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ralmahmoud/Downloads/"/>
    </mc:Choice>
  </mc:AlternateContent>
  <xr:revisionPtr revIDLastSave="0" documentId="13_ncr:1_{1D60A153-3923-DB43-92D7-4FD74F42BDA0}" xr6:coauthVersionLast="47" xr6:coauthVersionMax="47" xr10:uidLastSave="{00000000-0000-0000-0000-000000000000}"/>
  <bookViews>
    <workbookView xWindow="0" yWindow="500" windowWidth="19320" windowHeight="15940" activeTab="1" xr2:uid="{B787D557-42E9-2644-983B-4191A80CCB97}"/>
  </bookViews>
  <sheets>
    <sheet name="CLOUD Statements" sheetId="1" r:id="rId1"/>
    <sheet name="Balance Sheet Example" sheetId="2" r:id="rId2"/>
    <sheet name="Forcasted Net 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2" l="1"/>
  <c r="G33" i="1"/>
  <c r="L21" i="1" l="1"/>
  <c r="L18" i="1"/>
  <c r="L17" i="1"/>
  <c r="J15" i="3"/>
  <c r="E12" i="3"/>
  <c r="H36" i="2"/>
  <c r="F23" i="1"/>
  <c r="B29" i="1"/>
  <c r="C28" i="1"/>
  <c r="C27" i="1"/>
  <c r="B16" i="1"/>
  <c r="B14" i="1"/>
  <c r="B9" i="1"/>
  <c r="B17" i="1"/>
  <c r="B6" i="2"/>
  <c r="B4" i="1"/>
  <c r="H35" i="2"/>
  <c r="H34" i="2"/>
  <c r="H33" i="2"/>
  <c r="H32" i="2"/>
  <c r="H31" i="2"/>
  <c r="H30" i="2"/>
  <c r="I29" i="2"/>
  <c r="I32" i="2" s="1"/>
  <c r="I34" i="2" s="1"/>
  <c r="F13" i="2" s="1"/>
  <c r="F14" i="2" s="1"/>
  <c r="H29" i="2"/>
  <c r="H28" i="2"/>
  <c r="B20" i="2"/>
  <c r="F21" i="2"/>
  <c r="I36" i="2" l="1"/>
  <c r="G14" i="1"/>
  <c r="J20" i="3"/>
  <c r="E24" i="3"/>
  <c r="K15" i="3"/>
  <c r="L15" i="3"/>
  <c r="M15" i="3"/>
  <c r="J19" i="3"/>
  <c r="I24" i="1"/>
  <c r="I14" i="1"/>
  <c r="D21" i="1"/>
  <c r="D14" i="1"/>
  <c r="G23" i="1"/>
  <c r="C10" i="2"/>
  <c r="G29" i="1"/>
  <c r="G32" i="1" s="1"/>
  <c r="G34" i="1" s="1"/>
  <c r="F36" i="1"/>
  <c r="F35" i="1"/>
  <c r="F34" i="1"/>
  <c r="F33" i="1"/>
  <c r="F32" i="1"/>
  <c r="F31" i="1"/>
  <c r="F30" i="1"/>
  <c r="F29" i="1"/>
  <c r="F28" i="1"/>
  <c r="F24" i="1"/>
  <c r="H12" i="2"/>
  <c r="F22" i="1"/>
  <c r="F19" i="1"/>
  <c r="F18" i="1"/>
  <c r="F17" i="1"/>
  <c r="F16" i="1"/>
  <c r="F15" i="1"/>
  <c r="F14" i="1"/>
  <c r="F11" i="1"/>
  <c r="B15" i="1"/>
  <c r="B18" i="2"/>
  <c r="C18" i="2"/>
  <c r="C12" i="2"/>
  <c r="B11" i="2"/>
  <c r="F10" i="3"/>
  <c r="B21" i="1"/>
  <c r="B18" i="1"/>
  <c r="B12" i="2"/>
  <c r="B15" i="2"/>
  <c r="B34" i="2"/>
  <c r="H11" i="2"/>
  <c r="H10" i="2"/>
  <c r="H9" i="2"/>
  <c r="E23" i="2"/>
  <c r="E21" i="2"/>
  <c r="E17" i="2"/>
  <c r="E14" i="2"/>
  <c r="H23" i="2"/>
  <c r="E18" i="2"/>
  <c r="E13" i="2"/>
  <c r="E12" i="2"/>
  <c r="E11" i="2"/>
  <c r="E10" i="2"/>
  <c r="E9" i="2"/>
  <c r="B14" i="2"/>
  <c r="B13" i="2"/>
  <c r="B9" i="2"/>
  <c r="B10" i="2"/>
  <c r="B3" i="2"/>
  <c r="F10" i="1"/>
  <c r="F9" i="1"/>
  <c r="F8" i="1"/>
  <c r="B28" i="1"/>
  <c r="B27" i="1"/>
  <c r="B22" i="1"/>
  <c r="B20" i="1"/>
  <c r="B19" i="1"/>
  <c r="D18" i="1"/>
  <c r="B2" i="1"/>
  <c r="B13" i="1"/>
  <c r="B12" i="1"/>
  <c r="B11" i="1"/>
  <c r="B10" i="1"/>
  <c r="B8" i="1"/>
  <c r="C31" i="1" l="1"/>
  <c r="C29" i="1"/>
  <c r="D22" i="1"/>
  <c r="C14" i="2"/>
  <c r="C20" i="2" s="1"/>
  <c r="I12" i="2"/>
  <c r="G35" i="1" l="1"/>
  <c r="G36" i="1" s="1"/>
  <c r="G18" i="1"/>
  <c r="G24" i="1" s="1"/>
  <c r="F23" i="2"/>
  <c r="I23" i="2" l="1"/>
  <c r="C34" i="2" s="1"/>
</calcChain>
</file>

<file path=xl/sharedStrings.xml><?xml version="1.0" encoding="utf-8"?>
<sst xmlns="http://schemas.openxmlformats.org/spreadsheetml/2006/main" count="46" uniqueCount="38">
  <si>
    <t xml:space="preserve">Note: units in Thounsands </t>
  </si>
  <si>
    <t xml:space="preserve"> </t>
  </si>
  <si>
    <t xml:space="preserve">5 years </t>
  </si>
  <si>
    <t xml:space="preserve">no cash </t>
  </si>
  <si>
    <t>percent increase</t>
  </si>
  <si>
    <t xml:space="preserve">Annual Net Income </t>
  </si>
  <si>
    <t xml:space="preserve">Assuming Constant Annual Net Income </t>
  </si>
  <si>
    <t xml:space="preserve">Assuming Varaible Annual Net Income </t>
  </si>
  <si>
    <t>forcasted growth 12%</t>
  </si>
  <si>
    <t>750000+150000</t>
  </si>
  <si>
    <t>Capsuls</t>
  </si>
  <si>
    <t>INCOME STATEMENT FOR YEAR 2020</t>
  </si>
  <si>
    <t>Revenue</t>
  </si>
  <si>
    <t>rent</t>
  </si>
  <si>
    <t>insurance</t>
  </si>
  <si>
    <t>Capital contribution by owner</t>
  </si>
  <si>
    <t>Loan</t>
  </si>
  <si>
    <t>Capsuls and equipment</t>
  </si>
  <si>
    <t>Clenaing supplies</t>
  </si>
  <si>
    <t>45%   =</t>
  </si>
  <si>
    <t>55% in 5 years =</t>
  </si>
  <si>
    <t>Balance sheet</t>
  </si>
  <si>
    <t>Amount needed</t>
  </si>
  <si>
    <t>Amount of intrest</t>
  </si>
  <si>
    <t xml:space="preserve">Loan period </t>
  </si>
  <si>
    <t>Annual payment</t>
  </si>
  <si>
    <t>total</t>
  </si>
  <si>
    <t xml:space="preserve">our business is growing annually by 39% </t>
  </si>
  <si>
    <t>in 2020.</t>
  </si>
  <si>
    <t>Note: This is an exceptional year, regarding growth rate due to covid-19 lockdown</t>
  </si>
  <si>
    <t>3,9</t>
  </si>
  <si>
    <t>CLOUD</t>
  </si>
  <si>
    <t>Capsule</t>
  </si>
  <si>
    <t>maintenance</t>
  </si>
  <si>
    <t xml:space="preserve">income tax payable </t>
  </si>
  <si>
    <t xml:space="preserve">tax </t>
  </si>
  <si>
    <t xml:space="preserve">Income </t>
  </si>
  <si>
    <t xml:space="preserve">Income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</si>
</sst>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[$$-409]* #,##0.00_);_([$$-409]* \(#,##0.00\);_([$$-409]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sz val="14"/>
      <color theme="3" tint="0.59999389629810485"/>
      <name val="Calibri"/>
      <family val="2"/>
      <scheme val="minor"/>
    </font>
    <font>
      <sz val="14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194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65" fontId="0" fillId="0" borderId="0" xfId="1" applyFon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165" fontId="0" fillId="0" borderId="1" xfId="1" applyFont="1" applyBorder="1"/>
    <xf numFmtId="165" fontId="4" fillId="0" borderId="1" xfId="1" applyFont="1" applyBorder="1"/>
    <xf numFmtId="0" fontId="5" fillId="3" borderId="1" xfId="0" applyFont="1" applyFill="1" applyBorder="1"/>
    <xf numFmtId="0" fontId="4" fillId="4" borderId="1" xfId="0" applyFont="1" applyFill="1" applyBorder="1"/>
    <xf numFmtId="165" fontId="4" fillId="3" borderId="1" xfId="1" applyFont="1" applyFill="1" applyBorder="1"/>
    <xf numFmtId="165" fontId="5" fillId="0" borderId="1" xfId="1" applyFont="1" applyBorder="1"/>
    <xf numFmtId="0" fontId="5" fillId="4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65" fontId="0" fillId="3" borderId="1" xfId="1" applyFont="1" applyFill="1" applyBorder="1"/>
    <xf numFmtId="0" fontId="4" fillId="3" borderId="1" xfId="0" applyFont="1" applyFill="1" applyBorder="1"/>
    <xf numFmtId="165" fontId="0" fillId="4" borderId="1" xfId="1" applyFont="1" applyFill="1" applyBorder="1"/>
    <xf numFmtId="165" fontId="4" fillId="4" borderId="1" xfId="1" applyFont="1" applyFill="1" applyBorder="1"/>
    <xf numFmtId="0" fontId="0" fillId="5" borderId="0" xfId="0" applyFill="1"/>
    <xf numFmtId="0" fontId="4" fillId="4" borderId="3" xfId="0" applyFont="1" applyFill="1" applyBorder="1"/>
    <xf numFmtId="165" fontId="0" fillId="0" borderId="3" xfId="1" applyFont="1" applyBorder="1"/>
    <xf numFmtId="165" fontId="0" fillId="3" borderId="3" xfId="1" applyFont="1" applyFill="1" applyBorder="1"/>
    <xf numFmtId="0" fontId="5" fillId="3" borderId="2" xfId="0" applyFont="1" applyFill="1" applyBorder="1"/>
    <xf numFmtId="165" fontId="0" fillId="0" borderId="2" xfId="1" applyFont="1" applyBorder="1"/>
    <xf numFmtId="165" fontId="0" fillId="3" borderId="2" xfId="1" applyFont="1" applyFill="1" applyBorder="1"/>
    <xf numFmtId="165" fontId="4" fillId="4" borderId="3" xfId="1" applyFont="1" applyFill="1" applyBorder="1"/>
    <xf numFmtId="165" fontId="4" fillId="4" borderId="2" xfId="1" applyFont="1" applyFill="1" applyBorder="1"/>
    <xf numFmtId="165" fontId="4" fillId="0" borderId="3" xfId="1" applyFont="1" applyBorder="1"/>
    <xf numFmtId="165" fontId="4" fillId="3" borderId="2" xfId="1" applyFont="1" applyFill="1" applyBorder="1"/>
    <xf numFmtId="0" fontId="4" fillId="0" borderId="0" xfId="0" applyFont="1"/>
    <xf numFmtId="0" fontId="4" fillId="3" borderId="0" xfId="0" applyFont="1" applyFill="1"/>
    <xf numFmtId="0" fontId="0" fillId="0" borderId="0" xfId="0" applyBorder="1"/>
    <xf numFmtId="0" fontId="5" fillId="3" borderId="3" xfId="0" applyFont="1" applyFill="1" applyBorder="1"/>
    <xf numFmtId="165" fontId="4" fillId="0" borderId="2" xfId="1" applyFont="1" applyBorder="1"/>
    <xf numFmtId="165" fontId="4" fillId="3" borderId="3" xfId="1" applyFont="1" applyFill="1" applyBorder="1"/>
    <xf numFmtId="165" fontId="5" fillId="0" borderId="2" xfId="1" applyFont="1" applyBorder="1"/>
    <xf numFmtId="0" fontId="4" fillId="0" borderId="0" xfId="0" applyFont="1" applyBorder="1"/>
    <xf numFmtId="0" fontId="5" fillId="5" borderId="0" xfId="0" applyFont="1" applyFill="1" applyBorder="1"/>
    <xf numFmtId="165" fontId="5" fillId="3" borderId="1" xfId="1" applyFont="1" applyFill="1" applyBorder="1"/>
    <xf numFmtId="9" fontId="4" fillId="4" borderId="1" xfId="1" applyNumberFormat="1" applyFont="1" applyFill="1" applyBorder="1"/>
    <xf numFmtId="165" fontId="4" fillId="4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right" vertical="center"/>
    </xf>
    <xf numFmtId="165" fontId="4" fillId="4" borderId="1" xfId="1" applyFont="1" applyFill="1" applyBorder="1" applyAlignment="1">
      <alignment horizontal="left" vertical="top"/>
    </xf>
    <xf numFmtId="165" fontId="4" fillId="4" borderId="1" xfId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8" fillId="5" borderId="0" xfId="0" applyFont="1" applyFill="1" applyAlignment="1">
      <alignment vertical="center"/>
    </xf>
    <xf numFmtId="0" fontId="8" fillId="5" borderId="9" xfId="0" applyFont="1" applyFill="1" applyBorder="1" applyAlignment="1">
      <alignment vertical="center"/>
    </xf>
    <xf numFmtId="165" fontId="0" fillId="0" borderId="0" xfId="1" applyFont="1" applyBorder="1"/>
    <xf numFmtId="165" fontId="5" fillId="4" borderId="1" xfId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165" fontId="9" fillId="5" borderId="1" xfId="1" applyFont="1" applyFill="1" applyBorder="1"/>
    <xf numFmtId="9" fontId="0" fillId="0" borderId="0" xfId="2" applyFont="1"/>
    <xf numFmtId="166" fontId="0" fillId="0" borderId="0" xfId="0" applyNumberFormat="1"/>
    <xf numFmtId="165" fontId="8" fillId="6" borderId="8" xfId="1" applyFont="1" applyFill="1" applyBorder="1" applyAlignment="1">
      <alignment horizontal="center"/>
    </xf>
    <xf numFmtId="165" fontId="8" fillId="6" borderId="0" xfId="1" applyFont="1" applyFill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4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194C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3327400</xdr:colOff>
      <xdr:row>6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A3D7C-AD52-DE22-AB15-C175E1E4B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1200" y="0"/>
          <a:ext cx="3327400" cy="157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508000</xdr:colOff>
      <xdr:row>1</xdr:row>
      <xdr:rowOff>114300</xdr:rowOff>
    </xdr:from>
    <xdr:to>
      <xdr:col>16</xdr:col>
      <xdr:colOff>698500</xdr:colOff>
      <xdr:row>25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96C1C-85EC-7CF3-98A1-8783A2FDB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8600" y="317500"/>
          <a:ext cx="5422900" cy="54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34AF-67C0-2B4C-8E69-36B3E29A8EA3}">
  <dimension ref="B1:P38"/>
  <sheetViews>
    <sheetView showGridLines="0" topLeftCell="C20" zoomScale="125" zoomScaleNormal="60" workbookViewId="0">
      <selection activeCell="F10" sqref="F10"/>
    </sheetView>
  </sheetViews>
  <sheetFormatPr baseColWidth="10" defaultColWidth="11.1640625" defaultRowHeight="16" x14ac:dyDescent="0.2"/>
  <cols>
    <col min="1" max="1" width="9.6640625" customWidth="1"/>
    <col min="2" max="2" width="47.6640625" bestFit="1" customWidth="1"/>
    <col min="3" max="4" width="11.33203125" style="1" bestFit="1" customWidth="1"/>
    <col min="6" max="6" width="44.1640625" customWidth="1"/>
    <col min="7" max="7" width="12.5" style="1" bestFit="1" customWidth="1"/>
    <col min="8" max="8" width="3.1640625" style="1" customWidth="1"/>
    <col min="9" max="9" width="10.83203125" style="1"/>
    <col min="11" max="11" width="19.33203125" style="1" bestFit="1" customWidth="1"/>
    <col min="12" max="12" width="12.5" bestFit="1" customWidth="1"/>
    <col min="13" max="13" width="21.33203125" bestFit="1" customWidth="1"/>
    <col min="14" max="14" width="14" bestFit="1" customWidth="1"/>
    <col min="15" max="15" width="12.5" bestFit="1" customWidth="1"/>
    <col min="16" max="16" width="14" bestFit="1" customWidth="1"/>
  </cols>
  <sheetData>
    <row r="1" spans="2:14" x14ac:dyDescent="0.2">
      <c r="G1"/>
      <c r="H1"/>
      <c r="I1"/>
    </row>
    <row r="2" spans="2:14" ht="24" x14ac:dyDescent="0.3">
      <c r="B2" s="12" t="str">
        <f>UPPER("Your Company Name ")</f>
        <v xml:space="preserve">YOUR COMPANY NAME </v>
      </c>
      <c r="C2" s="61" t="s">
        <v>31</v>
      </c>
      <c r="D2" s="62"/>
      <c r="E2" s="62"/>
      <c r="G2"/>
      <c r="H2"/>
      <c r="I2"/>
    </row>
    <row r="3" spans="2:14" ht="19" x14ac:dyDescent="0.25">
      <c r="B3" s="12"/>
      <c r="G3"/>
      <c r="H3"/>
      <c r="I3"/>
    </row>
    <row r="4" spans="2:14" ht="19" x14ac:dyDescent="0.25">
      <c r="B4" s="12" t="str">
        <f>UPPER("Cash Flow Statement for year 2021")</f>
        <v>CASH FLOW STATEMENT FOR YEAR 2021</v>
      </c>
    </row>
    <row r="5" spans="2:14" ht="19" x14ac:dyDescent="0.25">
      <c r="B5" s="12" t="s">
        <v>0</v>
      </c>
    </row>
    <row r="6" spans="2:14" x14ac:dyDescent="0.2">
      <c r="B6" t="s">
        <v>1</v>
      </c>
    </row>
    <row r="8" spans="2:14" ht="19" x14ac:dyDescent="0.25">
      <c r="B8" s="12" t="str">
        <f>UPPER("Cash Flow From Operating Activities")</f>
        <v>CASH FLOW FROM OPERATING ACTIVITIES</v>
      </c>
      <c r="C8" s="14"/>
      <c r="D8" s="14"/>
      <c r="F8" s="12" t="str">
        <f>UPPER("Balance sheet as of December 31, 2020")</f>
        <v>BALANCE SHEET AS OF DECEMBER 31, 2020</v>
      </c>
      <c r="G8" s="19">
        <v>2021</v>
      </c>
      <c r="H8" s="18"/>
      <c r="I8" s="19">
        <v>2020</v>
      </c>
      <c r="M8" s="6"/>
    </row>
    <row r="9" spans="2:14" ht="19" x14ac:dyDescent="0.25">
      <c r="B9" s="13" t="str">
        <f>PROPER("Cash receipts from guests")</f>
        <v>Cash Receipts From Guests</v>
      </c>
      <c r="C9" s="11">
        <v>850</v>
      </c>
      <c r="D9" s="58"/>
      <c r="F9" s="13" t="str">
        <f>PROPER("Cash")</f>
        <v>Cash</v>
      </c>
      <c r="G9" s="10">
        <v>832</v>
      </c>
      <c r="H9" s="20"/>
      <c r="I9" s="10">
        <v>600</v>
      </c>
      <c r="N9" s="1"/>
    </row>
    <row r="10" spans="2:14" ht="19" x14ac:dyDescent="0.25">
      <c r="B10" s="13" t="str">
        <f>PROPER("Cash paid to suppliers")</f>
        <v>Cash Paid To Suppliers</v>
      </c>
      <c r="C10" s="11">
        <v>-150</v>
      </c>
      <c r="D10" s="58"/>
      <c r="F10" s="13" t="str">
        <f>PROPER("Accounts Recievable")</f>
        <v>Accounts Recievable</v>
      </c>
      <c r="G10" s="10">
        <v>450</v>
      </c>
      <c r="H10" s="20"/>
      <c r="I10" s="10">
        <v>210</v>
      </c>
      <c r="N10" s="1"/>
    </row>
    <row r="11" spans="2:14" ht="19" x14ac:dyDescent="0.25">
      <c r="B11" s="13" t="str">
        <f>PROPER("Cash paid to employees")</f>
        <v>Cash Paid To Employees</v>
      </c>
      <c r="C11" s="11">
        <v>-100</v>
      </c>
      <c r="D11" s="58"/>
      <c r="F11" s="13" t="str">
        <f>PROPER("Supplies")</f>
        <v>Supplies</v>
      </c>
      <c r="G11" s="10">
        <v>30</v>
      </c>
      <c r="H11" s="20"/>
      <c r="I11" s="10">
        <v>8</v>
      </c>
      <c r="N11" s="1"/>
    </row>
    <row r="12" spans="2:14" ht="19" x14ac:dyDescent="0.25">
      <c r="B12" s="13" t="str">
        <f>PROPER("Interest paid")</f>
        <v>Interest Paid</v>
      </c>
      <c r="C12" s="11">
        <v>-100</v>
      </c>
      <c r="D12" s="58"/>
      <c r="F12" s="13" t="s">
        <v>33</v>
      </c>
      <c r="G12" s="10">
        <v>50</v>
      </c>
      <c r="H12" s="20"/>
      <c r="I12" s="10">
        <v>120</v>
      </c>
      <c r="N12" s="1"/>
    </row>
    <row r="13" spans="2:14" ht="19" x14ac:dyDescent="0.25">
      <c r="B13" s="13" t="str">
        <f>PROPER("Income taxes paid")</f>
        <v>Income Taxes Paid</v>
      </c>
      <c r="C13" s="11">
        <v>-108</v>
      </c>
      <c r="D13" s="58"/>
      <c r="F13" s="13" t="s">
        <v>32</v>
      </c>
      <c r="G13" s="10">
        <v>250</v>
      </c>
      <c r="H13" s="20"/>
      <c r="I13" s="10">
        <v>10</v>
      </c>
      <c r="N13" s="1"/>
    </row>
    <row r="14" spans="2:14" ht="20" thickBot="1" x14ac:dyDescent="0.3">
      <c r="B14" s="13" t="str">
        <f>PROPER("net cash flow from operating expenses")</f>
        <v>Net Cash Flow From Operating Expenses</v>
      </c>
      <c r="C14" s="11"/>
      <c r="D14" s="11">
        <f>SUM(C9:C13)</f>
        <v>392</v>
      </c>
      <c r="F14" s="28" t="str">
        <f>UPPER("Total Current Assets")</f>
        <v>TOTAL CURRENT ASSETS</v>
      </c>
      <c r="G14" s="29">
        <f>SUM(G9:G13)</f>
        <v>1612</v>
      </c>
      <c r="H14" s="30"/>
      <c r="I14" s="29">
        <f>SUM(I9:I13)</f>
        <v>948</v>
      </c>
      <c r="N14" s="1"/>
    </row>
    <row r="15" spans="2:14" ht="20" thickBot="1" x14ac:dyDescent="0.3">
      <c r="B15" s="28" t="str">
        <f>UPPER("Cash Flow From Investing Activities")</f>
        <v>CASH FLOW FROM INVESTING ACTIVITIES</v>
      </c>
      <c r="C15" s="34"/>
      <c r="D15" s="34"/>
      <c r="F15" s="25" t="str">
        <f>PROPER("Accounts Payable")</f>
        <v>Accounts Payable</v>
      </c>
      <c r="G15" s="26">
        <v>50</v>
      </c>
      <c r="H15" s="27"/>
      <c r="I15" s="26">
        <v>22</v>
      </c>
      <c r="K15" s="1" t="s">
        <v>36</v>
      </c>
      <c r="L15" s="1">
        <v>86.96</v>
      </c>
    </row>
    <row r="16" spans="2:14" ht="19" x14ac:dyDescent="0.25">
      <c r="B16" s="25" t="str">
        <f>PROPER("Purchase of capsule")</f>
        <v>Purchase Of Capsule</v>
      </c>
      <c r="C16" s="33">
        <v>-250</v>
      </c>
      <c r="D16" s="33"/>
      <c r="F16" s="13" t="str">
        <f>PROPER("Salaries Payable")</f>
        <v>Salaries Payable</v>
      </c>
      <c r="G16" s="10">
        <v>100</v>
      </c>
      <c r="H16" s="20"/>
      <c r="I16" s="10">
        <v>100</v>
      </c>
      <c r="K16" s="1" t="s">
        <v>35</v>
      </c>
      <c r="L16" s="59">
        <v>0.15</v>
      </c>
      <c r="M16" s="5"/>
    </row>
    <row r="17" spans="2:16" ht="19" x14ac:dyDescent="0.25">
      <c r="B17" s="13" t="str">
        <f>PROPER("Cash reciepts from renting capsule")</f>
        <v>Cash Reciepts From Renting Capsule</v>
      </c>
      <c r="C17" s="11">
        <v>70</v>
      </c>
      <c r="D17" s="11"/>
      <c r="F17" s="13" t="str">
        <f>PROPER("Interests Payable")</f>
        <v>Interests Payable</v>
      </c>
      <c r="G17" s="10">
        <v>100</v>
      </c>
      <c r="H17" s="20"/>
      <c r="I17" s="10">
        <v>30</v>
      </c>
      <c r="K17" s="1" t="s">
        <v>37</v>
      </c>
      <c r="L17" s="60">
        <f xml:space="preserve"> L15*L16</f>
        <v>13.043999999999999</v>
      </c>
      <c r="M17" s="5"/>
    </row>
    <row r="18" spans="2:16" ht="19" x14ac:dyDescent="0.25">
      <c r="B18" s="13" t="str">
        <f>PROPER("net cash flow from investing activities")</f>
        <v>Net Cash Flow From Investing Activities</v>
      </c>
      <c r="C18" s="11"/>
      <c r="D18" s="11">
        <f>SUM(C16:C17)</f>
        <v>-180</v>
      </c>
      <c r="F18" s="13" t="str">
        <f>PROPER("Income Tax Payable")</f>
        <v>Income Tax Payable</v>
      </c>
      <c r="G18" s="10">
        <f>G34*0.15</f>
        <v>108</v>
      </c>
      <c r="H18" s="20"/>
      <c r="I18" s="10">
        <v>32</v>
      </c>
      <c r="K18" s="1" t="s">
        <v>34</v>
      </c>
      <c r="L18" s="60">
        <f xml:space="preserve"> L15+L17</f>
        <v>100.00399999999999</v>
      </c>
    </row>
    <row r="19" spans="2:16" ht="20" thickBot="1" x14ac:dyDescent="0.3">
      <c r="B19" s="28" t="str">
        <f>UPPER("Cash Flow From Financing Activities")</f>
        <v>CASH FLOW FROM FINANCING ACTIVITIES</v>
      </c>
      <c r="C19" s="34"/>
      <c r="D19" s="34"/>
      <c r="F19" s="13" t="str">
        <f>PROPER("long term Borrowings")</f>
        <v>Long Term Borrowings</v>
      </c>
      <c r="G19" s="10">
        <v>30</v>
      </c>
      <c r="H19" s="20"/>
      <c r="I19" s="10">
        <v>134</v>
      </c>
      <c r="M19" s="8"/>
    </row>
    <row r="20" spans="2:16" ht="19" x14ac:dyDescent="0.25">
      <c r="B20" s="25" t="str">
        <f>PROPER("Proceeds from long term borrowings")</f>
        <v>Proceeds From Long Term Borrowings</v>
      </c>
      <c r="C20" s="33">
        <v>20</v>
      </c>
      <c r="D20" s="33"/>
      <c r="F20" s="72" t="s">
        <v>13</v>
      </c>
      <c r="G20" s="10">
        <v>232</v>
      </c>
      <c r="H20" s="20"/>
      <c r="I20" s="10">
        <v>150</v>
      </c>
      <c r="M20" s="8"/>
    </row>
    <row r="21" spans="2:16" ht="19" x14ac:dyDescent="0.25">
      <c r="B21" s="13" t="str">
        <f>PROPER("net cash flow from financing activities")</f>
        <v>Net Cash Flow From Financing Activities</v>
      </c>
      <c r="C21" s="11"/>
      <c r="D21" s="11">
        <f>SUM(C20)</f>
        <v>20</v>
      </c>
      <c r="F21" s="72" t="s">
        <v>14</v>
      </c>
      <c r="G21" s="10">
        <v>80</v>
      </c>
      <c r="H21" s="20"/>
      <c r="I21" s="10">
        <v>18</v>
      </c>
      <c r="L21" s="5">
        <f xml:space="preserve"> 100*0.85</f>
        <v>85</v>
      </c>
    </row>
    <row r="22" spans="2:16" ht="19" x14ac:dyDescent="0.25">
      <c r="B22" s="13" t="str">
        <f>UPPER("net increase in cash")</f>
        <v>NET INCREASE IN CASH</v>
      </c>
      <c r="C22" s="11"/>
      <c r="D22" s="11">
        <f>SUM(D14,D18,D21)</f>
        <v>232</v>
      </c>
      <c r="F22" s="13" t="str">
        <f>PROPER("Owners Equity")</f>
        <v>Owners Equity</v>
      </c>
      <c r="G22" s="10">
        <v>300</v>
      </c>
      <c r="H22" s="20"/>
      <c r="I22" s="10">
        <v>140</v>
      </c>
    </row>
    <row r="23" spans="2:16" ht="19" x14ac:dyDescent="0.25">
      <c r="F23" s="13" t="str">
        <f>PROPER("Retained Earnings")</f>
        <v>Retained Earnings</v>
      </c>
      <c r="G23" s="10">
        <f>612</f>
        <v>612</v>
      </c>
      <c r="H23" s="20"/>
      <c r="I23" s="10">
        <v>322</v>
      </c>
      <c r="L23" s="5"/>
    </row>
    <row r="24" spans="2:16" ht="19" x14ac:dyDescent="0.25">
      <c r="F24" s="12" t="str">
        <f>UPPER(" total Liability and Equity ")</f>
        <v xml:space="preserve"> TOTAL LIABILITY AND EQUITY </v>
      </c>
      <c r="G24" s="10">
        <f>SUM(G15:G23)</f>
        <v>1612</v>
      </c>
      <c r="H24" s="20"/>
      <c r="I24" s="10">
        <f>SUM(I15:I23)</f>
        <v>948</v>
      </c>
      <c r="P24" s="7"/>
    </row>
    <row r="26" spans="2:16" ht="19" x14ac:dyDescent="0.25">
      <c r="F26" s="12" t="s">
        <v>11</v>
      </c>
      <c r="G26" s="20"/>
      <c r="O26" s="7"/>
    </row>
    <row r="27" spans="2:16" ht="19" x14ac:dyDescent="0.25">
      <c r="B27" s="12" t="str">
        <f>UPPER("cash at january 1, 2020")</f>
        <v>CASH AT JANUARY 1, 2020</v>
      </c>
      <c r="C27" s="56">
        <f>I9</f>
        <v>600</v>
      </c>
      <c r="F27" s="13" t="s">
        <v>12</v>
      </c>
      <c r="G27" s="23">
        <v>1500</v>
      </c>
    </row>
    <row r="28" spans="2:16" ht="19" x14ac:dyDescent="0.25">
      <c r="B28" s="12" t="str">
        <f>UPPER("cash at december 31, 2020")</f>
        <v>CASH AT DECEMBER 31, 2020</v>
      </c>
      <c r="C28" s="56">
        <f>G9</f>
        <v>832</v>
      </c>
      <c r="F28" s="13" t="str">
        <f>PROPER("Cost of sales")</f>
        <v>Cost Of Sales</v>
      </c>
      <c r="G28" s="23">
        <v>-480</v>
      </c>
    </row>
    <row r="29" spans="2:16" ht="20" thickBot="1" x14ac:dyDescent="0.3">
      <c r="B29" s="12" t="str">
        <f>UPPER("net increase in cash")</f>
        <v>NET INCREASE IN CASH</v>
      </c>
      <c r="C29" s="56">
        <f>C28-C27</f>
        <v>232</v>
      </c>
      <c r="F29" s="28" t="str">
        <f>UPPER("Gross Profit")</f>
        <v>GROSS PROFIT</v>
      </c>
      <c r="G29" s="32">
        <f>SUM(G27:G28)</f>
        <v>1020</v>
      </c>
    </row>
    <row r="30" spans="2:16" ht="19" x14ac:dyDescent="0.25">
      <c r="B30" s="12" t="s">
        <v>3</v>
      </c>
      <c r="C30" s="56" t="s">
        <v>30</v>
      </c>
      <c r="F30" s="25" t="str">
        <f>PROPER("Salaries")</f>
        <v>Salaries</v>
      </c>
      <c r="G30" s="31">
        <v>-100</v>
      </c>
    </row>
    <row r="31" spans="2:16" ht="19" x14ac:dyDescent="0.25">
      <c r="B31" s="12" t="s">
        <v>4</v>
      </c>
      <c r="C31" s="57">
        <f>(C28-C27)/C27</f>
        <v>0.38666666666666666</v>
      </c>
      <c r="F31" s="13" t="str">
        <f>PROPER("Depreciation")</f>
        <v>Depreciation</v>
      </c>
      <c r="G31" s="23">
        <v>-100</v>
      </c>
    </row>
    <row r="32" spans="2:16" ht="20" thickBot="1" x14ac:dyDescent="0.3">
      <c r="C32" s="55"/>
      <c r="F32" s="28" t="str">
        <f>UPPER("Operating Profit")</f>
        <v>OPERATING PROFIT</v>
      </c>
      <c r="G32" s="32">
        <f>SUM(G29:G31)</f>
        <v>820</v>
      </c>
    </row>
    <row r="33" spans="2:12" ht="21" x14ac:dyDescent="0.25">
      <c r="B33" s="17" t="s">
        <v>27</v>
      </c>
      <c r="F33" s="25" t="str">
        <f>PROPER("Interest Expense")</f>
        <v>Interest Expense</v>
      </c>
      <c r="G33" s="31">
        <f>-100</f>
        <v>-100</v>
      </c>
    </row>
    <row r="34" spans="2:12" ht="20" thickBot="1" x14ac:dyDescent="0.3">
      <c r="F34" s="28" t="str">
        <f>PROPER("Income before tax")</f>
        <v>Income Before Tax</v>
      </c>
      <c r="G34" s="32">
        <f>SUM(G32:G33)</f>
        <v>720</v>
      </c>
    </row>
    <row r="35" spans="2:12" ht="19" x14ac:dyDescent="0.25">
      <c r="B35" s="63" t="s">
        <v>29</v>
      </c>
      <c r="C35" s="63"/>
      <c r="D35" s="63"/>
      <c r="E35" s="64"/>
      <c r="F35" s="25" t="str">
        <f>PROPER("Income tax expense")</f>
        <v>Income Tax Expense</v>
      </c>
      <c r="G35" s="31">
        <f>-G34*0.15</f>
        <v>-108</v>
      </c>
    </row>
    <row r="36" spans="2:12" ht="20" thickBot="1" x14ac:dyDescent="0.3">
      <c r="B36" s="63" t="s">
        <v>28</v>
      </c>
      <c r="C36" s="63"/>
      <c r="D36" s="63"/>
      <c r="E36" s="63"/>
      <c r="F36" s="28" t="str">
        <f>UPPER("net income")</f>
        <v>NET INCOME</v>
      </c>
      <c r="G36" s="32">
        <f>SUM(G34:G35)</f>
        <v>612</v>
      </c>
    </row>
    <row r="37" spans="2:12" ht="15.5" customHeight="1" x14ac:dyDescent="0.2">
      <c r="B37" s="63"/>
      <c r="C37" s="63"/>
      <c r="D37" s="63"/>
      <c r="E37" s="63"/>
    </row>
    <row r="38" spans="2:12" x14ac:dyDescent="0.2">
      <c r="L38" s="8"/>
    </row>
  </sheetData>
  <mergeCells count="3">
    <mergeCell ref="C2:E2"/>
    <mergeCell ref="B35:E35"/>
    <mergeCell ref="B36:E37"/>
  </mergeCells>
  <phoneticPr fontId="3" type="noConversion"/>
  <conditionalFormatting sqref="K13">
    <cfRule type="cellIs" dxfId="55" priority="27" operator="lessThan">
      <formula>0</formula>
    </cfRule>
    <cfRule type="cellIs" dxfId="54" priority="28" operator="greaterThan">
      <formula>0</formula>
    </cfRule>
  </conditionalFormatting>
  <conditionalFormatting sqref="G12:G13">
    <cfRule type="cellIs" dxfId="53" priority="25" operator="lessThan">
      <formula>0</formula>
    </cfRule>
    <cfRule type="cellIs" dxfId="52" priority="26" operator="greaterThan">
      <formula>0</formula>
    </cfRule>
  </conditionalFormatting>
  <conditionalFormatting sqref="G15:G18">
    <cfRule type="cellIs" dxfId="51" priority="23" operator="lessThan">
      <formula>0</formula>
    </cfRule>
    <cfRule type="cellIs" dxfId="50" priority="24" operator="greaterThan">
      <formula>0</formula>
    </cfRule>
  </conditionalFormatting>
  <conditionalFormatting sqref="G19">
    <cfRule type="cellIs" dxfId="49" priority="21" operator="lessThan">
      <formula>0</formula>
    </cfRule>
    <cfRule type="cellIs" dxfId="48" priority="22" operator="greaterThan">
      <formula>0</formula>
    </cfRule>
  </conditionalFormatting>
  <conditionalFormatting sqref="G22:G23">
    <cfRule type="cellIs" dxfId="47" priority="19" operator="lessThan">
      <formula>0</formula>
    </cfRule>
    <cfRule type="cellIs" dxfId="46" priority="20" operator="greaterThan">
      <formula>0</formula>
    </cfRule>
  </conditionalFormatting>
  <conditionalFormatting sqref="N9:N10">
    <cfRule type="cellIs" dxfId="45" priority="17" operator="lessThan">
      <formula>0</formula>
    </cfRule>
    <cfRule type="cellIs" dxfId="44" priority="18" operator="greaterThan">
      <formula>0</formula>
    </cfRule>
  </conditionalFormatting>
  <conditionalFormatting sqref="N14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N11">
    <cfRule type="cellIs" dxfId="41" priority="13" operator="greaterThan">
      <formula>0</formula>
    </cfRule>
    <cfRule type="cellIs" dxfId="40" priority="14" operator="lessThan">
      <formula>0</formula>
    </cfRule>
  </conditionalFormatting>
  <conditionalFormatting sqref="N12">
    <cfRule type="cellIs" dxfId="39" priority="12" operator="lessThan">
      <formula>0</formula>
    </cfRule>
  </conditionalFormatting>
  <conditionalFormatting sqref="N13">
    <cfRule type="cellIs" dxfId="38" priority="11" operator="lessThan">
      <formula>0</formula>
    </cfRule>
  </conditionalFormatting>
  <conditionalFormatting sqref="G27:G36">
    <cfRule type="cellIs" dxfId="37" priority="9" operator="lessThan">
      <formula>0</formula>
    </cfRule>
    <cfRule type="cellIs" dxfId="36" priority="10" operator="greaterThan">
      <formula>0</formula>
    </cfRule>
  </conditionalFormatting>
  <conditionalFormatting sqref="G20:I21">
    <cfRule type="cellIs" dxfId="35" priority="8" operator="greaterThan">
      <formula>0</formula>
    </cfRule>
  </conditionalFormatting>
  <conditionalFormatting sqref="G9:G24">
    <cfRule type="cellIs" dxfId="34" priority="7" operator="greaterThan">
      <formula>0</formula>
    </cfRule>
  </conditionalFormatting>
  <conditionalFormatting sqref="I9:I24">
    <cfRule type="cellIs" dxfId="33" priority="6" operator="greaterThan">
      <formula>0</formula>
    </cfRule>
  </conditionalFormatting>
  <conditionalFormatting sqref="C9:C13">
    <cfRule type="cellIs" dxfId="32" priority="5" operator="greaterThan">
      <formula>"O"</formula>
    </cfRule>
  </conditionalFormatting>
  <conditionalFormatting sqref="D21:D22 C9:C13 D14 C16:C17 D18 C20">
    <cfRule type="cellIs" dxfId="31" priority="1" operator="greaterThan">
      <formula>0</formula>
    </cfRule>
    <cfRule type="cellIs" dxfId="30" priority="2" operator="lessThan">
      <formula>0</formula>
    </cfRule>
    <cfRule type="cellIs" dxfId="29" priority="3" operator="lessThan">
      <formula>"O"</formula>
    </cfRule>
    <cfRule type="cellIs" dxfId="28" priority="4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6BB5-AAEF-FE41-A076-1554B86D9DC2}">
  <dimension ref="A3:K59"/>
  <sheetViews>
    <sheetView showGridLines="0" tabSelected="1" zoomScale="63" zoomScaleNormal="60" workbookViewId="0">
      <selection activeCell="K36" sqref="K36"/>
    </sheetView>
  </sheetViews>
  <sheetFormatPr baseColWidth="10" defaultColWidth="11.1640625" defaultRowHeight="16" x14ac:dyDescent="0.2"/>
  <cols>
    <col min="2" max="2" width="43.33203125" bestFit="1" customWidth="1"/>
    <col min="3" max="3" width="12.6640625" bestFit="1" customWidth="1"/>
    <col min="5" max="5" width="37.33203125" bestFit="1" customWidth="1"/>
    <col min="6" max="6" width="11.83203125" bestFit="1" customWidth="1"/>
    <col min="7" max="7" width="11.33203125" customWidth="1"/>
    <col min="8" max="8" width="30.1640625" bestFit="1" customWidth="1"/>
    <col min="9" max="9" width="16.1640625" customWidth="1"/>
    <col min="11" max="11" width="19.83203125" bestFit="1" customWidth="1"/>
    <col min="12" max="12" width="4.1640625" bestFit="1" customWidth="1"/>
  </cols>
  <sheetData>
    <row r="3" spans="2:10" ht="24" x14ac:dyDescent="0.3">
      <c r="B3" s="12" t="str">
        <f>UPPER("Your Company Name ")</f>
        <v xml:space="preserve">YOUR COMPANY NAME </v>
      </c>
      <c r="C3" s="66" t="s">
        <v>31</v>
      </c>
      <c r="D3" s="67"/>
      <c r="E3" s="65" t="s">
        <v>21</v>
      </c>
      <c r="F3" s="65"/>
      <c r="G3" s="65"/>
      <c r="H3" s="65"/>
      <c r="I3" s="65"/>
      <c r="J3" s="65"/>
    </row>
    <row r="4" spans="2:10" x14ac:dyDescent="0.2">
      <c r="E4" s="65"/>
      <c r="F4" s="65"/>
      <c r="G4" s="65"/>
      <c r="H4" s="65"/>
      <c r="I4" s="65"/>
      <c r="J4" s="65"/>
    </row>
    <row r="5" spans="2:10" ht="19" x14ac:dyDescent="0.25">
      <c r="B5" s="35"/>
      <c r="C5" s="42"/>
      <c r="E5" s="65"/>
      <c r="F5" s="65"/>
      <c r="G5" s="65"/>
      <c r="H5" s="65"/>
      <c r="I5" s="65"/>
      <c r="J5" s="65"/>
    </row>
    <row r="6" spans="2:10" ht="19" x14ac:dyDescent="0.25">
      <c r="B6" s="12" t="str">
        <f>UPPER("Balance sheet as of December 31, 2021")</f>
        <v>BALANCE SHEET AS OF DECEMBER 31, 2021</v>
      </c>
      <c r="C6" s="43"/>
    </row>
    <row r="7" spans="2:10" ht="19" x14ac:dyDescent="0.25">
      <c r="B7" s="12" t="s">
        <v>0</v>
      </c>
      <c r="C7" s="43"/>
    </row>
    <row r="9" spans="2:10" ht="19" x14ac:dyDescent="0.25">
      <c r="B9" s="12" t="str">
        <f>UPPER("Current Assets ")</f>
        <v xml:space="preserve">CURRENT ASSETS </v>
      </c>
      <c r="C9" s="14"/>
      <c r="D9" s="1"/>
      <c r="E9" s="12" t="str">
        <f>UPPER("Current Liabilities ")</f>
        <v xml:space="preserve">CURRENT LIABILITIES </v>
      </c>
      <c r="F9" s="21"/>
      <c r="H9" s="12" t="str">
        <f>UPPER("Equity ")</f>
        <v xml:space="preserve">EQUITY </v>
      </c>
      <c r="I9" s="21"/>
    </row>
    <row r="10" spans="2:10" ht="19" x14ac:dyDescent="0.25">
      <c r="B10" s="13" t="str">
        <f>PROPER("Cash")</f>
        <v>Cash</v>
      </c>
      <c r="C10" s="11">
        <f>762+430-300-10-50</f>
        <v>832</v>
      </c>
      <c r="D10" s="1"/>
      <c r="E10" s="13" t="str">
        <f>PROPER("Accounts Payable")</f>
        <v>Accounts Payable</v>
      </c>
      <c r="F10" s="11">
        <v>50</v>
      </c>
      <c r="H10" s="13" t="str">
        <f>PROPER("Owners Equity")</f>
        <v>Owners Equity</v>
      </c>
      <c r="I10" s="11">
        <v>300</v>
      </c>
    </row>
    <row r="11" spans="2:10" ht="19" x14ac:dyDescent="0.25">
      <c r="B11" s="13" t="str">
        <f>PROPER("Accounts Recievable")</f>
        <v>Accounts Recievable</v>
      </c>
      <c r="C11" s="11">
        <v>450</v>
      </c>
      <c r="D11" s="1"/>
      <c r="E11" s="13" t="str">
        <f>PROPER("Salaries Payable")</f>
        <v>Salaries Payable</v>
      </c>
      <c r="F11" s="11">
        <v>100</v>
      </c>
      <c r="H11" s="13" t="str">
        <f>PROPER("Retained Earnings")</f>
        <v>Retained Earnings</v>
      </c>
      <c r="I11" s="11">
        <v>612</v>
      </c>
    </row>
    <row r="12" spans="2:10" ht="19" x14ac:dyDescent="0.25">
      <c r="B12" s="13" t="str">
        <f>PROPER("Supplies")</f>
        <v>Supplies</v>
      </c>
      <c r="C12" s="11">
        <f>80-50</f>
        <v>30</v>
      </c>
      <c r="D12" s="1"/>
      <c r="E12" s="13" t="str">
        <f>PROPER("Interests Payable")</f>
        <v>Interests Payable</v>
      </c>
      <c r="F12" s="11">
        <v>100</v>
      </c>
      <c r="H12" s="12" t="str">
        <f>UPPER("Total Equity ")</f>
        <v xml:space="preserve">TOTAL EQUITY </v>
      </c>
      <c r="I12" s="11">
        <f>SUM(I10:I11)</f>
        <v>912</v>
      </c>
    </row>
    <row r="13" spans="2:10" ht="19" x14ac:dyDescent="0.25">
      <c r="B13" s="13" t="str">
        <f>PROPER("Prepaid Expenses")</f>
        <v>Prepaid Expenses</v>
      </c>
      <c r="C13" s="14">
        <v>0</v>
      </c>
      <c r="D13" s="1"/>
      <c r="E13" s="13" t="str">
        <f>PROPER("Income Tax Payable")</f>
        <v>Income Tax Payable</v>
      </c>
      <c r="F13" s="11">
        <f>I34*0.15</f>
        <v>108</v>
      </c>
    </row>
    <row r="14" spans="2:10" ht="20" thickBot="1" x14ac:dyDescent="0.3">
      <c r="B14" s="28" t="str">
        <f>UPPER("Total Current Assets")</f>
        <v>TOTAL CURRENT ASSETS</v>
      </c>
      <c r="C14" s="39">
        <f>SUM(C10:C13)</f>
        <v>1312</v>
      </c>
      <c r="D14" s="1"/>
      <c r="E14" s="12" t="str">
        <f>UPPER("Total current Liability")</f>
        <v>TOTAL CURRENT LIABILITY</v>
      </c>
      <c r="F14" s="11">
        <f>SUM(F10:F13)</f>
        <v>358</v>
      </c>
    </row>
    <row r="15" spans="2:10" ht="19" x14ac:dyDescent="0.25">
      <c r="B15" s="38" t="str">
        <f>UPPER("Non Current Assets ")</f>
        <v xml:space="preserve">NON CURRENT ASSETS </v>
      </c>
      <c r="C15" s="40"/>
      <c r="D15" s="1"/>
    </row>
    <row r="16" spans="2:10" ht="19" x14ac:dyDescent="0.25">
      <c r="B16" s="13" t="s">
        <v>10</v>
      </c>
      <c r="C16" s="11">
        <v>250</v>
      </c>
      <c r="D16" s="1"/>
      <c r="F16" s="1"/>
    </row>
    <row r="17" spans="1:9" ht="19" x14ac:dyDescent="0.25">
      <c r="B17" s="13" t="s">
        <v>33</v>
      </c>
      <c r="C17" s="11">
        <v>50</v>
      </c>
      <c r="D17" s="1"/>
      <c r="E17" s="12" t="str">
        <f>UPPER("Non Current Liabilities ")</f>
        <v xml:space="preserve">NON CURRENT LIABILITIES </v>
      </c>
      <c r="F17" s="21"/>
    </row>
    <row r="18" spans="1:9" ht="20" thickBot="1" x14ac:dyDescent="0.3">
      <c r="B18" s="28" t="str">
        <f>UPPER("Total Non Current Assets")</f>
        <v>TOTAL NON CURRENT ASSETS</v>
      </c>
      <c r="C18" s="39">
        <f>SUM(C16:C17)</f>
        <v>300</v>
      </c>
      <c r="D18" s="1"/>
      <c r="E18" s="13" t="str">
        <f>PROPER("long term Borrowings")</f>
        <v>Long Term Borrowings</v>
      </c>
      <c r="F18" s="11">
        <v>30</v>
      </c>
    </row>
    <row r="19" spans="1:9" ht="19" x14ac:dyDescent="0.25">
      <c r="B19" s="36"/>
      <c r="C19" s="36"/>
      <c r="D19" s="1"/>
      <c r="E19" s="13" t="s">
        <v>13</v>
      </c>
      <c r="F19" s="11">
        <v>232</v>
      </c>
    </row>
    <row r="20" spans="1:9" ht="20" thickBot="1" x14ac:dyDescent="0.3">
      <c r="B20" s="28" t="str">
        <f>UPPER("Total Assets")</f>
        <v>TOTAL ASSETS</v>
      </c>
      <c r="C20" s="41">
        <f>SUM(C14,C18)</f>
        <v>1612</v>
      </c>
      <c r="D20" s="1"/>
      <c r="E20" s="23" t="s">
        <v>14</v>
      </c>
      <c r="F20" s="11">
        <v>80</v>
      </c>
    </row>
    <row r="21" spans="1:9" ht="19" x14ac:dyDescent="0.25">
      <c r="D21" s="1"/>
      <c r="E21" s="12" t="str">
        <f>UPPER("Total non current Liability")</f>
        <v>TOTAL NON CURRENT LIABILITY</v>
      </c>
      <c r="F21" s="11">
        <f>SUM(F18:F20)</f>
        <v>342</v>
      </c>
    </row>
    <row r="22" spans="1:9" x14ac:dyDescent="0.2">
      <c r="D22" s="1"/>
      <c r="E22" s="1"/>
    </row>
    <row r="23" spans="1:9" ht="19" x14ac:dyDescent="0.25">
      <c r="D23" s="1"/>
      <c r="E23" s="12" t="str">
        <f>UPPER("Total Liability ")</f>
        <v xml:space="preserve">TOTAL LIABILITY </v>
      </c>
      <c r="F23" s="11">
        <f>SUM(F14,F21)</f>
        <v>700</v>
      </c>
      <c r="H23" s="12" t="str">
        <f>UPPER("Total Liability and equity")</f>
        <v>TOTAL LIABILITY AND EQUITY</v>
      </c>
      <c r="I23" s="15">
        <f>SUM(F23,I12)</f>
        <v>1612</v>
      </c>
    </row>
    <row r="24" spans="1:9" x14ac:dyDescent="0.2">
      <c r="D24" s="1"/>
    </row>
    <row r="25" spans="1:9" x14ac:dyDescent="0.2">
      <c r="A25" s="4"/>
      <c r="D25" s="1"/>
      <c r="E25" s="1"/>
    </row>
    <row r="26" spans="1:9" ht="19" x14ac:dyDescent="0.25">
      <c r="A26" s="4"/>
      <c r="B26" s="16" t="s">
        <v>15</v>
      </c>
      <c r="C26" s="23">
        <v>300</v>
      </c>
      <c r="H26" s="12" t="s">
        <v>11</v>
      </c>
      <c r="I26" s="20"/>
    </row>
    <row r="27" spans="1:9" ht="19" x14ac:dyDescent="0.25">
      <c r="A27" s="4"/>
      <c r="B27" s="16" t="s">
        <v>16</v>
      </c>
      <c r="C27" s="23">
        <v>430</v>
      </c>
      <c r="F27" s="1"/>
      <c r="H27" s="13" t="s">
        <v>12</v>
      </c>
      <c r="I27" s="23">
        <v>1500</v>
      </c>
    </row>
    <row r="28" spans="1:9" ht="19" x14ac:dyDescent="0.25">
      <c r="A28" s="4"/>
      <c r="B28" s="16" t="s">
        <v>17</v>
      </c>
      <c r="C28" s="23">
        <v>300</v>
      </c>
      <c r="H28" s="13" t="str">
        <f>PROPER("Cost of sales")</f>
        <v>Cost Of Sales</v>
      </c>
      <c r="I28" s="23">
        <v>-480</v>
      </c>
    </row>
    <row r="29" spans="1:9" ht="20" thickBot="1" x14ac:dyDescent="0.3">
      <c r="A29" s="4"/>
      <c r="B29" s="16" t="s">
        <v>18</v>
      </c>
      <c r="C29" s="23">
        <v>80</v>
      </c>
      <c r="H29" s="28" t="str">
        <f>UPPER("Gross Profit")</f>
        <v>GROSS PROFIT</v>
      </c>
      <c r="I29" s="32">
        <f>SUM(I27:I28)</f>
        <v>1020</v>
      </c>
    </row>
    <row r="30" spans="1:9" ht="19" x14ac:dyDescent="0.25">
      <c r="A30" s="4"/>
      <c r="B30" s="16" t="s">
        <v>33</v>
      </c>
      <c r="C30" s="23">
        <v>50</v>
      </c>
      <c r="H30" s="25" t="str">
        <f>PROPER("Salaries")</f>
        <v>Salaries</v>
      </c>
      <c r="I30" s="31">
        <v>-100</v>
      </c>
    </row>
    <row r="31" spans="1:9" ht="19" x14ac:dyDescent="0.25">
      <c r="A31" s="4"/>
      <c r="B31" s="4"/>
      <c r="H31" s="13" t="str">
        <f>PROPER("Depreciation")</f>
        <v>Depreciation</v>
      </c>
      <c r="I31" s="23">
        <v>-100</v>
      </c>
    </row>
    <row r="32" spans="1:9" ht="20" thickBot="1" x14ac:dyDescent="0.3">
      <c r="H32" s="28" t="str">
        <f>UPPER("Operating Profit")</f>
        <v>OPERATING PROFIT</v>
      </c>
      <c r="I32" s="32">
        <f>SUM(I29:I31)</f>
        <v>820</v>
      </c>
    </row>
    <row r="33" spans="2:11" ht="19" x14ac:dyDescent="0.25">
      <c r="H33" s="25" t="str">
        <f>PROPER("Interest Expense")</f>
        <v>Interest Expense</v>
      </c>
      <c r="I33" s="31">
        <f>-100</f>
        <v>-100</v>
      </c>
      <c r="K33" s="37"/>
    </row>
    <row r="34" spans="2:11" ht="20" thickBot="1" x14ac:dyDescent="0.3">
      <c r="B34" s="2" t="str">
        <f>UPPER("balance check ")</f>
        <v xml:space="preserve">BALANCE CHECK </v>
      </c>
      <c r="C34" s="3">
        <f>C20-I23</f>
        <v>0</v>
      </c>
      <c r="H34" s="28" t="str">
        <f>PROPER("Income before tax")</f>
        <v>Income Before Tax</v>
      </c>
      <c r="I34" s="32">
        <f>SUM(I32:I33)</f>
        <v>720</v>
      </c>
    </row>
    <row r="35" spans="2:11" ht="19" x14ac:dyDescent="0.25">
      <c r="H35" s="25" t="str">
        <f>PROPER("Income tax expense")</f>
        <v>Income Tax Expense</v>
      </c>
      <c r="I35" s="31">
        <v>-108</v>
      </c>
      <c r="K35" s="1"/>
    </row>
    <row r="36" spans="2:11" ht="20" thickBot="1" x14ac:dyDescent="0.3">
      <c r="H36" s="28" t="str">
        <f>UPPER("net income/ profit")</f>
        <v>NET INCOME/ PROFIT</v>
      </c>
      <c r="I36" s="32">
        <f>SUM(I34:I35)</f>
        <v>612</v>
      </c>
      <c r="K36" s="1"/>
    </row>
    <row r="37" spans="2:11" x14ac:dyDescent="0.2">
      <c r="J37" s="24"/>
      <c r="K37" s="1"/>
    </row>
    <row r="38" spans="2:11" x14ac:dyDescent="0.2">
      <c r="J38" s="24"/>
      <c r="K38" s="1"/>
    </row>
    <row r="39" spans="2:11" x14ac:dyDescent="0.2">
      <c r="H39" s="1"/>
      <c r="J39" s="24"/>
      <c r="K39" s="1"/>
    </row>
    <row r="40" spans="2:11" x14ac:dyDescent="0.2">
      <c r="H40" s="1"/>
      <c r="J40" s="24"/>
      <c r="K40" s="1"/>
    </row>
    <row r="41" spans="2:11" x14ac:dyDescent="0.2">
      <c r="J41" s="24"/>
      <c r="K41" s="1"/>
    </row>
    <row r="42" spans="2:11" x14ac:dyDescent="0.2">
      <c r="J42" s="24"/>
      <c r="K42" s="1"/>
    </row>
    <row r="43" spans="2:11" x14ac:dyDescent="0.2">
      <c r="J43" s="24"/>
      <c r="K43" s="1"/>
    </row>
    <row r="44" spans="2:11" x14ac:dyDescent="0.2">
      <c r="J44" s="24"/>
      <c r="K44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</sheetData>
  <mergeCells count="2">
    <mergeCell ref="E3:J5"/>
    <mergeCell ref="C3:D3"/>
  </mergeCells>
  <conditionalFormatting sqref="F21">
    <cfRule type="cellIs" dxfId="27" priority="36" operator="lessThan">
      <formula>0</formula>
    </cfRule>
    <cfRule type="cellIs" dxfId="26" priority="37" operator="greaterThan">
      <formula>0</formula>
    </cfRule>
  </conditionalFormatting>
  <conditionalFormatting sqref="F23">
    <cfRule type="cellIs" dxfId="25" priority="34" operator="lessThan">
      <formula>0</formula>
    </cfRule>
    <cfRule type="cellIs" dxfId="24" priority="35" operator="greaterThan">
      <formula>0</formula>
    </cfRule>
  </conditionalFormatting>
  <conditionalFormatting sqref="I10:I11">
    <cfRule type="cellIs" dxfId="23" priority="32" operator="lessThan">
      <formula>0</formula>
    </cfRule>
    <cfRule type="cellIs" dxfId="22" priority="33" operator="greaterThan">
      <formula>0</formula>
    </cfRule>
  </conditionalFormatting>
  <conditionalFormatting sqref="I12">
    <cfRule type="cellIs" dxfId="21" priority="30" operator="lessThan">
      <formula>0</formula>
    </cfRule>
    <cfRule type="cellIs" dxfId="20" priority="31" operator="greaterThan">
      <formula>0</formula>
    </cfRule>
  </conditionalFormatting>
  <conditionalFormatting sqref="H40">
    <cfRule type="cellIs" dxfId="19" priority="24" operator="lessThan">
      <formula>0</formula>
    </cfRule>
    <cfRule type="cellIs" dxfId="18" priority="25" operator="greaterThan">
      <formula>0</formula>
    </cfRule>
  </conditionalFormatting>
  <conditionalFormatting sqref="C20">
    <cfRule type="cellIs" dxfId="17" priority="20" operator="lessThan">
      <formula>0</formula>
    </cfRule>
    <cfRule type="cellIs" dxfId="16" priority="21" operator="greaterThan">
      <formula>0</formula>
    </cfRule>
  </conditionalFormatting>
  <conditionalFormatting sqref="H39">
    <cfRule type="cellIs" dxfId="15" priority="16" operator="lessThan">
      <formula>0</formula>
    </cfRule>
  </conditionalFormatting>
  <conditionalFormatting sqref="F19:F20">
    <cfRule type="cellIs" dxfId="14" priority="15" operator="greaterThan">
      <formula>0</formula>
    </cfRule>
  </conditionalFormatting>
  <conditionalFormatting sqref="C10:C12">
    <cfRule type="cellIs" dxfId="13" priority="14" operator="greaterThan">
      <formula>0</formula>
    </cfRule>
  </conditionalFormatting>
  <conditionalFormatting sqref="C10:C12 C14 C16:C18">
    <cfRule type="cellIs" dxfId="12" priority="13" operator="greaterThan">
      <formula>0</formula>
    </cfRule>
  </conditionalFormatting>
  <conditionalFormatting sqref="F10:F14 F18">
    <cfRule type="cellIs" dxfId="11" priority="12" operator="greaterThan">
      <formula>0</formula>
    </cfRule>
  </conditionalFormatting>
  <conditionalFormatting sqref="I23">
    <cfRule type="cellIs" dxfId="10" priority="11" operator="greaterThan">
      <formula>0</formula>
    </cfRule>
  </conditionalFormatting>
  <conditionalFormatting sqref="H54:H5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5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5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57">
    <cfRule type="cellIs" dxfId="3" priority="4" operator="lessThan">
      <formula>0</formula>
    </cfRule>
  </conditionalFormatting>
  <conditionalFormatting sqref="H58">
    <cfRule type="cellIs" dxfId="2" priority="3" operator="lessThan">
      <formula>0</formula>
    </cfRule>
  </conditionalFormatting>
  <conditionalFormatting sqref="I27:I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7CC2-0562-2248-A686-B023DEAED6DB}">
  <dimension ref="D1:R38"/>
  <sheetViews>
    <sheetView showGridLines="0" topLeftCell="B1" zoomScale="81" zoomScaleNormal="70" workbookViewId="0">
      <selection activeCell="I13" sqref="I13:M13"/>
    </sheetView>
  </sheetViews>
  <sheetFormatPr baseColWidth="10" defaultColWidth="11.1640625" defaultRowHeight="16" x14ac:dyDescent="0.2"/>
  <cols>
    <col min="4" max="4" width="19.1640625" bestFit="1" customWidth="1"/>
    <col min="5" max="6" width="14.5" bestFit="1" customWidth="1"/>
    <col min="9" max="9" width="41.33203125" bestFit="1" customWidth="1"/>
    <col min="10" max="10" width="14" bestFit="1" customWidth="1"/>
    <col min="11" max="11" width="12.83203125" bestFit="1" customWidth="1"/>
    <col min="12" max="12" width="12.5" bestFit="1" customWidth="1"/>
    <col min="13" max="13" width="17.5" bestFit="1" customWidth="1"/>
    <col min="14" max="14" width="14" bestFit="1" customWidth="1"/>
    <col min="15" max="15" width="12.5" bestFit="1" customWidth="1"/>
    <col min="17" max="17" width="9.1640625" bestFit="1" customWidth="1"/>
    <col min="18" max="18" width="12.5" bestFit="1" customWidth="1"/>
  </cols>
  <sheetData>
    <row r="1" spans="4:13" ht="23.5" customHeight="1" x14ac:dyDescent="0.2">
      <c r="I1" s="53"/>
    </row>
    <row r="2" spans="4:13" ht="15.5" customHeight="1" x14ac:dyDescent="0.2">
      <c r="I2" s="53"/>
    </row>
    <row r="3" spans="4:13" ht="15.5" customHeight="1" x14ac:dyDescent="0.2">
      <c r="I3" s="53"/>
    </row>
    <row r="4" spans="4:13" ht="15.5" customHeight="1" x14ac:dyDescent="0.2">
      <c r="I4" s="53"/>
    </row>
    <row r="5" spans="4:13" ht="15.5" customHeight="1" x14ac:dyDescent="0.2">
      <c r="I5" s="53"/>
    </row>
    <row r="6" spans="4:13" ht="15.5" customHeight="1" x14ac:dyDescent="0.2">
      <c r="I6" s="53"/>
    </row>
    <row r="7" spans="4:13" ht="15.5" customHeight="1" x14ac:dyDescent="0.2">
      <c r="I7" s="53"/>
    </row>
    <row r="8" spans="4:13" ht="15.5" customHeight="1" x14ac:dyDescent="0.2">
      <c r="I8" s="54"/>
    </row>
    <row r="9" spans="4:13" ht="19" x14ac:dyDescent="0.25">
      <c r="D9" s="12" t="s">
        <v>22</v>
      </c>
      <c r="E9" s="23">
        <v>750000</v>
      </c>
      <c r="F9" s="13"/>
      <c r="I9" s="68" t="s">
        <v>6</v>
      </c>
      <c r="J9" s="69"/>
      <c r="K9" s="69"/>
      <c r="L9" s="69"/>
      <c r="M9" s="70"/>
    </row>
    <row r="10" spans="4:13" ht="19" x14ac:dyDescent="0.25">
      <c r="D10" s="12" t="s">
        <v>23</v>
      </c>
      <c r="E10" s="45">
        <v>0.2</v>
      </c>
      <c r="F10" s="46">
        <f>E9*E10</f>
        <v>150000</v>
      </c>
      <c r="G10" s="1"/>
      <c r="I10" s="23">
        <v>612</v>
      </c>
      <c r="J10" s="23">
        <v>612</v>
      </c>
      <c r="K10" s="23">
        <v>612</v>
      </c>
      <c r="L10" s="23">
        <v>612</v>
      </c>
      <c r="M10" s="23">
        <v>612</v>
      </c>
    </row>
    <row r="11" spans="4:13" ht="19" x14ac:dyDescent="0.25">
      <c r="D11" s="12" t="s">
        <v>24</v>
      </c>
      <c r="E11" s="23" t="s">
        <v>2</v>
      </c>
      <c r="F11" s="13"/>
      <c r="G11" s="1"/>
      <c r="I11" s="7"/>
      <c r="J11" s="7"/>
      <c r="K11" s="7"/>
      <c r="L11" s="7"/>
      <c r="M11" s="7"/>
    </row>
    <row r="12" spans="4:13" ht="19" x14ac:dyDescent="0.25">
      <c r="D12" s="44" t="s">
        <v>9</v>
      </c>
      <c r="E12" s="23">
        <f>SUM(E9,F10)</f>
        <v>900000</v>
      </c>
      <c r="F12" s="13"/>
      <c r="G12" s="1"/>
      <c r="I12" s="71" t="s">
        <v>7</v>
      </c>
      <c r="J12" s="71"/>
      <c r="K12" s="71"/>
      <c r="L12" s="71"/>
      <c r="M12" s="71"/>
    </row>
    <row r="13" spans="4:13" ht="19" x14ac:dyDescent="0.25">
      <c r="E13" s="1"/>
      <c r="G13" s="9"/>
      <c r="I13" s="71" t="s">
        <v>8</v>
      </c>
      <c r="J13" s="71"/>
      <c r="K13" s="71"/>
      <c r="L13" s="71"/>
      <c r="M13" s="71"/>
    </row>
    <row r="14" spans="4:13" ht="19" x14ac:dyDescent="0.2">
      <c r="D14" s="7"/>
      <c r="E14" s="1"/>
      <c r="F14" s="1"/>
      <c r="G14" s="1"/>
      <c r="I14" s="48">
        <v>0</v>
      </c>
      <c r="J14" s="48">
        <v>1</v>
      </c>
      <c r="K14" s="48">
        <v>2</v>
      </c>
      <c r="L14" s="48">
        <v>3</v>
      </c>
      <c r="M14" s="48">
        <v>4</v>
      </c>
    </row>
    <row r="15" spans="4:13" ht="19" x14ac:dyDescent="0.2">
      <c r="F15" s="1"/>
      <c r="G15" s="1"/>
      <c r="I15" s="49">
        <v>612</v>
      </c>
      <c r="J15" s="50">
        <f>$I$15*(1+(0.12*J14))</f>
        <v>685.44</v>
      </c>
      <c r="K15" s="50">
        <f>$I$15*(1+(0.12*K14))</f>
        <v>758.88</v>
      </c>
      <c r="L15" s="50">
        <f>$I$15*(1+(0.12*L14))</f>
        <v>832.31999999999994</v>
      </c>
      <c r="M15" s="50">
        <f>$I$15*(1+(0.12*M14))</f>
        <v>905.76</v>
      </c>
    </row>
    <row r="16" spans="4:13" x14ac:dyDescent="0.2">
      <c r="F16" s="1"/>
      <c r="G16" s="1"/>
    </row>
    <row r="17" spans="4:17" x14ac:dyDescent="0.2">
      <c r="F17" s="1"/>
      <c r="G17" s="1"/>
    </row>
    <row r="18" spans="4:17" ht="19" x14ac:dyDescent="0.25">
      <c r="D18" s="51" t="s">
        <v>25</v>
      </c>
      <c r="E18" s="47"/>
      <c r="F18" s="1"/>
      <c r="G18" s="1"/>
      <c r="I18" s="12" t="s">
        <v>5</v>
      </c>
      <c r="J18" s="23">
        <v>612</v>
      </c>
    </row>
    <row r="19" spans="4:17" ht="19" x14ac:dyDescent="0.25">
      <c r="D19" s="51">
        <v>1</v>
      </c>
      <c r="E19" s="22">
        <v>180000</v>
      </c>
      <c r="F19" s="1"/>
      <c r="G19" s="1"/>
      <c r="I19" s="12" t="s">
        <v>19</v>
      </c>
      <c r="J19" s="46">
        <f>0.45*J18</f>
        <v>275.40000000000003</v>
      </c>
    </row>
    <row r="20" spans="4:17" ht="19" x14ac:dyDescent="0.25">
      <c r="D20" s="51">
        <v>2</v>
      </c>
      <c r="E20" s="22">
        <v>180000</v>
      </c>
      <c r="F20" s="1"/>
      <c r="G20" s="1"/>
      <c r="I20" s="12" t="s">
        <v>20</v>
      </c>
      <c r="J20" s="23">
        <f>0.55*J18*5</f>
        <v>1683</v>
      </c>
    </row>
    <row r="21" spans="4:17" ht="19" x14ac:dyDescent="0.25">
      <c r="D21" s="51">
        <v>3</v>
      </c>
      <c r="E21" s="22">
        <v>180000</v>
      </c>
      <c r="F21" s="1"/>
      <c r="G21" s="1"/>
      <c r="I21" s="52"/>
      <c r="J21" s="52"/>
      <c r="N21" s="7"/>
    </row>
    <row r="22" spans="4:17" x14ac:dyDescent="0.2">
      <c r="D22" s="51">
        <v>4</v>
      </c>
      <c r="E22" s="22">
        <v>180000</v>
      </c>
      <c r="F22" s="1"/>
      <c r="G22" s="1"/>
    </row>
    <row r="23" spans="4:17" ht="19" x14ac:dyDescent="0.25">
      <c r="D23" s="51">
        <v>5</v>
      </c>
      <c r="E23" s="22">
        <v>180000</v>
      </c>
      <c r="F23" s="1"/>
      <c r="G23" s="1"/>
      <c r="I23" s="52"/>
      <c r="J23" s="52"/>
      <c r="N23" s="7"/>
    </row>
    <row r="24" spans="4:17" ht="19" x14ac:dyDescent="0.25">
      <c r="D24" s="51" t="s">
        <v>26</v>
      </c>
      <c r="E24" s="22">
        <f>SUM(E19:E23)</f>
        <v>900000</v>
      </c>
      <c r="F24" s="1"/>
      <c r="G24" s="1"/>
      <c r="I24" s="52"/>
      <c r="J24" s="52"/>
    </row>
    <row r="25" spans="4:17" x14ac:dyDescent="0.2">
      <c r="F25" s="1"/>
      <c r="G25" s="1"/>
    </row>
    <row r="26" spans="4:17" x14ac:dyDescent="0.2">
      <c r="F26" s="1"/>
      <c r="G26" s="1"/>
      <c r="J26" s="1"/>
    </row>
    <row r="27" spans="4:17" x14ac:dyDescent="0.2">
      <c r="F27" s="1"/>
      <c r="G27" s="1"/>
    </row>
    <row r="28" spans="4:17" x14ac:dyDescent="0.2">
      <c r="F28" s="1"/>
      <c r="G28" s="1"/>
      <c r="N28" s="1"/>
      <c r="O28" s="7"/>
      <c r="Q28" s="7"/>
    </row>
    <row r="29" spans="4:17" x14ac:dyDescent="0.2">
      <c r="F29" s="1"/>
      <c r="G29" s="1"/>
      <c r="N29" s="7"/>
      <c r="O29" s="7"/>
      <c r="Q29" s="7"/>
    </row>
    <row r="30" spans="4:17" x14ac:dyDescent="0.2">
      <c r="F30" s="1"/>
      <c r="G30" s="1"/>
    </row>
    <row r="31" spans="4:17" x14ac:dyDescent="0.2">
      <c r="E31" s="1"/>
      <c r="F31" s="1"/>
      <c r="G31" s="1"/>
    </row>
    <row r="32" spans="4:17" x14ac:dyDescent="0.2">
      <c r="E32" s="1"/>
      <c r="F32" s="1"/>
      <c r="G32" s="1"/>
    </row>
    <row r="33" spans="5:18" x14ac:dyDescent="0.2">
      <c r="E33" s="1"/>
      <c r="F33" s="1"/>
      <c r="G33" s="1"/>
      <c r="N33" s="1"/>
      <c r="O33" s="1"/>
    </row>
    <row r="34" spans="5:18" x14ac:dyDescent="0.2">
      <c r="E34" s="1"/>
      <c r="F34" s="1"/>
      <c r="G34" s="1"/>
      <c r="J34" s="1"/>
    </row>
    <row r="35" spans="5:18" x14ac:dyDescent="0.2">
      <c r="E35" s="1"/>
      <c r="F35" s="1"/>
      <c r="G35" s="1"/>
      <c r="J35" s="1"/>
      <c r="P35" s="7"/>
      <c r="R35" s="1"/>
    </row>
    <row r="36" spans="5:18" x14ac:dyDescent="0.2">
      <c r="E36" s="1"/>
      <c r="F36" s="1"/>
      <c r="G36" s="1"/>
      <c r="J36" s="1"/>
    </row>
    <row r="37" spans="5:18" x14ac:dyDescent="0.2">
      <c r="E37" s="1"/>
      <c r="F37" s="1"/>
      <c r="G37" s="1"/>
      <c r="J37" s="1"/>
    </row>
    <row r="38" spans="5:18" x14ac:dyDescent="0.2">
      <c r="E38" s="1"/>
      <c r="F38" s="1"/>
      <c r="G38" s="1"/>
      <c r="J38" s="1"/>
    </row>
  </sheetData>
  <mergeCells count="3">
    <mergeCell ref="I9:M9"/>
    <mergeCell ref="I12:M12"/>
    <mergeCell ref="I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Statements</vt:lpstr>
      <vt:lpstr>Balance Sheet Example</vt:lpstr>
      <vt:lpstr>Forcasted 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2021-04-01T01:43:58Z</dcterms:created>
  <dcterms:modified xsi:type="dcterms:W3CDTF">2022-05-29T17:44:24Z</dcterms:modified>
</cp:coreProperties>
</file>