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7d80f793cad871/سطح المكتب/"/>
    </mc:Choice>
  </mc:AlternateContent>
  <xr:revisionPtr revIDLastSave="501" documentId="8_{497B3C32-33AC-4548-91C3-EFDC6614B7C1}" xr6:coauthVersionLast="47" xr6:coauthVersionMax="47" xr10:uidLastSave="{341C1854-6D44-41FE-8D41-C73A0B0FA6DE}"/>
  <bookViews>
    <workbookView xWindow="-110" yWindow="-110" windowWidth="19420" windowHeight="10300" xr2:uid="{00000000-000D-0000-FFFF-FFFF00000000}"/>
  </bookViews>
  <sheets>
    <sheet name="1st Case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P2" i="1"/>
  <c r="P3" i="1"/>
  <c r="P4" i="1"/>
  <c r="P5" i="1"/>
  <c r="P6" i="1"/>
  <c r="P7" i="1"/>
  <c r="P8" i="1"/>
  <c r="P9" i="1"/>
  <c r="P10" i="1"/>
  <c r="I18" i="2"/>
  <c r="I16" i="2"/>
  <c r="I14" i="2"/>
  <c r="I12" i="2"/>
  <c r="I10" i="2"/>
  <c r="I8" i="2"/>
  <c r="I6" i="2"/>
  <c r="I4" i="2"/>
  <c r="I2" i="2"/>
  <c r="O3" i="2"/>
  <c r="Q2" i="2"/>
  <c r="P2" i="2"/>
  <c r="O2" i="2"/>
  <c r="L2" i="2"/>
  <c r="K2" i="1"/>
  <c r="J2" i="1"/>
  <c r="L2" i="1" s="1"/>
  <c r="J3" i="1" l="1"/>
  <c r="J5" i="1" l="1"/>
  <c r="L5" i="1" s="1"/>
  <c r="AB2" i="1" s="1"/>
  <c r="AB3" i="1" s="1"/>
  <c r="AB4" i="1" s="1"/>
  <c r="AB5" i="1" s="1"/>
  <c r="AB6" i="1" s="1"/>
  <c r="AB7" i="1" s="1"/>
  <c r="J4" i="1"/>
  <c r="R9" i="1"/>
  <c r="BC30" i="1" s="1"/>
  <c r="R7" i="1"/>
  <c r="BC28" i="1" s="1"/>
  <c r="R10" i="1"/>
  <c r="BC31" i="1" s="1"/>
  <c r="R6" i="1"/>
  <c r="R8" i="1"/>
  <c r="R4" i="1"/>
  <c r="BC25" i="1" s="1"/>
  <c r="R5" i="1"/>
  <c r="BD25" i="1" l="1"/>
  <c r="BE25" i="1" s="1"/>
  <c r="BD31" i="1"/>
  <c r="BD28" i="1"/>
  <c r="BD30" i="1"/>
  <c r="BE30" i="1" s="1"/>
  <c r="BC27" i="1"/>
  <c r="BC29" i="1"/>
  <c r="BC26" i="1"/>
  <c r="BE31" i="1" l="1"/>
  <c r="BD27" i="1"/>
  <c r="BD26" i="1"/>
  <c r="BE28" i="1"/>
  <c r="BD29" i="1"/>
  <c r="R3" i="1"/>
  <c r="BC24" i="1" s="1"/>
  <c r="BD24" i="1" s="1"/>
  <c r="BE27" i="1" l="1"/>
  <c r="BE29" i="1"/>
  <c r="BE26" i="1"/>
  <c r="BE24" i="1"/>
  <c r="R2" i="1"/>
  <c r="BC23" i="1" s="1"/>
  <c r="BD23" i="1" s="1"/>
  <c r="BE23" i="1" l="1"/>
  <c r="S3" i="1"/>
  <c r="T3" i="1" s="1"/>
  <c r="U3" i="1" s="1"/>
  <c r="V3" i="1" s="1"/>
  <c r="W3" i="1" s="1"/>
  <c r="S8" i="1"/>
  <c r="T8" i="1" s="1"/>
  <c r="U8" i="1" s="1"/>
  <c r="V8" i="1" s="1"/>
  <c r="W8" i="1" s="1"/>
  <c r="S5" i="1"/>
  <c r="T5" i="1" s="1"/>
  <c r="U5" i="1" s="1"/>
  <c r="V5" i="1" s="1"/>
  <c r="W5" i="1" s="1"/>
  <c r="S6" i="1"/>
  <c r="T6" i="1" s="1"/>
  <c r="U6" i="1" s="1"/>
  <c r="V6" i="1" s="1"/>
  <c r="W6" i="1" s="1"/>
  <c r="S9" i="1"/>
  <c r="T9" i="1" s="1"/>
  <c r="U9" i="1" s="1"/>
  <c r="V9" i="1" s="1"/>
  <c r="W9" i="1" s="1"/>
  <c r="S7" i="1"/>
  <c r="T7" i="1" s="1"/>
  <c r="U7" i="1" s="1"/>
  <c r="V7" i="1" s="1"/>
  <c r="W7" i="1" s="1"/>
  <c r="S10" i="1"/>
  <c r="T10" i="1" s="1"/>
  <c r="U10" i="1" s="1"/>
  <c r="V10" i="1" s="1"/>
  <c r="W10" i="1" s="1"/>
  <c r="S4" i="1"/>
  <c r="T4" i="1" s="1"/>
  <c r="U4" i="1" s="1"/>
  <c r="V4" i="1" s="1"/>
  <c r="W4" i="1" s="1"/>
  <c r="S2" i="1"/>
  <c r="T2" i="1" l="1"/>
  <c r="U2" i="1" s="1"/>
  <c r="V2" i="1" s="1"/>
  <c r="W2" i="1" s="1"/>
  <c r="AR3" i="1"/>
  <c r="AC3" i="1" s="1"/>
  <c r="AC4" i="1" s="1"/>
  <c r="AC5" i="1" s="1"/>
  <c r="AC6" i="1" s="1"/>
</calcChain>
</file>

<file path=xl/sharedStrings.xml><?xml version="1.0" encoding="utf-8"?>
<sst xmlns="http://schemas.openxmlformats.org/spreadsheetml/2006/main" count="267" uniqueCount="58">
  <si>
    <t>count(e.emp_no)</t>
  </si>
  <si>
    <t>dept_no</t>
  </si>
  <si>
    <t>dept_name</t>
  </si>
  <si>
    <t>gender</t>
  </si>
  <si>
    <t>avg(s.salary)</t>
  </si>
  <si>
    <t>to_date</t>
  </si>
  <si>
    <t>from_date</t>
  </si>
  <si>
    <t>Total Emp</t>
  </si>
  <si>
    <t>Male</t>
  </si>
  <si>
    <t>Female</t>
  </si>
  <si>
    <t>Ratio</t>
  </si>
  <si>
    <t>Department</t>
  </si>
  <si>
    <t>Gender Gap</t>
  </si>
  <si>
    <t>Majority</t>
  </si>
  <si>
    <t>% Every year</t>
  </si>
  <si>
    <t>Emp. PerYear</t>
  </si>
  <si>
    <t>Y1 Gender Gap</t>
  </si>
  <si>
    <t>Y2 Gender Gap</t>
  </si>
  <si>
    <t>Y3 Gender Gap</t>
  </si>
  <si>
    <t>Y4 Gender Gap</t>
  </si>
  <si>
    <t>Y5 Gender Gap</t>
  </si>
  <si>
    <t>Year</t>
  </si>
  <si>
    <t xml:space="preserve">Male </t>
  </si>
  <si>
    <t xml:space="preserve">Female </t>
  </si>
  <si>
    <t>Males</t>
  </si>
  <si>
    <t>Females</t>
  </si>
  <si>
    <t>d005</t>
  </si>
  <si>
    <t>Development</t>
  </si>
  <si>
    <t>M</t>
  </si>
  <si>
    <t>males</t>
  </si>
  <si>
    <t>F</t>
  </si>
  <si>
    <t>Production</t>
  </si>
  <si>
    <t>d004</t>
  </si>
  <si>
    <t>Sales</t>
  </si>
  <si>
    <t>Customer Service</t>
  </si>
  <si>
    <t>d007</t>
  </si>
  <si>
    <t>Research</t>
  </si>
  <si>
    <t>Quality Management</t>
  </si>
  <si>
    <t>d009</t>
  </si>
  <si>
    <t xml:space="preserve">We need to hire </t>
  </si>
  <si>
    <t>Female employees</t>
  </si>
  <si>
    <t>Human Resources</t>
  </si>
  <si>
    <t>Every Year</t>
  </si>
  <si>
    <t>Marketing</t>
  </si>
  <si>
    <t>d008</t>
  </si>
  <si>
    <t>Finance</t>
  </si>
  <si>
    <t>d006</t>
  </si>
  <si>
    <t>d003</t>
  </si>
  <si>
    <t>d001</t>
  </si>
  <si>
    <t>d002</t>
  </si>
  <si>
    <t>Column1</t>
  </si>
  <si>
    <t>Hired in the last 5 years</t>
  </si>
  <si>
    <t>male</t>
  </si>
  <si>
    <t>female</t>
  </si>
  <si>
    <t xml:space="preserve">Gender Gap </t>
  </si>
  <si>
    <t>Gap</t>
  </si>
  <si>
    <t>We will hire</t>
  </si>
  <si>
    <t>at the end of 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</si>
</sst>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8" fontId="0" fillId="0" borderId="0" xfId="0" applyNumberFormat="1"/>
    <xf numFmtId="14" fontId="0" fillId="0" borderId="0" xfId="0" applyNumberFormat="1"/>
    <xf numFmtId="9" fontId="0" fillId="0" borderId="0" xfId="42" applyFont="1"/>
    <xf numFmtId="1" fontId="0" fillId="0" borderId="0" xfId="0" applyNumberFormat="1"/>
    <xf numFmtId="8" fontId="0" fillId="33" borderId="0" xfId="0" applyNumberFormat="1" applyFill="1"/>
    <xf numFmtId="0" fontId="0" fillId="0" borderId="0" xfId="0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vertical="top"/>
    </xf>
    <xf numFmtId="1" fontId="0" fillId="0" borderId="0" xfId="0" applyNumberFormat="1" applyAlignment="1">
      <alignment horizontal="left" indent="1"/>
    </xf>
    <xf numFmtId="0" fontId="0" fillId="36" borderId="10" xfId="0" applyFill="1" applyBorder="1" applyAlignment="1">
      <alignment horizontal="center"/>
    </xf>
    <xf numFmtId="0" fontId="13" fillId="34" borderId="10" xfId="0" applyFont="1" applyFill="1" applyBorder="1"/>
    <xf numFmtId="0" fontId="0" fillId="35" borderId="10" xfId="0" applyFont="1" applyFill="1" applyBorder="1"/>
    <xf numFmtId="9" fontId="0" fillId="0" borderId="10" xfId="0" applyNumberFormat="1" applyBorder="1"/>
    <xf numFmtId="1" fontId="0" fillId="0" borderId="10" xfId="0" applyNumberFormat="1" applyBorder="1"/>
    <xf numFmtId="0" fontId="0" fillId="0" borderId="10" xfId="0" applyFont="1" applyBorder="1"/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1" fontId="0" fillId="37" borderId="11" xfId="0" applyNumberFormat="1" applyFill="1" applyBorder="1" applyAlignment="1">
      <alignment horizontal="center" vertical="center"/>
    </xf>
    <xf numFmtId="1" fontId="0" fillId="37" borderId="12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0" xfId="0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Equality Growth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535411198600169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'1st Case'!$AB$1</c:f>
              <c:strCache>
                <c:ptCount val="1"/>
                <c:pt idx="0">
                  <c:v>Male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'1st Case'!$AA$2:$AA$7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'1st Case'!$AB$2:$AB$7</c:f>
              <c:numCache>
                <c:formatCode>0</c:formatCode>
                <c:ptCount val="6"/>
                <c:pt idx="0">
                  <c:v>51697.34</c:v>
                </c:pt>
                <c:pt idx="1">
                  <c:v>52037.679999999993</c:v>
                </c:pt>
                <c:pt idx="2">
                  <c:v>52378.01999999999</c:v>
                </c:pt>
                <c:pt idx="3">
                  <c:v>52718.359999999986</c:v>
                </c:pt>
                <c:pt idx="4">
                  <c:v>53058.699999999983</c:v>
                </c:pt>
                <c:pt idx="5">
                  <c:v>53399.039999999979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6-4017-A043-335C4FF9FB47}"/>
            </c:ext>
          </c:extLst>
        </c:ser>
        <c:ser>
          <c:idx val="1"/>
          <c:order val="1"/>
          <c:tx>
            <c:strRef>
              <c:f>'1st Case'!$AC$1</c:f>
              <c:strCache>
                <c:ptCount val="1"/>
                <c:pt idx="0">
                  <c:v>Female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'1st Case'!$AA$2:$AA$7</c:f>
              <c:numCache>
                <c:formatCode>General</c:formatCod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numCache>
            </c:numRef>
          </c:xVal>
          <c:yVal>
            <c:numRef>
              <c:f>'1st Case'!$AC$2:$AC$7</c:f>
              <c:numCache>
                <c:formatCode>0</c:formatCode>
                <c:ptCount val="6"/>
                <c:pt idx="0" formatCode="General">
                  <c:v>34340</c:v>
                </c:pt>
                <c:pt idx="1">
                  <c:v>38083.74</c:v>
                </c:pt>
                <c:pt idx="2">
                  <c:v>41827.479999999996</c:v>
                </c:pt>
                <c:pt idx="3">
                  <c:v>45571.219999999994</c:v>
                </c:pt>
                <c:pt idx="4">
                  <c:v>49314.959999999992</c:v>
                </c:pt>
                <c:pt idx="5">
                  <c:v>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6-4017-A043-335C4FF9F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36224"/>
        <c:axId val="841637472"/>
      </c:scatterChart>
      <c:valAx>
        <c:axId val="8416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37472"/>
        <c:crosses val="autoZero"/>
        <c:crossBetween val="midCat"/>
      </c:valAx>
      <c:valAx>
        <c:axId val="8416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Employees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585106</xdr:colOff>
      <xdr:row>12</xdr:row>
      <xdr:rowOff>9071</xdr:rowOff>
    </xdr:from>
    <xdr:to>
      <xdr:col>14</xdr:col>
      <xdr:colOff>9071</xdr:colOff>
      <xdr:row>26</xdr:row>
      <xdr:rowOff>172356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674E7-EB52-C743-23EC-F9E6616CC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76" totalsRowShown="0">
  <autoFilter ref="A1:G1048576" xr:uid="{00000000-0009-0000-0100-000001000000}"/>
  <tableColumns count="7">
    <tableColumn id="1" xr3:uid="{00000000-0010-0000-0000-000001000000}" name="count(e.emp_no)"/>
    <tableColumn id="2" xr3:uid="{00000000-0010-0000-0000-000002000000}" name="dept_no"/>
    <tableColumn id="3" xr3:uid="{00000000-0010-0000-0000-000003000000}" name="dept_name"/>
    <tableColumn id="4" xr3:uid="{00000000-0010-0000-0000-000004000000}" name="gender"/>
    <tableColumn id="5" xr3:uid="{00000000-0010-0000-0000-000005000000}" name="avg(s.salary)"/>
    <tableColumn id="6" xr3:uid="{00000000-0010-0000-0000-000006000000}" name="to_date"/>
    <tableColumn id="7" xr3:uid="{00000000-0010-0000-0000-000007000000}" name="from_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O1:Y10" totalsRowShown="0">
  <autoFilter ref="O1:Y10" xr:uid="{00000000-0009-0000-0100-000002000000}"/>
  <tableColumns count="11">
    <tableColumn id="1" xr3:uid="{00000000-0010-0000-0100-000001000000}" name="Department" dataDxfId="10"/>
    <tableColumn id="2" xr3:uid="{00000000-0010-0000-0100-000002000000}" name="Gender Gap" dataDxfId="9"/>
    <tableColumn id="3" xr3:uid="{00000000-0010-0000-0100-000003000000}" name="Majority" dataDxfId="8"/>
    <tableColumn id="4" xr3:uid="{00000000-0010-0000-0100-000004000000}" name="% Every year" dataDxfId="7"/>
    <tableColumn id="5" xr3:uid="{00000000-0010-0000-0100-000005000000}" name="Emp. PerYear" dataDxfId="6">
      <calculatedColumnFormula>$J$4*Table2[[#This Row],[% Every year]]+BD23</calculatedColumnFormula>
    </tableColumn>
    <tableColumn id="6" xr3:uid="{00000000-0010-0000-0100-000006000000}" name="Y1 Gender Gap" dataDxfId="5">
      <calculatedColumnFormula>Table2[[#This Row],[Gender Gap]]-Table2[[#This Row],[Emp. PerYear]]</calculatedColumnFormula>
    </tableColumn>
    <tableColumn id="7" xr3:uid="{00000000-0010-0000-0100-000007000000}" name="Y2 Gender Gap" dataDxfId="4">
      <calculatedColumnFormula>Table2[[#This Row],[Y1 Gender Gap]]-Table2[[#This Row],[Emp. PerYear]]</calculatedColumnFormula>
    </tableColumn>
    <tableColumn id="8" xr3:uid="{00000000-0010-0000-0100-000008000000}" name="Y3 Gender Gap" dataDxfId="3">
      <calculatedColumnFormula>Table2[[#This Row],[Y2 Gender Gap]]-Table2[[#This Row],[Emp. PerYear]]</calculatedColumnFormula>
    </tableColumn>
    <tableColumn id="9" xr3:uid="{00000000-0010-0000-0100-000009000000}" name="Y4 Gender Gap" dataDxfId="2">
      <calculatedColumnFormula>Table2[[#This Row],[Y3 Gender Gap]]-Table2[[#This Row],[Emp. PerYear]]</calculatedColumnFormula>
    </tableColumn>
    <tableColumn id="10" xr3:uid="{00000000-0010-0000-0100-00000A000000}" name="Y5 Gender Gap" dataDxfId="0">
      <calculatedColumnFormula>Table2[[#This Row],[Y4 Gender Gap]]-Table2[[#This Row],[Emp. PerYear]]</calculatedColumnFormula>
    </tableColumn>
    <tableColumn id="11" xr3:uid="{00000000-0010-0000-0100-00000B000000}" name="Column1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A1:AC7" totalsRowShown="0">
  <autoFilter ref="AA1:AC7" xr:uid="{00000000-0009-0000-0100-000003000000}"/>
  <tableColumns count="3">
    <tableColumn id="1" xr3:uid="{00000000-0010-0000-0200-000001000000}" name="Year"/>
    <tableColumn id="2" xr3:uid="{00000000-0010-0000-0200-000002000000}" name="Male " dataDxfId="11"/>
    <tableColumn id="3" xr3:uid="{00000000-0010-0000-0200-000003000000}" name="Female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D1:AG55" totalsRowShown="0">
  <autoFilter ref="AD1:AG55" xr:uid="{00000000-0009-0000-0100-000004000000}"/>
  <tableColumns count="4">
    <tableColumn id="1" xr3:uid="{00000000-0010-0000-0300-000001000000}" name="Department"/>
    <tableColumn id="2" xr3:uid="{00000000-0010-0000-0300-000002000000}" name="Males"/>
    <tableColumn id="3" xr3:uid="{00000000-0010-0000-0300-000003000000}" name="Females"/>
    <tableColumn id="4" xr3:uid="{00000000-0010-0000-0300-000004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5"/>
  <sheetViews>
    <sheetView tabSelected="1" topLeftCell="H1" zoomScale="70" zoomScaleNormal="70" workbookViewId="0">
      <selection activeCell="R21" sqref="R21"/>
    </sheetView>
  </sheetViews>
  <sheetFormatPr defaultRowHeight="14.5" x14ac:dyDescent="0.35"/>
  <cols>
    <col min="1" max="1" width="17.7265625" hidden="1" customWidth="1"/>
    <col min="2" max="2" width="10.1796875" hidden="1" customWidth="1"/>
    <col min="3" max="3" width="18.453125" hidden="1" customWidth="1"/>
    <col min="4" max="4" width="8.90625" hidden="1" customWidth="1"/>
    <col min="5" max="5" width="13.453125" hidden="1" customWidth="1"/>
    <col min="6" max="6" width="9.7265625" hidden="1" customWidth="1"/>
    <col min="7" max="7" width="12" hidden="1" customWidth="1"/>
    <col min="9" max="9" width="14.7265625" bestFit="1" customWidth="1"/>
    <col min="10" max="10" width="11.81640625" bestFit="1" customWidth="1"/>
    <col min="12" max="12" width="11.81640625" bestFit="1" customWidth="1"/>
    <col min="15" max="15" width="18.453125" bestFit="1" customWidth="1"/>
    <col min="16" max="16" width="13.08984375" bestFit="1" customWidth="1"/>
    <col min="17" max="17" width="12.08984375" bestFit="1" customWidth="1"/>
    <col min="18" max="18" width="17.36328125" bestFit="1" customWidth="1"/>
    <col min="19" max="19" width="14.36328125" bestFit="1" customWidth="1"/>
    <col min="20" max="20" width="15.6328125" bestFit="1" customWidth="1"/>
    <col min="21" max="22" width="19.54296875" bestFit="1" customWidth="1"/>
    <col min="23" max="24" width="15.6328125" bestFit="1" customWidth="1"/>
    <col min="25" max="25" width="10.54296875" hidden="1" customWidth="1"/>
    <col min="27" max="27" width="10.7265625" bestFit="1" customWidth="1"/>
    <col min="28" max="28" width="9.26953125" customWidth="1"/>
    <col min="30" max="30" width="13.08984375" hidden="1" customWidth="1"/>
    <col min="31" max="31" width="0" hidden="1" customWidth="1"/>
    <col min="32" max="32" width="9.6328125" hidden="1" customWidth="1"/>
    <col min="33" max="33" width="0" hidden="1" customWidth="1"/>
    <col min="44" max="44" width="0" hidden="1" customWidth="1"/>
    <col min="54" max="57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0" t="s">
        <v>7</v>
      </c>
      <c r="J1" s="21" t="s">
        <v>8</v>
      </c>
      <c r="K1" s="21" t="s">
        <v>9</v>
      </c>
      <c r="L1" s="20" t="s">
        <v>10</v>
      </c>
      <c r="M1" s="20"/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18</v>
      </c>
      <c r="W1" s="10" t="s">
        <v>19</v>
      </c>
      <c r="X1" s="10" t="s">
        <v>20</v>
      </c>
      <c r="Y1" t="s">
        <v>50</v>
      </c>
      <c r="AA1" t="s">
        <v>21</v>
      </c>
      <c r="AB1" t="s">
        <v>22</v>
      </c>
      <c r="AC1" t="s">
        <v>23</v>
      </c>
      <c r="AD1" t="s">
        <v>11</v>
      </c>
      <c r="AE1" t="s">
        <v>24</v>
      </c>
      <c r="AF1" t="s">
        <v>25</v>
      </c>
      <c r="AG1" t="s">
        <v>21</v>
      </c>
      <c r="AR1">
        <v>51357</v>
      </c>
    </row>
    <row r="2" spans="1:44" x14ac:dyDescent="0.35">
      <c r="A2">
        <v>13288</v>
      </c>
      <c r="B2" t="s">
        <v>26</v>
      </c>
      <c r="C2" t="s">
        <v>27</v>
      </c>
      <c r="D2" t="s">
        <v>28</v>
      </c>
      <c r="E2" s="5">
        <v>64450.42</v>
      </c>
      <c r="F2" s="2">
        <v>37064</v>
      </c>
      <c r="G2" s="2">
        <v>36699</v>
      </c>
      <c r="I2" s="22">
        <f>SUM(A2:A19)</f>
        <v>85697</v>
      </c>
      <c r="J2" s="22">
        <f>SUM(A2,A4,A7,A8,A11,A13,A14,A17,A19)</f>
        <v>51357</v>
      </c>
      <c r="K2" s="22">
        <f>SUM(A3,A5,A6,A9,A10,A12,A15,A16,A18)</f>
        <v>34340</v>
      </c>
      <c r="L2" s="23">
        <f>J2/K2</f>
        <v>1.4955445544554455</v>
      </c>
      <c r="M2" s="23"/>
      <c r="O2" s="10" t="s">
        <v>27</v>
      </c>
      <c r="P2" s="10">
        <f>Table1[[#This Row],[count(e.emp_no)]]-A3</f>
        <v>4638</v>
      </c>
      <c r="Q2" s="10" t="s">
        <v>29</v>
      </c>
      <c r="R2" s="30">
        <f>Table2[[#This Row],[Gender Gap]]/J3</f>
        <v>0.27255097843333137</v>
      </c>
      <c r="S2" s="31">
        <f>$J$4*Table2[[#This Row],[% Every year]]+BD23</f>
        <v>1020.36</v>
      </c>
      <c r="T2" s="31">
        <f>Table2[[#This Row],[Gender Gap]]-Table2[[#This Row],[Emp. PerYear]]</f>
        <v>3617.64</v>
      </c>
      <c r="U2" s="31">
        <f>Table2[[#This Row],[Y1 Gender Gap]]-Table2[[#This Row],[Emp. PerYear]]</f>
        <v>2597.2799999999997</v>
      </c>
      <c r="V2" s="31">
        <f>Table2[[#This Row],[Y2 Gender Gap]]-Table2[[#This Row],[Emp. PerYear]]</f>
        <v>1576.9199999999996</v>
      </c>
      <c r="W2" s="31">
        <f>Table2[[#This Row],[Y3 Gender Gap]]-Table2[[#This Row],[Emp. PerYear]]</f>
        <v>556.5599999999996</v>
      </c>
      <c r="X2" s="31">
        <v>0</v>
      </c>
      <c r="AA2">
        <v>2000</v>
      </c>
      <c r="AB2" s="13">
        <f>AR1+L5</f>
        <v>51697.34</v>
      </c>
      <c r="AC2">
        <v>34340</v>
      </c>
      <c r="AD2" t="s">
        <v>27</v>
      </c>
      <c r="AE2">
        <v>13288</v>
      </c>
      <c r="AF2">
        <v>8650</v>
      </c>
      <c r="AG2">
        <v>0</v>
      </c>
      <c r="AR2">
        <v>34340</v>
      </c>
    </row>
    <row r="3" spans="1:44" x14ac:dyDescent="0.35">
      <c r="A3">
        <v>8650</v>
      </c>
      <c r="B3" t="s">
        <v>26</v>
      </c>
      <c r="C3" t="s">
        <v>27</v>
      </c>
      <c r="D3" t="s">
        <v>30</v>
      </c>
      <c r="E3" s="5">
        <v>64197.27</v>
      </c>
      <c r="F3" s="2">
        <v>37105</v>
      </c>
      <c r="G3" s="2">
        <v>36740</v>
      </c>
      <c r="I3" s="22" t="s">
        <v>39</v>
      </c>
      <c r="J3" s="26">
        <f>J2-K2</f>
        <v>17017</v>
      </c>
      <c r="K3" s="27"/>
      <c r="L3" s="23" t="s">
        <v>40</v>
      </c>
      <c r="M3" s="23"/>
      <c r="O3" s="10" t="s">
        <v>31</v>
      </c>
      <c r="P3" s="10">
        <f>A4-A5</f>
        <v>3749</v>
      </c>
      <c r="Q3" s="10" t="s">
        <v>29</v>
      </c>
      <c r="R3" s="30">
        <f>Table2[[#This Row],[Gender Gap]]/J3</f>
        <v>0.22030910266204384</v>
      </c>
      <c r="S3" s="31">
        <f>$J$4*Table2[[#This Row],[% Every year]]+BD24</f>
        <v>824.78000000000009</v>
      </c>
      <c r="T3" s="31">
        <f>Table2[[#This Row],[Gender Gap]]-Table2[[#This Row],[Emp. PerYear]]</f>
        <v>2924.22</v>
      </c>
      <c r="U3" s="31">
        <f>Table2[[#This Row],[Y1 Gender Gap]]-Table2[[#This Row],[Emp. PerYear]]</f>
        <v>2099.4399999999996</v>
      </c>
      <c r="V3" s="31">
        <f>Table2[[#This Row],[Y2 Gender Gap]]-Table2[[#This Row],[Emp. PerYear]]</f>
        <v>1274.6599999999994</v>
      </c>
      <c r="W3" s="31">
        <f>Table2[[#This Row],[Y3 Gender Gap]]-Table2[[#This Row],[Emp. PerYear]]</f>
        <v>449.87999999999931</v>
      </c>
      <c r="X3" s="31">
        <v>0</v>
      </c>
      <c r="AA3">
        <v>2001</v>
      </c>
      <c r="AB3" s="13">
        <f>AB2+L5</f>
        <v>52037.679999999993</v>
      </c>
      <c r="AC3" s="4">
        <f>AC2+AR3</f>
        <v>38083.74</v>
      </c>
      <c r="AD3" t="s">
        <v>31</v>
      </c>
      <c r="AE3">
        <v>11470</v>
      </c>
      <c r="AF3">
        <v>7721</v>
      </c>
      <c r="AG3">
        <v>0</v>
      </c>
      <c r="AR3" s="4">
        <f>SUM(Table2[Emp. PerYear])</f>
        <v>3743.74</v>
      </c>
    </row>
    <row r="4" spans="1:44" x14ac:dyDescent="0.35">
      <c r="A4">
        <v>11470</v>
      </c>
      <c r="B4" t="s">
        <v>32</v>
      </c>
      <c r="C4" t="s">
        <v>31</v>
      </c>
      <c r="D4" t="s">
        <v>28</v>
      </c>
      <c r="E4" s="1">
        <v>64489.21</v>
      </c>
      <c r="F4" s="2">
        <v>37226</v>
      </c>
      <c r="G4" s="2">
        <v>36861</v>
      </c>
      <c r="I4" s="22" t="s">
        <v>39</v>
      </c>
      <c r="J4" s="28">
        <f>J3/5</f>
        <v>3403.4</v>
      </c>
      <c r="K4" s="29"/>
      <c r="L4" s="23" t="s">
        <v>42</v>
      </c>
      <c r="M4" s="23"/>
      <c r="O4" s="10" t="s">
        <v>33</v>
      </c>
      <c r="P4" s="10">
        <f>A7-A6</f>
        <v>2537</v>
      </c>
      <c r="Q4" s="10" t="s">
        <v>29</v>
      </c>
      <c r="R4" s="30">
        <f>Table2[[#This Row],[Gender Gap]]/J3</f>
        <v>0.14908620790973731</v>
      </c>
      <c r="S4" s="31">
        <f>$J$4*Table2[[#This Row],[% Every year]]+BD25</f>
        <v>558.14</v>
      </c>
      <c r="T4" s="31">
        <f>Table2[[#This Row],[Gender Gap]]-Table2[[#This Row],[Emp. PerYear]]</f>
        <v>1978.8600000000001</v>
      </c>
      <c r="U4" s="31">
        <f>Table2[[#This Row],[Y1 Gender Gap]]-Table2[[#This Row],[Emp. PerYear]]</f>
        <v>1420.7200000000003</v>
      </c>
      <c r="V4" s="31">
        <f>Table2[[#This Row],[Y2 Gender Gap]]-Table2[[#This Row],[Emp. PerYear]]</f>
        <v>862.58000000000027</v>
      </c>
      <c r="W4" s="31">
        <f>Table2[[#This Row],[Y3 Gender Gap]]-Table2[[#This Row],[Emp. PerYear]]</f>
        <v>304.44000000000028</v>
      </c>
      <c r="X4" s="31">
        <v>0</v>
      </c>
      <c r="AA4">
        <v>2002</v>
      </c>
      <c r="AB4" s="13">
        <f>AB3+L5</f>
        <v>52378.01999999999</v>
      </c>
      <c r="AC4" s="4">
        <f>AC3+AR3</f>
        <v>41827.479999999996</v>
      </c>
      <c r="AD4" t="s">
        <v>33</v>
      </c>
      <c r="AE4">
        <v>7944</v>
      </c>
      <c r="AF4">
        <v>5407</v>
      </c>
      <c r="AG4">
        <v>0</v>
      </c>
    </row>
    <row r="5" spans="1:44" x14ac:dyDescent="0.35">
      <c r="A5">
        <v>7721</v>
      </c>
      <c r="B5" t="s">
        <v>32</v>
      </c>
      <c r="C5" t="s">
        <v>31</v>
      </c>
      <c r="D5" t="s">
        <v>30</v>
      </c>
      <c r="E5" s="1">
        <v>64175.08</v>
      </c>
      <c r="F5" s="2">
        <v>36980</v>
      </c>
      <c r="G5" s="2">
        <v>36615</v>
      </c>
      <c r="I5" s="22" t="s">
        <v>56</v>
      </c>
      <c r="J5" s="24">
        <f>J3*0.1</f>
        <v>1701.7</v>
      </c>
      <c r="K5" s="22" t="s">
        <v>24</v>
      </c>
      <c r="L5" s="25">
        <f>J5/5</f>
        <v>340.34000000000003</v>
      </c>
      <c r="M5" s="25"/>
      <c r="O5" s="10" t="s">
        <v>34</v>
      </c>
      <c r="P5" s="10">
        <f>A8-A9</f>
        <v>1248</v>
      </c>
      <c r="Q5" s="10" t="s">
        <v>29</v>
      </c>
      <c r="R5" s="30">
        <f>Table2[[#This Row],[Gender Gap]]/J3</f>
        <v>7.3338426279602756E-2</v>
      </c>
      <c r="S5" s="31">
        <f>$J$4*Table2[[#This Row],[% Every year]]+BD26</f>
        <v>274.56</v>
      </c>
      <c r="T5" s="31">
        <f>Table2[[#This Row],[Gender Gap]]-Table2[[#This Row],[Emp. PerYear]]</f>
        <v>973.44</v>
      </c>
      <c r="U5" s="31">
        <f>Table2[[#This Row],[Y1 Gender Gap]]-Table2[[#This Row],[Emp. PerYear]]</f>
        <v>698.88000000000011</v>
      </c>
      <c r="V5" s="31">
        <f>Table2[[#This Row],[Y2 Gender Gap]]-Table2[[#This Row],[Emp. PerYear]]</f>
        <v>424.32000000000011</v>
      </c>
      <c r="W5" s="31">
        <f>Table2[[#This Row],[Y3 Gender Gap]]-Table2[[#This Row],[Emp. PerYear]]</f>
        <v>149.7600000000001</v>
      </c>
      <c r="X5" s="31">
        <v>0</v>
      </c>
      <c r="AA5">
        <v>2003</v>
      </c>
      <c r="AB5" s="13">
        <f>AB4+L5</f>
        <v>52718.359999999986</v>
      </c>
      <c r="AC5" s="4">
        <f>AC4+AR3</f>
        <v>45571.219999999994</v>
      </c>
      <c r="AD5" t="s">
        <v>34</v>
      </c>
      <c r="AE5">
        <v>3767</v>
      </c>
      <c r="AF5">
        <v>2519</v>
      </c>
      <c r="AG5">
        <v>0</v>
      </c>
    </row>
    <row r="6" spans="1:44" x14ac:dyDescent="0.35">
      <c r="A6">
        <v>5407</v>
      </c>
      <c r="B6" t="s">
        <v>35</v>
      </c>
      <c r="C6" t="s">
        <v>33</v>
      </c>
      <c r="D6" t="s">
        <v>30</v>
      </c>
      <c r="E6" s="1">
        <v>85521.27</v>
      </c>
      <c r="F6" s="2">
        <v>37105</v>
      </c>
      <c r="G6" s="2">
        <v>36740</v>
      </c>
      <c r="O6" s="10" t="s">
        <v>36</v>
      </c>
      <c r="P6" s="10">
        <f>A11-A10</f>
        <v>1139</v>
      </c>
      <c r="Q6" s="10" t="s">
        <v>29</v>
      </c>
      <c r="R6" s="30">
        <f>Table2[[#This Row],[Gender Gap]]/J3</f>
        <v>6.6933066933066929E-2</v>
      </c>
      <c r="S6" s="31">
        <f>$J$4*Table2[[#This Row],[% Every year]]+BD27</f>
        <v>250.57999999999998</v>
      </c>
      <c r="T6" s="31">
        <f>Table2[[#This Row],[Gender Gap]]-Table2[[#This Row],[Emp. PerYear]]</f>
        <v>888.42000000000007</v>
      </c>
      <c r="U6" s="31">
        <f>Table2[[#This Row],[Y1 Gender Gap]]-Table2[[#This Row],[Emp. PerYear]]</f>
        <v>637.84000000000015</v>
      </c>
      <c r="V6" s="31">
        <f>Table2[[#This Row],[Y2 Gender Gap]]-Table2[[#This Row],[Emp. PerYear]]</f>
        <v>387.26000000000016</v>
      </c>
      <c r="W6" s="31">
        <f>Table2[[#This Row],[Y3 Gender Gap]]-Table2[[#This Row],[Emp. PerYear]]</f>
        <v>136.68000000000018</v>
      </c>
      <c r="X6" s="31">
        <v>0</v>
      </c>
      <c r="AA6">
        <v>2004</v>
      </c>
      <c r="AB6" s="13">
        <f>AB5+L5</f>
        <v>53058.699999999983</v>
      </c>
      <c r="AC6" s="4">
        <f>AC5+AR3</f>
        <v>49314.959999999992</v>
      </c>
      <c r="AD6" t="s">
        <v>36</v>
      </c>
      <c r="AE6">
        <v>3309</v>
      </c>
      <c r="AF6">
        <v>2170</v>
      </c>
      <c r="AG6">
        <v>0</v>
      </c>
    </row>
    <row r="7" spans="1:44" x14ac:dyDescent="0.35">
      <c r="A7">
        <v>7944</v>
      </c>
      <c r="B7" t="s">
        <v>35</v>
      </c>
      <c r="C7" t="s">
        <v>33</v>
      </c>
      <c r="D7" t="s">
        <v>28</v>
      </c>
      <c r="E7" s="1">
        <v>85631.09</v>
      </c>
      <c r="F7" s="2">
        <v>36932</v>
      </c>
      <c r="G7" s="2">
        <v>36567</v>
      </c>
      <c r="O7" s="10" t="s">
        <v>37</v>
      </c>
      <c r="P7" s="10">
        <f>A13-A12</f>
        <v>969</v>
      </c>
      <c r="Q7" s="10" t="s">
        <v>29</v>
      </c>
      <c r="R7" s="30">
        <f>Table2[[#This Row],[Gender Gap]]/J3</f>
        <v>5.6943056943056944E-2</v>
      </c>
      <c r="S7" s="31">
        <f>$J$4*Table2[[#This Row],[% Every year]]+BD28</f>
        <v>213.18</v>
      </c>
      <c r="T7" s="31">
        <f>Table2[[#This Row],[Gender Gap]]-Table2[[#This Row],[Emp. PerYear]]</f>
        <v>755.81999999999994</v>
      </c>
      <c r="U7" s="31">
        <f>Table2[[#This Row],[Y1 Gender Gap]]-Table2[[#This Row],[Emp. PerYear]]</f>
        <v>542.63999999999987</v>
      </c>
      <c r="V7" s="31">
        <f>Table2[[#This Row],[Y2 Gender Gap]]-Table2[[#This Row],[Emp. PerYear]]</f>
        <v>329.45999999999987</v>
      </c>
      <c r="W7" s="31">
        <f>Table2[[#This Row],[Y3 Gender Gap]]-Table2[[#This Row],[Emp. PerYear]]</f>
        <v>116.27999999999986</v>
      </c>
      <c r="X7" s="31">
        <v>0</v>
      </c>
      <c r="AA7">
        <v>2005</v>
      </c>
      <c r="AB7" s="13">
        <f>AB6+L5</f>
        <v>53399.039999999979</v>
      </c>
      <c r="AC7" s="4">
        <v>53399</v>
      </c>
      <c r="AD7" t="s">
        <v>37</v>
      </c>
      <c r="AE7">
        <v>3068</v>
      </c>
      <c r="AF7">
        <v>2099</v>
      </c>
      <c r="AG7">
        <v>0</v>
      </c>
    </row>
    <row r="8" spans="1:44" x14ac:dyDescent="0.35">
      <c r="A8">
        <v>3767</v>
      </c>
      <c r="B8" t="s">
        <v>38</v>
      </c>
      <c r="C8" t="s">
        <v>34</v>
      </c>
      <c r="D8" t="s">
        <v>28</v>
      </c>
      <c r="E8" s="1">
        <v>63697.5</v>
      </c>
      <c r="F8" s="2">
        <v>37151</v>
      </c>
      <c r="G8" s="2">
        <v>36786</v>
      </c>
      <c r="O8" s="10" t="s">
        <v>41</v>
      </c>
      <c r="P8" s="10">
        <f>A14-A15</f>
        <v>965</v>
      </c>
      <c r="Q8" s="10" t="s">
        <v>29</v>
      </c>
      <c r="R8" s="30">
        <f>Table2[[#This Row],[Gender Gap]]/J3</f>
        <v>5.6707997884468474E-2</v>
      </c>
      <c r="S8" s="31">
        <f>$J$4*Table2[[#This Row],[% Every year]]+BD29</f>
        <v>212.3</v>
      </c>
      <c r="T8" s="31">
        <f>Table2[[#This Row],[Gender Gap]]-Table2[[#This Row],[Emp. PerYear]]</f>
        <v>752.7</v>
      </c>
      <c r="U8" s="31">
        <f>Table2[[#This Row],[Y1 Gender Gap]]-Table2[[#This Row],[Emp. PerYear]]</f>
        <v>540.40000000000009</v>
      </c>
      <c r="V8" s="31">
        <f>Table2[[#This Row],[Y2 Gender Gap]]-Table2[[#This Row],[Emp. PerYear]]</f>
        <v>328.10000000000008</v>
      </c>
      <c r="W8" s="31">
        <f>Table2[[#This Row],[Y3 Gender Gap]]-Table2[[#This Row],[Emp. PerYear]]</f>
        <v>115.80000000000007</v>
      </c>
      <c r="X8" s="31">
        <v>0</v>
      </c>
      <c r="AD8" t="s">
        <v>41</v>
      </c>
      <c r="AE8">
        <v>2808</v>
      </c>
      <c r="AF8">
        <v>1843</v>
      </c>
      <c r="AG8">
        <v>0</v>
      </c>
    </row>
    <row r="9" spans="1:44" x14ac:dyDescent="0.35">
      <c r="A9">
        <v>2519</v>
      </c>
      <c r="B9" t="s">
        <v>38</v>
      </c>
      <c r="C9" t="s">
        <v>34</v>
      </c>
      <c r="D9" t="s">
        <v>30</v>
      </c>
      <c r="E9" s="1">
        <v>64142.77</v>
      </c>
      <c r="F9" s="2">
        <v>37013</v>
      </c>
      <c r="G9" s="2">
        <v>36648</v>
      </c>
      <c r="O9" s="10" t="s">
        <v>43</v>
      </c>
      <c r="P9" s="10">
        <f>A17-A16</f>
        <v>944</v>
      </c>
      <c r="Q9" s="10" t="s">
        <v>29</v>
      </c>
      <c r="R9" s="30">
        <f>Table2[[#This Row],[Gender Gap]]/J3</f>
        <v>5.5473937826879004E-2</v>
      </c>
      <c r="S9" s="31">
        <f>$J$4*Table2[[#This Row],[% Every year]]+BD30</f>
        <v>207.68</v>
      </c>
      <c r="T9" s="31">
        <f>Table2[[#This Row],[Gender Gap]]-Table2[[#This Row],[Emp. PerYear]]</f>
        <v>736.31999999999994</v>
      </c>
      <c r="U9" s="31">
        <f>Table2[[#This Row],[Y1 Gender Gap]]-Table2[[#This Row],[Emp. PerYear]]</f>
        <v>528.63999999999987</v>
      </c>
      <c r="V9" s="31">
        <f>Table2[[#This Row],[Y2 Gender Gap]]-Table2[[#This Row],[Emp. PerYear]]</f>
        <v>320.95999999999987</v>
      </c>
      <c r="W9" s="31">
        <f>Table2[[#This Row],[Y3 Gender Gap]]-Table2[[#This Row],[Emp. PerYear]]</f>
        <v>113.27999999999986</v>
      </c>
      <c r="X9" s="31">
        <v>0</v>
      </c>
      <c r="AD9" t="s">
        <v>43</v>
      </c>
      <c r="AE9">
        <v>3075</v>
      </c>
      <c r="AF9">
        <v>2131</v>
      </c>
      <c r="AG9">
        <v>0</v>
      </c>
    </row>
    <row r="10" spans="1:44" x14ac:dyDescent="0.35">
      <c r="A10">
        <v>2170</v>
      </c>
      <c r="B10" t="s">
        <v>44</v>
      </c>
      <c r="C10" t="s">
        <v>36</v>
      </c>
      <c r="D10" t="s">
        <v>30</v>
      </c>
      <c r="E10" s="1">
        <v>64645.67</v>
      </c>
      <c r="F10" s="2">
        <v>36929</v>
      </c>
      <c r="G10" s="2">
        <v>36564</v>
      </c>
      <c r="N10" s="12"/>
      <c r="O10" s="10" t="s">
        <v>45</v>
      </c>
      <c r="P10" s="10">
        <f>A19-A18</f>
        <v>828</v>
      </c>
      <c r="Q10" s="10" t="s">
        <v>29</v>
      </c>
      <c r="R10" s="30">
        <f>Table2[[#This Row],[Gender Gap]]/J3</f>
        <v>4.8657225127813362E-2</v>
      </c>
      <c r="S10" s="31">
        <f>$J$4*Table2[[#This Row],[% Every year]]+BD31</f>
        <v>182.16</v>
      </c>
      <c r="T10" s="31">
        <f>Table2[[#This Row],[Gender Gap]]-Table2[[#This Row],[Emp. PerYear]]</f>
        <v>645.84</v>
      </c>
      <c r="U10" s="31">
        <f>Table2[[#This Row],[Y1 Gender Gap]]-Table2[[#This Row],[Emp. PerYear]]</f>
        <v>463.68000000000006</v>
      </c>
      <c r="V10" s="31">
        <f>Table2[[#This Row],[Y2 Gender Gap]]-Table2[[#This Row],[Emp. PerYear]]</f>
        <v>281.5200000000001</v>
      </c>
      <c r="W10" s="31">
        <f>Table2[[#This Row],[Y3 Gender Gap]]-Table2[[#This Row],[Emp. PerYear]]</f>
        <v>99.360000000000099</v>
      </c>
      <c r="X10" s="31">
        <v>0</v>
      </c>
      <c r="AD10" t="s">
        <v>45</v>
      </c>
      <c r="AE10">
        <v>2628</v>
      </c>
      <c r="AF10">
        <v>1800</v>
      </c>
      <c r="AG10">
        <v>0</v>
      </c>
    </row>
    <row r="11" spans="1:44" x14ac:dyDescent="0.35">
      <c r="A11">
        <v>3309</v>
      </c>
      <c r="B11" t="s">
        <v>44</v>
      </c>
      <c r="C11" t="s">
        <v>36</v>
      </c>
      <c r="D11" t="s">
        <v>28</v>
      </c>
      <c r="E11" s="1">
        <v>64789.86</v>
      </c>
      <c r="F11" s="2">
        <v>37010</v>
      </c>
      <c r="G11" s="2">
        <v>36645</v>
      </c>
      <c r="K11" s="12"/>
      <c r="L11" s="12"/>
      <c r="M11" s="12"/>
      <c r="N11" s="12"/>
      <c r="AD11" t="s">
        <v>27</v>
      </c>
      <c r="AE11">
        <v>13288</v>
      </c>
      <c r="AF11">
        <v>9578</v>
      </c>
      <c r="AG11">
        <v>1</v>
      </c>
    </row>
    <row r="12" spans="1:44" x14ac:dyDescent="0.35">
      <c r="A12">
        <v>2099</v>
      </c>
      <c r="B12" t="s">
        <v>46</v>
      </c>
      <c r="C12" t="s">
        <v>37</v>
      </c>
      <c r="D12" t="s">
        <v>30</v>
      </c>
      <c r="E12" s="1">
        <v>62212.79</v>
      </c>
      <c r="F12" s="2">
        <v>36936</v>
      </c>
      <c r="G12" s="2">
        <v>36571</v>
      </c>
      <c r="K12" s="12"/>
      <c r="L12" s="12"/>
      <c r="M12" s="12"/>
      <c r="N12" s="12"/>
      <c r="Q12" s="3"/>
      <c r="AD12" t="s">
        <v>31</v>
      </c>
      <c r="AE12">
        <v>11470</v>
      </c>
      <c r="AF12">
        <v>8471</v>
      </c>
      <c r="AG12">
        <v>1</v>
      </c>
    </row>
    <row r="13" spans="1:44" x14ac:dyDescent="0.35">
      <c r="A13">
        <v>3068</v>
      </c>
      <c r="B13" t="s">
        <v>46</v>
      </c>
      <c r="C13" t="s">
        <v>37</v>
      </c>
      <c r="D13" t="s">
        <v>28</v>
      </c>
      <c r="E13" s="1">
        <v>62149.42</v>
      </c>
      <c r="F13" s="2">
        <v>37149</v>
      </c>
      <c r="G13" s="2">
        <v>36784</v>
      </c>
      <c r="K13" s="12"/>
      <c r="L13" s="12"/>
      <c r="M13" s="12"/>
      <c r="N13" s="12"/>
      <c r="R13" s="3"/>
      <c r="AD13" t="s">
        <v>33</v>
      </c>
      <c r="AE13">
        <v>7944</v>
      </c>
      <c r="AF13">
        <v>5914</v>
      </c>
      <c r="AG13">
        <v>1</v>
      </c>
    </row>
    <row r="14" spans="1:44" x14ac:dyDescent="0.35">
      <c r="A14">
        <v>2808</v>
      </c>
      <c r="B14" t="s">
        <v>47</v>
      </c>
      <c r="C14" t="s">
        <v>41</v>
      </c>
      <c r="D14" t="s">
        <v>28</v>
      </c>
      <c r="E14" s="1">
        <v>60291.47</v>
      </c>
      <c r="F14" s="2">
        <v>37143</v>
      </c>
      <c r="G14" s="2">
        <v>36778</v>
      </c>
      <c r="K14" s="12"/>
      <c r="L14" s="12"/>
      <c r="M14" s="12"/>
      <c r="N14" s="12"/>
      <c r="R14" s="26" t="s">
        <v>51</v>
      </c>
      <c r="S14" s="34"/>
      <c r="T14" s="27"/>
      <c r="U14" s="35" t="s">
        <v>52</v>
      </c>
      <c r="V14" s="35" t="s">
        <v>53</v>
      </c>
      <c r="W14" s="35" t="s">
        <v>10</v>
      </c>
      <c r="AD14" t="s">
        <v>34</v>
      </c>
      <c r="AE14">
        <v>3767</v>
      </c>
      <c r="AF14">
        <v>2769</v>
      </c>
      <c r="AG14">
        <v>1</v>
      </c>
    </row>
    <row r="15" spans="1:44" x14ac:dyDescent="0.35">
      <c r="A15">
        <v>1843</v>
      </c>
      <c r="B15" t="s">
        <v>47</v>
      </c>
      <c r="C15" t="s">
        <v>41</v>
      </c>
      <c r="D15" t="s">
        <v>30</v>
      </c>
      <c r="E15" s="1">
        <v>60638.23</v>
      </c>
      <c r="F15" s="2">
        <v>37151</v>
      </c>
      <c r="G15" s="2">
        <v>36786</v>
      </c>
      <c r="I15" s="4"/>
      <c r="R15" s="26">
        <v>10024</v>
      </c>
      <c r="S15" s="34"/>
      <c r="T15" s="27"/>
      <c r="U15" s="35">
        <v>6027</v>
      </c>
      <c r="V15" s="35">
        <v>3997</v>
      </c>
      <c r="W15" s="32">
        <v>1.5078809106830122</v>
      </c>
      <c r="AD15" t="s">
        <v>36</v>
      </c>
      <c r="AE15">
        <v>3309</v>
      </c>
      <c r="AF15">
        <v>2398</v>
      </c>
      <c r="AG15">
        <v>1</v>
      </c>
    </row>
    <row r="16" spans="1:44" x14ac:dyDescent="0.35">
      <c r="A16">
        <v>2131</v>
      </c>
      <c r="B16" t="s">
        <v>48</v>
      </c>
      <c r="C16" t="s">
        <v>43</v>
      </c>
      <c r="D16" t="s">
        <v>30</v>
      </c>
      <c r="E16" s="1">
        <v>76185.149999999994</v>
      </c>
      <c r="F16" s="2">
        <v>37104</v>
      </c>
      <c r="G16" s="2">
        <v>36739</v>
      </c>
      <c r="R16" s="26" t="s">
        <v>54</v>
      </c>
      <c r="S16" s="34"/>
      <c r="T16" s="27"/>
      <c r="U16" s="35">
        <v>2030</v>
      </c>
      <c r="V16" s="35"/>
      <c r="W16" s="33"/>
      <c r="AD16" t="s">
        <v>37</v>
      </c>
      <c r="AE16">
        <v>3068</v>
      </c>
      <c r="AF16">
        <v>2293</v>
      </c>
      <c r="AG16">
        <v>1</v>
      </c>
    </row>
    <row r="17" spans="1:57" x14ac:dyDescent="0.35">
      <c r="A17">
        <v>3075</v>
      </c>
      <c r="B17" t="s">
        <v>48</v>
      </c>
      <c r="C17" t="s">
        <v>43</v>
      </c>
      <c r="D17" t="s">
        <v>28</v>
      </c>
      <c r="E17" s="1">
        <v>76736.22</v>
      </c>
      <c r="F17" s="2">
        <v>37003</v>
      </c>
      <c r="G17" s="2">
        <v>36638</v>
      </c>
      <c r="AD17" t="s">
        <v>41</v>
      </c>
      <c r="AE17">
        <v>2808</v>
      </c>
      <c r="AF17">
        <v>2036</v>
      </c>
      <c r="AG17">
        <v>1</v>
      </c>
    </row>
    <row r="18" spans="1:57" x14ac:dyDescent="0.35">
      <c r="A18">
        <v>1800</v>
      </c>
      <c r="B18" t="s">
        <v>49</v>
      </c>
      <c r="C18" t="s">
        <v>45</v>
      </c>
      <c r="D18" t="s">
        <v>30</v>
      </c>
      <c r="E18" s="1">
        <v>74498.320000000007</v>
      </c>
      <c r="F18" s="2">
        <v>37065</v>
      </c>
      <c r="G18" s="2">
        <v>36700</v>
      </c>
      <c r="AD18" t="s">
        <v>43</v>
      </c>
      <c r="AE18">
        <v>3075</v>
      </c>
      <c r="AF18">
        <v>2320</v>
      </c>
      <c r="AG18">
        <v>1</v>
      </c>
    </row>
    <row r="19" spans="1:57" x14ac:dyDescent="0.35">
      <c r="A19">
        <v>2628</v>
      </c>
      <c r="B19" t="s">
        <v>49</v>
      </c>
      <c r="C19" t="s">
        <v>45</v>
      </c>
      <c r="D19" t="s">
        <v>28</v>
      </c>
      <c r="E19" s="1">
        <v>74896.87</v>
      </c>
      <c r="F19" s="2">
        <v>37059</v>
      </c>
      <c r="G19" s="2">
        <v>36694</v>
      </c>
      <c r="AD19" t="s">
        <v>45</v>
      </c>
      <c r="AE19">
        <v>2628</v>
      </c>
      <c r="AF19">
        <v>1966</v>
      </c>
      <c r="AG19">
        <v>1</v>
      </c>
    </row>
    <row r="20" spans="1:57" x14ac:dyDescent="0.35">
      <c r="V20" s="22" t="s">
        <v>11</v>
      </c>
      <c r="W20" s="22" t="s">
        <v>55</v>
      </c>
      <c r="AD20" t="s">
        <v>27</v>
      </c>
      <c r="AE20">
        <v>13288</v>
      </c>
      <c r="AF20">
        <v>10505</v>
      </c>
      <c r="AG20">
        <v>2</v>
      </c>
    </row>
    <row r="21" spans="1:57" x14ac:dyDescent="0.35">
      <c r="V21" s="22" t="s">
        <v>31</v>
      </c>
      <c r="W21" s="22">
        <v>514</v>
      </c>
      <c r="AD21" t="s">
        <v>31</v>
      </c>
      <c r="AE21">
        <v>11470</v>
      </c>
      <c r="AF21">
        <v>9221</v>
      </c>
      <c r="AG21">
        <v>2</v>
      </c>
      <c r="BB21" s="14" t="s">
        <v>24</v>
      </c>
      <c r="BC21" s="14"/>
      <c r="BD21" s="14"/>
      <c r="BE21" s="14"/>
    </row>
    <row r="22" spans="1:57" x14ac:dyDescent="0.35">
      <c r="V22" s="22" t="s">
        <v>27</v>
      </c>
      <c r="W22" s="22">
        <v>504</v>
      </c>
      <c r="AA22" s="4"/>
      <c r="AD22" t="s">
        <v>33</v>
      </c>
      <c r="AE22">
        <v>7944</v>
      </c>
      <c r="AF22">
        <v>6422</v>
      </c>
      <c r="AG22">
        <v>2</v>
      </c>
      <c r="BB22" s="15" t="s">
        <v>11</v>
      </c>
      <c r="BC22" s="15" t="s">
        <v>14</v>
      </c>
      <c r="BD22" s="15" t="s">
        <v>15</v>
      </c>
      <c r="BE22" s="15" t="s">
        <v>57</v>
      </c>
    </row>
    <row r="23" spans="1:57" x14ac:dyDescent="0.35">
      <c r="V23" s="22" t="s">
        <v>33</v>
      </c>
      <c r="W23" s="22">
        <v>356</v>
      </c>
      <c r="AD23" t="s">
        <v>34</v>
      </c>
      <c r="AE23">
        <v>3767</v>
      </c>
      <c r="AF23">
        <v>3018</v>
      </c>
      <c r="AG23">
        <v>2</v>
      </c>
      <c r="BB23" s="16" t="s">
        <v>27</v>
      </c>
      <c r="BC23" s="17">
        <f>R2</f>
        <v>0.27255097843333137</v>
      </c>
      <c r="BD23" s="18">
        <f>BC23*$L$5</f>
        <v>92.76</v>
      </c>
      <c r="BE23" s="7">
        <f>A2+(BD23*5)</f>
        <v>13751.8</v>
      </c>
    </row>
    <row r="24" spans="1:57" x14ac:dyDescent="0.35">
      <c r="V24" s="22" t="s">
        <v>34</v>
      </c>
      <c r="W24" s="22">
        <v>144</v>
      </c>
      <c r="AD24" t="s">
        <v>36</v>
      </c>
      <c r="AE24">
        <v>3309</v>
      </c>
      <c r="AF24">
        <v>2626</v>
      </c>
      <c r="AG24">
        <v>2</v>
      </c>
      <c r="BB24" s="19" t="s">
        <v>31</v>
      </c>
      <c r="BC24" s="17">
        <f>R3</f>
        <v>0.22030910266204384</v>
      </c>
      <c r="BD24" s="18">
        <f>BC24*$L$5</f>
        <v>74.98</v>
      </c>
      <c r="BE24" s="7">
        <f>A4+(BD24*5)</f>
        <v>11844.9</v>
      </c>
    </row>
    <row r="25" spans="1:57" x14ac:dyDescent="0.35">
      <c r="V25" s="22" t="s">
        <v>43</v>
      </c>
      <c r="W25" s="22">
        <v>132</v>
      </c>
      <c r="AD25" t="s">
        <v>37</v>
      </c>
      <c r="AE25">
        <v>3068</v>
      </c>
      <c r="AF25">
        <v>2487</v>
      </c>
      <c r="AG25">
        <v>2</v>
      </c>
      <c r="BB25" s="16" t="s">
        <v>33</v>
      </c>
      <c r="BC25" s="17">
        <f>R4</f>
        <v>0.14908620790973731</v>
      </c>
      <c r="BD25" s="18">
        <f>BC25*$L$5</f>
        <v>50.74</v>
      </c>
      <c r="BE25" s="7">
        <f>A7+(BD25*5)</f>
        <v>8197.7000000000007</v>
      </c>
    </row>
    <row r="26" spans="1:57" x14ac:dyDescent="0.35">
      <c r="V26" s="22" t="s">
        <v>41</v>
      </c>
      <c r="W26" s="22">
        <v>106</v>
      </c>
      <c r="AD26" t="s">
        <v>41</v>
      </c>
      <c r="AE26">
        <v>2808</v>
      </c>
      <c r="AF26">
        <v>2229</v>
      </c>
      <c r="AG26">
        <v>2</v>
      </c>
      <c r="BB26" s="19" t="s">
        <v>34</v>
      </c>
      <c r="BC26" s="17">
        <f>R5</f>
        <v>7.3338426279602756E-2</v>
      </c>
      <c r="BD26" s="18">
        <f>BC26*$L$5</f>
        <v>24.960000000000004</v>
      </c>
      <c r="BE26" s="7">
        <f>A8+(BD26*5)</f>
        <v>3891.8</v>
      </c>
    </row>
    <row r="27" spans="1:57" x14ac:dyDescent="0.35">
      <c r="V27" s="22" t="s">
        <v>36</v>
      </c>
      <c r="W27" s="22">
        <v>104</v>
      </c>
      <c r="AD27" t="s">
        <v>43</v>
      </c>
      <c r="AE27">
        <v>3075</v>
      </c>
      <c r="AF27">
        <v>2509</v>
      </c>
      <c r="AG27">
        <v>2</v>
      </c>
      <c r="BB27" s="16" t="s">
        <v>36</v>
      </c>
      <c r="BC27" s="17">
        <f>R6</f>
        <v>6.6933066933066929E-2</v>
      </c>
      <c r="BD27" s="18">
        <f>BC27*$L$5</f>
        <v>22.78</v>
      </c>
      <c r="BE27" s="7">
        <f>A11+(BD27*5)</f>
        <v>3422.9</v>
      </c>
    </row>
    <row r="28" spans="1:57" x14ac:dyDescent="0.35">
      <c r="V28" s="22" t="s">
        <v>45</v>
      </c>
      <c r="W28" s="22">
        <v>95</v>
      </c>
      <c r="AD28" t="s">
        <v>45</v>
      </c>
      <c r="AE28">
        <v>2628</v>
      </c>
      <c r="AF28">
        <v>2131</v>
      </c>
      <c r="AG28">
        <v>2</v>
      </c>
      <c r="BB28" s="19" t="s">
        <v>37</v>
      </c>
      <c r="BC28" s="17">
        <f>R7</f>
        <v>5.6943056943056944E-2</v>
      </c>
      <c r="BD28" s="18">
        <f>BC28*$L$5</f>
        <v>19.380000000000003</v>
      </c>
      <c r="BE28" s="7">
        <f>A13+(BD28*5)</f>
        <v>3164.9</v>
      </c>
    </row>
    <row r="29" spans="1:57" x14ac:dyDescent="0.35">
      <c r="V29" s="22" t="s">
        <v>37</v>
      </c>
      <c r="W29" s="22">
        <v>75</v>
      </c>
      <c r="AD29" t="s">
        <v>27</v>
      </c>
      <c r="AE29">
        <v>13288</v>
      </c>
      <c r="AF29">
        <v>11433</v>
      </c>
      <c r="AG29">
        <v>3</v>
      </c>
      <c r="BB29" s="16" t="s">
        <v>41</v>
      </c>
      <c r="BC29" s="17">
        <f>R8</f>
        <v>5.6707997884468474E-2</v>
      </c>
      <c r="BD29" s="18">
        <f>BC29*$L$5</f>
        <v>19.3</v>
      </c>
      <c r="BE29" s="7">
        <f>A14+(BD29*5)</f>
        <v>2904.5</v>
      </c>
    </row>
    <row r="30" spans="1:57" x14ac:dyDescent="0.35">
      <c r="AD30" t="s">
        <v>31</v>
      </c>
      <c r="AE30">
        <v>11470</v>
      </c>
      <c r="AF30">
        <v>9970</v>
      </c>
      <c r="AG30">
        <v>3</v>
      </c>
      <c r="BB30" s="19" t="s">
        <v>43</v>
      </c>
      <c r="BC30" s="17">
        <f>R9</f>
        <v>5.5473937826879004E-2</v>
      </c>
      <c r="BD30" s="18">
        <f>BC30*$L$5</f>
        <v>18.880000000000003</v>
      </c>
      <c r="BE30" s="7">
        <f>A17+(BD30*5)</f>
        <v>3169.4</v>
      </c>
    </row>
    <row r="31" spans="1:57" x14ac:dyDescent="0.35">
      <c r="AD31" t="s">
        <v>33</v>
      </c>
      <c r="AE31">
        <v>7944</v>
      </c>
      <c r="AF31">
        <v>6929</v>
      </c>
      <c r="AG31">
        <v>3</v>
      </c>
      <c r="BB31" s="16" t="s">
        <v>45</v>
      </c>
      <c r="BC31" s="17">
        <f>R10</f>
        <v>4.8657225127813362E-2</v>
      </c>
      <c r="BD31" s="18">
        <f>BC31*$L$5</f>
        <v>16.560000000000002</v>
      </c>
      <c r="BE31" s="7">
        <f>A19+(BD31*5)</f>
        <v>2710.8</v>
      </c>
    </row>
    <row r="32" spans="1:57" x14ac:dyDescent="0.35">
      <c r="AD32" t="s">
        <v>34</v>
      </c>
      <c r="AE32">
        <v>3767</v>
      </c>
      <c r="AF32">
        <v>3268</v>
      </c>
      <c r="AG32">
        <v>3</v>
      </c>
    </row>
    <row r="33" spans="30:33" x14ac:dyDescent="0.35">
      <c r="AD33" t="s">
        <v>36</v>
      </c>
      <c r="AE33">
        <v>3309</v>
      </c>
      <c r="AF33">
        <v>2853</v>
      </c>
      <c r="AG33">
        <v>3</v>
      </c>
    </row>
    <row r="34" spans="30:33" x14ac:dyDescent="0.35">
      <c r="AD34" t="s">
        <v>37</v>
      </c>
      <c r="AE34">
        <v>3068</v>
      </c>
      <c r="AF34">
        <v>2680</v>
      </c>
      <c r="AG34">
        <v>3</v>
      </c>
    </row>
    <row r="35" spans="30:33" x14ac:dyDescent="0.35">
      <c r="AD35" t="s">
        <v>41</v>
      </c>
      <c r="AE35">
        <v>2808</v>
      </c>
      <c r="AF35">
        <v>2422</v>
      </c>
      <c r="AG35">
        <v>3</v>
      </c>
    </row>
    <row r="36" spans="30:33" x14ac:dyDescent="0.35">
      <c r="AD36" t="s">
        <v>43</v>
      </c>
      <c r="AE36">
        <v>3075</v>
      </c>
      <c r="AF36">
        <v>2697</v>
      </c>
      <c r="AG36">
        <v>3</v>
      </c>
    </row>
    <row r="37" spans="30:33" x14ac:dyDescent="0.35">
      <c r="AD37" t="s">
        <v>45</v>
      </c>
      <c r="AE37">
        <v>2628</v>
      </c>
      <c r="AF37">
        <v>2297</v>
      </c>
      <c r="AG37">
        <v>3</v>
      </c>
    </row>
    <row r="38" spans="30:33" x14ac:dyDescent="0.35">
      <c r="AD38" t="s">
        <v>27</v>
      </c>
      <c r="AE38">
        <v>13288</v>
      </c>
      <c r="AF38">
        <v>12360</v>
      </c>
      <c r="AG38">
        <v>4</v>
      </c>
    </row>
    <row r="39" spans="30:33" x14ac:dyDescent="0.35">
      <c r="AD39" t="s">
        <v>31</v>
      </c>
      <c r="AE39">
        <v>11470</v>
      </c>
      <c r="AF39">
        <v>10720</v>
      </c>
      <c r="AG39">
        <v>4</v>
      </c>
    </row>
    <row r="40" spans="30:33" x14ac:dyDescent="0.35">
      <c r="AD40" t="s">
        <v>33</v>
      </c>
      <c r="AE40">
        <v>7944</v>
      </c>
      <c r="AF40">
        <v>7437</v>
      </c>
      <c r="AG40">
        <v>4</v>
      </c>
    </row>
    <row r="41" spans="30:33" x14ac:dyDescent="0.35">
      <c r="AD41" t="s">
        <v>34</v>
      </c>
      <c r="AE41">
        <v>3767</v>
      </c>
      <c r="AF41">
        <v>3517</v>
      </c>
      <c r="AG41">
        <v>4</v>
      </c>
    </row>
    <row r="42" spans="30:33" x14ac:dyDescent="0.35">
      <c r="AD42" t="s">
        <v>36</v>
      </c>
      <c r="AE42">
        <v>3309</v>
      </c>
      <c r="AF42">
        <v>3081</v>
      </c>
      <c r="AG42">
        <v>4</v>
      </c>
    </row>
    <row r="43" spans="30:33" x14ac:dyDescent="0.35">
      <c r="AD43" t="s">
        <v>37</v>
      </c>
      <c r="AE43">
        <v>3068</v>
      </c>
      <c r="AF43">
        <v>2874</v>
      </c>
      <c r="AG43">
        <v>4</v>
      </c>
    </row>
    <row r="44" spans="30:33" x14ac:dyDescent="0.35">
      <c r="AD44" t="s">
        <v>41</v>
      </c>
      <c r="AE44">
        <v>2808</v>
      </c>
      <c r="AF44">
        <v>2615</v>
      </c>
      <c r="AG44">
        <v>4</v>
      </c>
    </row>
    <row r="45" spans="30:33" x14ac:dyDescent="0.35">
      <c r="AD45" t="s">
        <v>43</v>
      </c>
      <c r="AE45">
        <v>3075</v>
      </c>
      <c r="AF45">
        <v>2886</v>
      </c>
      <c r="AG45">
        <v>4</v>
      </c>
    </row>
    <row r="46" spans="30:33" x14ac:dyDescent="0.35">
      <c r="AD46" t="s">
        <v>45</v>
      </c>
      <c r="AE46">
        <v>2628</v>
      </c>
      <c r="AF46">
        <v>2462</v>
      </c>
      <c r="AG46">
        <v>4</v>
      </c>
    </row>
    <row r="47" spans="30:33" x14ac:dyDescent="0.35">
      <c r="AD47" t="s">
        <v>27</v>
      </c>
      <c r="AE47">
        <v>13288</v>
      </c>
      <c r="AF47">
        <v>13288</v>
      </c>
      <c r="AG47">
        <v>5</v>
      </c>
    </row>
    <row r="48" spans="30:33" x14ac:dyDescent="0.35">
      <c r="AD48" t="s">
        <v>31</v>
      </c>
      <c r="AE48">
        <v>11470</v>
      </c>
      <c r="AF48">
        <v>11470</v>
      </c>
      <c r="AG48">
        <v>5</v>
      </c>
    </row>
    <row r="49" spans="30:33" x14ac:dyDescent="0.35">
      <c r="AD49" t="s">
        <v>33</v>
      </c>
      <c r="AE49">
        <v>7944</v>
      </c>
      <c r="AF49">
        <v>7944</v>
      </c>
      <c r="AG49">
        <v>5</v>
      </c>
    </row>
    <row r="50" spans="30:33" x14ac:dyDescent="0.35">
      <c r="AD50" t="s">
        <v>34</v>
      </c>
      <c r="AE50">
        <v>3767</v>
      </c>
      <c r="AF50">
        <v>3767</v>
      </c>
      <c r="AG50">
        <v>5</v>
      </c>
    </row>
    <row r="51" spans="30:33" x14ac:dyDescent="0.35">
      <c r="AD51" t="s">
        <v>36</v>
      </c>
      <c r="AE51">
        <v>3309</v>
      </c>
      <c r="AF51">
        <v>3309</v>
      </c>
      <c r="AG51">
        <v>5</v>
      </c>
    </row>
    <row r="52" spans="30:33" x14ac:dyDescent="0.35">
      <c r="AD52" t="s">
        <v>37</v>
      </c>
      <c r="AE52">
        <v>3068</v>
      </c>
      <c r="AF52">
        <v>3068</v>
      </c>
      <c r="AG52">
        <v>5</v>
      </c>
    </row>
    <row r="53" spans="30:33" x14ac:dyDescent="0.35">
      <c r="AD53" t="s">
        <v>41</v>
      </c>
      <c r="AE53">
        <v>2808</v>
      </c>
      <c r="AF53">
        <v>2808</v>
      </c>
      <c r="AG53">
        <v>5</v>
      </c>
    </row>
    <row r="54" spans="30:33" x14ac:dyDescent="0.35">
      <c r="AD54" t="s">
        <v>43</v>
      </c>
      <c r="AE54">
        <v>3075</v>
      </c>
      <c r="AF54">
        <v>3075</v>
      </c>
      <c r="AG54">
        <v>5</v>
      </c>
    </row>
    <row r="55" spans="30:33" x14ac:dyDescent="0.35">
      <c r="AD55" t="s">
        <v>45</v>
      </c>
      <c r="AE55">
        <v>2628</v>
      </c>
      <c r="AF55">
        <v>2628</v>
      </c>
      <c r="AG55">
        <v>5</v>
      </c>
    </row>
  </sheetData>
  <mergeCells count="11">
    <mergeCell ref="L2:M2"/>
    <mergeCell ref="L3:M3"/>
    <mergeCell ref="BB21:BE21"/>
    <mergeCell ref="J3:K3"/>
    <mergeCell ref="J4:K4"/>
    <mergeCell ref="R14:T14"/>
    <mergeCell ref="R15:T15"/>
    <mergeCell ref="R16:T16"/>
    <mergeCell ref="W15:W16"/>
    <mergeCell ref="L4:M4"/>
    <mergeCell ref="L5:M5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7A98-37A6-47CD-BF6B-B493871059D2}">
  <dimension ref="C1:Q21"/>
  <sheetViews>
    <sheetView workbookViewId="0">
      <selection activeCell="L7" sqref="L7:M16"/>
    </sheetView>
  </sheetViews>
  <sheetFormatPr defaultRowHeight="14.5" x14ac:dyDescent="0.35"/>
  <cols>
    <col min="3" max="3" width="15.36328125" bestFit="1" customWidth="1"/>
    <col min="4" max="4" width="7.81640625" hidden="1" customWidth="1"/>
    <col min="5" max="5" width="18.453125" bestFit="1" customWidth="1"/>
    <col min="6" max="6" width="6.6328125" bestFit="1" customWidth="1"/>
    <col min="7" max="8" width="10.453125" hidden="1" customWidth="1"/>
    <col min="12" max="12" width="18.453125" bestFit="1" customWidth="1"/>
    <col min="13" max="13" width="3.81640625" bestFit="1" customWidth="1"/>
  </cols>
  <sheetData>
    <row r="1" spans="3:17" x14ac:dyDescent="0.35">
      <c r="C1" s="6" t="s">
        <v>0</v>
      </c>
      <c r="D1" s="6" t="s">
        <v>1</v>
      </c>
      <c r="E1" s="6" t="s">
        <v>2</v>
      </c>
      <c r="F1" s="6" t="s">
        <v>3</v>
      </c>
      <c r="L1" s="8" t="s">
        <v>51</v>
      </c>
      <c r="M1" s="8"/>
      <c r="N1" s="8"/>
      <c r="O1" s="9" t="s">
        <v>52</v>
      </c>
      <c r="P1" s="9" t="s">
        <v>53</v>
      </c>
      <c r="Q1" s="9" t="s">
        <v>10</v>
      </c>
    </row>
    <row r="2" spans="3:17" x14ac:dyDescent="0.35">
      <c r="C2" s="6">
        <v>363</v>
      </c>
      <c r="D2" s="6" t="s">
        <v>48</v>
      </c>
      <c r="E2" s="6" t="s">
        <v>43</v>
      </c>
      <c r="F2" s="6" t="s">
        <v>28</v>
      </c>
      <c r="I2">
        <f>C2-C3</f>
        <v>132</v>
      </c>
      <c r="L2" s="8">
        <f>SUM(C2:C19)</f>
        <v>10024</v>
      </c>
      <c r="M2" s="8"/>
      <c r="N2" s="8"/>
      <c r="O2" s="9">
        <f>SUM(C2,C4,C6,C8,C10,C12,C14,C16,C18)</f>
        <v>6027</v>
      </c>
      <c r="P2" s="9">
        <f>SUM(C3,C5,C7,C9,C11,C13,C15,C17,C19)</f>
        <v>3997</v>
      </c>
      <c r="Q2" s="9">
        <f>O2/P2</f>
        <v>1.5078809106830122</v>
      </c>
    </row>
    <row r="3" spans="3:17" x14ac:dyDescent="0.35">
      <c r="C3" s="6">
        <v>231</v>
      </c>
      <c r="D3" s="6" t="s">
        <v>48</v>
      </c>
      <c r="E3" s="6" t="s">
        <v>43</v>
      </c>
      <c r="F3" s="6" t="s">
        <v>30</v>
      </c>
      <c r="G3" t="s">
        <v>6</v>
      </c>
      <c r="H3" t="s">
        <v>5</v>
      </c>
      <c r="L3" s="8" t="s">
        <v>54</v>
      </c>
      <c r="M3" s="8"/>
      <c r="N3" s="8"/>
      <c r="O3" s="9">
        <f>O2-P2</f>
        <v>2030</v>
      </c>
      <c r="P3" s="9"/>
      <c r="Q3" s="9"/>
    </row>
    <row r="4" spans="3:17" x14ac:dyDescent="0.35">
      <c r="C4" s="6">
        <v>308</v>
      </c>
      <c r="D4" s="6" t="s">
        <v>49</v>
      </c>
      <c r="E4" s="6" t="s">
        <v>45</v>
      </c>
      <c r="F4" s="6" t="s">
        <v>28</v>
      </c>
      <c r="G4" s="2">
        <v>36583</v>
      </c>
      <c r="H4" s="2">
        <v>36948</v>
      </c>
      <c r="I4">
        <f>C4-C5</f>
        <v>95</v>
      </c>
    </row>
    <row r="5" spans="3:17" x14ac:dyDescent="0.35">
      <c r="C5" s="6">
        <v>213</v>
      </c>
      <c r="D5" s="6" t="s">
        <v>49</v>
      </c>
      <c r="E5" s="6" t="s">
        <v>45</v>
      </c>
      <c r="F5" s="6" t="s">
        <v>30</v>
      </c>
      <c r="G5" s="2">
        <v>36649</v>
      </c>
      <c r="H5" s="2">
        <v>37014</v>
      </c>
    </row>
    <row r="6" spans="3:17" x14ac:dyDescent="0.35">
      <c r="C6" s="6">
        <v>333</v>
      </c>
      <c r="D6" s="6" t="s">
        <v>47</v>
      </c>
      <c r="E6" s="6" t="s">
        <v>41</v>
      </c>
      <c r="F6" s="6" t="s">
        <v>28</v>
      </c>
      <c r="G6" s="2">
        <v>36704</v>
      </c>
      <c r="H6" s="2">
        <v>37069</v>
      </c>
      <c r="I6">
        <f>C6-C7</f>
        <v>106</v>
      </c>
    </row>
    <row r="7" spans="3:17" x14ac:dyDescent="0.35">
      <c r="C7" s="6">
        <v>227</v>
      </c>
      <c r="D7" s="6" t="s">
        <v>47</v>
      </c>
      <c r="E7" s="6" t="s">
        <v>41</v>
      </c>
      <c r="F7" s="6" t="s">
        <v>30</v>
      </c>
      <c r="G7" s="2">
        <v>36531</v>
      </c>
      <c r="H7" s="2">
        <v>36896</v>
      </c>
      <c r="L7" s="9" t="s">
        <v>11</v>
      </c>
      <c r="M7" s="9" t="s">
        <v>55</v>
      </c>
    </row>
    <row r="8" spans="3:17" x14ac:dyDescent="0.35">
      <c r="C8" s="6">
        <v>1374</v>
      </c>
      <c r="D8" s="6" t="s">
        <v>32</v>
      </c>
      <c r="E8" s="6" t="s">
        <v>31</v>
      </c>
      <c r="F8" s="6" t="s">
        <v>28</v>
      </c>
      <c r="G8" s="2">
        <v>36734</v>
      </c>
      <c r="H8" s="2">
        <v>37099</v>
      </c>
      <c r="I8">
        <f>C8-C9</f>
        <v>514</v>
      </c>
      <c r="L8" s="11" t="s">
        <v>31</v>
      </c>
      <c r="M8" s="9">
        <v>514</v>
      </c>
    </row>
    <row r="9" spans="3:17" x14ac:dyDescent="0.35">
      <c r="C9" s="6">
        <v>860</v>
      </c>
      <c r="D9" s="6" t="s">
        <v>32</v>
      </c>
      <c r="E9" s="6" t="s">
        <v>31</v>
      </c>
      <c r="F9" s="6" t="s">
        <v>30</v>
      </c>
      <c r="G9" s="2">
        <v>36879</v>
      </c>
      <c r="H9" s="2">
        <v>37244</v>
      </c>
      <c r="L9" s="11" t="s">
        <v>27</v>
      </c>
      <c r="M9" s="9">
        <v>504</v>
      </c>
    </row>
    <row r="10" spans="3:17" x14ac:dyDescent="0.35">
      <c r="C10" s="6">
        <v>1532</v>
      </c>
      <c r="D10" s="6" t="s">
        <v>26</v>
      </c>
      <c r="E10" s="6" t="s">
        <v>27</v>
      </c>
      <c r="F10" s="6" t="s">
        <v>28</v>
      </c>
      <c r="G10" s="2">
        <v>36603</v>
      </c>
      <c r="H10" s="2">
        <v>36968</v>
      </c>
      <c r="I10">
        <f>C10-C11</f>
        <v>504</v>
      </c>
      <c r="L10" s="11" t="s">
        <v>33</v>
      </c>
      <c r="M10" s="9">
        <v>356</v>
      </c>
    </row>
    <row r="11" spans="3:17" x14ac:dyDescent="0.35">
      <c r="C11" s="6">
        <v>1028</v>
      </c>
      <c r="D11" s="6" t="s">
        <v>26</v>
      </c>
      <c r="E11" s="6" t="s">
        <v>27</v>
      </c>
      <c r="F11" s="6" t="s">
        <v>30</v>
      </c>
      <c r="G11" s="2">
        <v>36690</v>
      </c>
      <c r="H11" s="2">
        <v>37055</v>
      </c>
      <c r="L11" s="11" t="s">
        <v>34</v>
      </c>
      <c r="M11" s="9">
        <v>144</v>
      </c>
    </row>
    <row r="12" spans="3:17" x14ac:dyDescent="0.35">
      <c r="C12" s="6">
        <v>351</v>
      </c>
      <c r="D12" s="6" t="s">
        <v>46</v>
      </c>
      <c r="E12" s="6" t="s">
        <v>37</v>
      </c>
      <c r="F12" s="6" t="s">
        <v>28</v>
      </c>
      <c r="G12" s="2">
        <v>36771</v>
      </c>
      <c r="H12" s="2">
        <v>37136</v>
      </c>
      <c r="I12">
        <f>C12-C13</f>
        <v>75</v>
      </c>
      <c r="L12" s="11" t="s">
        <v>43</v>
      </c>
      <c r="M12" s="9">
        <v>132</v>
      </c>
    </row>
    <row r="13" spans="3:17" x14ac:dyDescent="0.35">
      <c r="C13" s="6">
        <v>276</v>
      </c>
      <c r="D13" s="6" t="s">
        <v>46</v>
      </c>
      <c r="E13" s="6" t="s">
        <v>37</v>
      </c>
      <c r="F13" s="6" t="s">
        <v>30</v>
      </c>
      <c r="G13" s="2">
        <v>36599</v>
      </c>
      <c r="H13" s="2">
        <v>36964</v>
      </c>
      <c r="L13" s="11" t="s">
        <v>41</v>
      </c>
      <c r="M13" s="9">
        <v>106</v>
      </c>
    </row>
    <row r="14" spans="3:17" x14ac:dyDescent="0.35">
      <c r="C14" s="6">
        <v>967</v>
      </c>
      <c r="D14" s="6" t="s">
        <v>35</v>
      </c>
      <c r="E14" s="6" t="s">
        <v>33</v>
      </c>
      <c r="F14" s="6" t="s">
        <v>28</v>
      </c>
      <c r="G14" s="2">
        <v>36804</v>
      </c>
      <c r="H14" s="2">
        <v>37169</v>
      </c>
      <c r="I14">
        <f>C14-C15</f>
        <v>356</v>
      </c>
      <c r="L14" s="9" t="s">
        <v>36</v>
      </c>
      <c r="M14" s="9">
        <v>104</v>
      </c>
    </row>
    <row r="15" spans="3:17" x14ac:dyDescent="0.35">
      <c r="C15" s="6">
        <v>611</v>
      </c>
      <c r="D15" s="6" t="s">
        <v>35</v>
      </c>
      <c r="E15" s="6" t="s">
        <v>33</v>
      </c>
      <c r="F15" s="6" t="s">
        <v>30</v>
      </c>
      <c r="G15" s="2">
        <v>36627</v>
      </c>
      <c r="H15" s="2">
        <v>36992</v>
      </c>
      <c r="L15" s="11" t="s">
        <v>45</v>
      </c>
      <c r="M15" s="9">
        <v>95</v>
      </c>
    </row>
    <row r="16" spans="3:17" x14ac:dyDescent="0.35">
      <c r="C16" s="6">
        <v>374</v>
      </c>
      <c r="D16" s="6" t="s">
        <v>44</v>
      </c>
      <c r="E16" s="6" t="s">
        <v>36</v>
      </c>
      <c r="F16" s="6" t="s">
        <v>28</v>
      </c>
      <c r="G16" s="2">
        <v>36567</v>
      </c>
      <c r="H16" s="2">
        <v>36932</v>
      </c>
      <c r="I16">
        <f>C16-C17</f>
        <v>104</v>
      </c>
      <c r="L16" s="11" t="s">
        <v>37</v>
      </c>
      <c r="M16" s="9">
        <v>75</v>
      </c>
    </row>
    <row r="17" spans="3:9" x14ac:dyDescent="0.35">
      <c r="C17" s="6">
        <v>270</v>
      </c>
      <c r="D17" s="6" t="s">
        <v>44</v>
      </c>
      <c r="E17" s="6" t="s">
        <v>36</v>
      </c>
      <c r="F17" s="6" t="s">
        <v>30</v>
      </c>
      <c r="G17" s="2">
        <v>36767</v>
      </c>
      <c r="H17" s="2">
        <v>37132</v>
      </c>
    </row>
    <row r="18" spans="3:9" x14ac:dyDescent="0.35">
      <c r="C18" s="6">
        <v>425</v>
      </c>
      <c r="D18" s="6" t="s">
        <v>38</v>
      </c>
      <c r="E18" s="6" t="s">
        <v>34</v>
      </c>
      <c r="F18" s="6" t="s">
        <v>28</v>
      </c>
      <c r="G18" s="2">
        <v>36645</v>
      </c>
      <c r="H18" s="2">
        <v>37010</v>
      </c>
      <c r="I18">
        <f>C18-C19</f>
        <v>144</v>
      </c>
    </row>
    <row r="19" spans="3:9" x14ac:dyDescent="0.35">
      <c r="C19" s="6">
        <v>281</v>
      </c>
      <c r="D19" s="6" t="s">
        <v>38</v>
      </c>
      <c r="E19" s="6" t="s">
        <v>34</v>
      </c>
      <c r="F19" s="6" t="s">
        <v>30</v>
      </c>
      <c r="G19" s="2">
        <v>36560</v>
      </c>
      <c r="H19" s="2">
        <v>36925</v>
      </c>
    </row>
    <row r="20" spans="3:9" x14ac:dyDescent="0.35">
      <c r="G20" s="2">
        <v>36748</v>
      </c>
      <c r="H20" s="2">
        <v>37113</v>
      </c>
    </row>
    <row r="21" spans="3:9" x14ac:dyDescent="0.35">
      <c r="G21" s="2">
        <v>36777</v>
      </c>
      <c r="H21" s="2">
        <v>37142</v>
      </c>
    </row>
  </sheetData>
  <mergeCells count="3">
    <mergeCell ref="L1:N1"/>
    <mergeCell ref="L2:N2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Case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g.a.k al-khashan</dc:creator>
  <cp:lastModifiedBy>g.a.k al-khashan</cp:lastModifiedBy>
  <dcterms:created xsi:type="dcterms:W3CDTF">2022-06-10T17:20:14Z</dcterms:created>
  <dcterms:modified xsi:type="dcterms:W3CDTF">2022-06-11T14:40:48Z</dcterms:modified>
</cp:coreProperties>
</file>