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7d80f793cad871/سطح المكتب/"/>
    </mc:Choice>
  </mc:AlternateContent>
  <xr:revisionPtr revIDLastSave="2" documentId="8_{505FF2AF-2508-403E-845B-EB8E699E2DBE}" xr6:coauthVersionLast="47" xr6:coauthVersionMax="47" xr10:uidLastSave="{A04233D6-64A0-448D-A72A-9C481B425371}"/>
  <bookViews>
    <workbookView xWindow="-110" yWindow="-110" windowWidth="19420" windowHeight="10300" xr2:uid="{4E426506-6DB1-4823-AAC4-3F8086E9CAD0}"/>
  </bookViews>
  <sheets>
    <sheet name="Sheet1" sheetId="1" r:id="rId1"/>
    <sheet name="h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49" i="1" l="1"/>
  <c r="M50" i="1" s="1"/>
  <c r="O48" i="1"/>
  <c r="K48" i="1"/>
  <c r="O47" i="1"/>
  <c r="N47" i="1"/>
  <c r="I47" i="1"/>
  <c r="O46" i="1"/>
  <c r="K46" i="1"/>
  <c r="O45" i="1"/>
  <c r="N45" i="1"/>
  <c r="J45" i="1"/>
  <c r="O44" i="1"/>
  <c r="K44" i="1"/>
  <c r="O43" i="1"/>
  <c r="N43" i="1"/>
  <c r="J43" i="1"/>
  <c r="O42" i="1"/>
  <c r="O49" i="1" s="1"/>
  <c r="N42" i="1"/>
  <c r="J42" i="1"/>
  <c r="M41" i="1"/>
  <c r="O40" i="1"/>
  <c r="K40" i="1"/>
  <c r="O39" i="1"/>
  <c r="K39" i="1"/>
  <c r="O38" i="1"/>
  <c r="K38" i="1"/>
  <c r="O37" i="1"/>
  <c r="O41" i="1" s="1"/>
  <c r="N37" i="1"/>
  <c r="J37" i="1"/>
  <c r="O36" i="1"/>
  <c r="K36" i="1"/>
  <c r="M35" i="1"/>
  <c r="O34" i="1"/>
  <c r="N34" i="1"/>
  <c r="J34" i="1"/>
  <c r="O33" i="1"/>
  <c r="N33" i="1"/>
  <c r="J33" i="1"/>
  <c r="O32" i="1"/>
  <c r="O35" i="1" s="1"/>
  <c r="K32" i="1"/>
  <c r="M31" i="1"/>
  <c r="O30" i="1"/>
  <c r="N30" i="1"/>
  <c r="J30" i="1"/>
  <c r="O29" i="1"/>
  <c r="N29" i="1"/>
  <c r="J29" i="1"/>
  <c r="O28" i="1"/>
  <c r="O31" i="1" s="1"/>
  <c r="K28" i="1"/>
  <c r="M27" i="1"/>
  <c r="N26" i="1"/>
  <c r="O26" i="1" s="1"/>
  <c r="L26" i="1"/>
  <c r="N25" i="1"/>
  <c r="O25" i="1" s="1"/>
  <c r="I25" i="1"/>
  <c r="N24" i="1"/>
  <c r="O24" i="1" s="1"/>
  <c r="I24" i="1"/>
  <c r="M23" i="1"/>
  <c r="N22" i="1"/>
  <c r="O22" i="1" s="1"/>
  <c r="J22" i="1"/>
  <c r="N21" i="1"/>
  <c r="O21" i="1" s="1"/>
  <c r="I21" i="1"/>
  <c r="O20" i="1"/>
  <c r="K20" i="1"/>
  <c r="M19" i="1"/>
  <c r="O18" i="1"/>
  <c r="N18" i="1"/>
  <c r="J18" i="1"/>
  <c r="N17" i="1"/>
  <c r="O17" i="1" s="1"/>
  <c r="I17" i="1"/>
  <c r="O16" i="1"/>
  <c r="K16" i="1"/>
  <c r="O15" i="1"/>
  <c r="M15" i="1"/>
  <c r="O14" i="1"/>
  <c r="K14" i="1"/>
  <c r="O13" i="1"/>
  <c r="N13" i="1"/>
  <c r="I13" i="1"/>
  <c r="O12" i="1"/>
  <c r="K12" i="1"/>
  <c r="O11" i="1"/>
  <c r="K11" i="1"/>
  <c r="O10" i="1"/>
  <c r="N10" i="1"/>
  <c r="J10" i="1"/>
  <c r="O9" i="1"/>
  <c r="N9" i="1"/>
  <c r="J9" i="1"/>
  <c r="O8" i="1"/>
  <c r="K8" i="1"/>
  <c r="M7" i="1"/>
  <c r="O6" i="1"/>
  <c r="N5" i="1"/>
  <c r="N50" i="1" s="1"/>
  <c r="O4" i="1"/>
  <c r="N4" i="1"/>
  <c r="O27" i="1" l="1"/>
  <c r="O19" i="1"/>
  <c r="O23" i="1"/>
  <c r="O5" i="1"/>
  <c r="O7" i="1" s="1"/>
  <c r="O50" i="1" s="1"/>
</calcChain>
</file>

<file path=xl/sharedStrings.xml><?xml version="1.0" encoding="utf-8"?>
<sst xmlns="http://schemas.openxmlformats.org/spreadsheetml/2006/main" count="66" uniqueCount="28">
  <si>
    <t xml:space="preserve">Department </t>
  </si>
  <si>
    <t>Position</t>
  </si>
  <si>
    <t>Total Emp</t>
  </si>
  <si>
    <t>Work Remotely</t>
  </si>
  <si>
    <t>4Days a Week</t>
  </si>
  <si>
    <t>In The Office</t>
  </si>
  <si>
    <t>Part time</t>
  </si>
  <si>
    <t>Total salary</t>
  </si>
  <si>
    <t>Amount Reducted</t>
  </si>
  <si>
    <t>After Reduction</t>
  </si>
  <si>
    <t>Customer Service</t>
  </si>
  <si>
    <t>Senior Staff</t>
  </si>
  <si>
    <t>Staff</t>
  </si>
  <si>
    <t>Manager</t>
  </si>
  <si>
    <t>Total</t>
  </si>
  <si>
    <t>Development</t>
  </si>
  <si>
    <t>Assistant Engineer</t>
  </si>
  <si>
    <t>Engineer</t>
  </si>
  <si>
    <t>Senior Engineer</t>
  </si>
  <si>
    <t>Technique Leader</t>
  </si>
  <si>
    <t>Finance</t>
  </si>
  <si>
    <t>HR</t>
  </si>
  <si>
    <t>Marketing</t>
  </si>
  <si>
    <t>Sales</t>
  </si>
  <si>
    <t>Research</t>
  </si>
  <si>
    <t>Quality Management</t>
  </si>
  <si>
    <t>Production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</si>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</sst>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_);_(&quot;$&quot;* \(#,##0.0\);_(&quot;$&quot;* &quot;-&quot;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9"/>
      </bottom>
      <diagonal/>
    </border>
    <border>
      <left style="thin">
        <color indexed="64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4" fontId="0" fillId="3" borderId="1" xfId="1" applyFont="1" applyFill="1" applyBorder="1" applyAlignment="1">
      <alignment horizontal="center" vertical="center"/>
    </xf>
    <xf numFmtId="44" fontId="0" fillId="3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4" fontId="0" fillId="2" borderId="1" xfId="0" applyNumberFormat="1" applyFill="1" applyBorder="1" applyAlignment="1">
      <alignment horizontal="center" vertical="center"/>
    </xf>
    <xf numFmtId="44" fontId="0" fillId="3" borderId="2" xfId="1" applyFont="1" applyFill="1" applyBorder="1" applyAlignment="1">
      <alignment horizontal="center" vertical="center"/>
    </xf>
    <xf numFmtId="44" fontId="0" fillId="0" borderId="2" xfId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4" fontId="0" fillId="2" borderId="3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4" fontId="0" fillId="3" borderId="3" xfId="1" applyFont="1" applyFill="1" applyBorder="1" applyAlignment="1">
      <alignment horizontal="center" vertical="center"/>
    </xf>
    <xf numFmtId="44" fontId="0" fillId="3" borderId="3" xfId="0" applyNumberFormat="1" applyFill="1" applyBorder="1" applyAlignment="1">
      <alignment horizontal="center" vertical="center"/>
    </xf>
    <xf numFmtId="44" fontId="0" fillId="2" borderId="3" xfId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se%2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s_number _ gth"/>
      <sheetName val="Sheet2"/>
      <sheetName val="Sheet1"/>
      <sheetName val="Sheet3"/>
      <sheetName val="Criteria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FACA-5100-4C71-8569-7E08496919F1}">
  <dimension ref="F3:O50"/>
  <sheetViews>
    <sheetView tabSelected="1" topLeftCell="D1" workbookViewId="0">
      <selection activeCell="K3" sqref="K3"/>
    </sheetView>
  </sheetViews>
  <sheetFormatPr defaultRowHeight="14.5" x14ac:dyDescent="0.35"/>
  <cols>
    <col min="6" max="6" width="20.1796875" bestFit="1" customWidth="1"/>
    <col min="7" max="7" width="16.26953125" bestFit="1" customWidth="1"/>
    <col min="8" max="8" width="9.26953125" bestFit="1" customWidth="1"/>
    <col min="9" max="9" width="13.90625" bestFit="1" customWidth="1"/>
    <col min="10" max="10" width="12.54296875" bestFit="1" customWidth="1"/>
    <col min="11" max="11" width="11.36328125" bestFit="1" customWidth="1"/>
    <col min="12" max="12" width="8.6328125" bestFit="1" customWidth="1"/>
    <col min="13" max="14" width="17.1796875" bestFit="1" customWidth="1"/>
    <col min="15" max="15" width="18.1796875" bestFit="1" customWidth="1"/>
  </cols>
  <sheetData>
    <row r="3" spans="6:15" ht="15.5" x14ac:dyDescent="0.35">
      <c r="F3" s="1" t="s">
        <v>0</v>
      </c>
      <c r="G3" s="2" t="s">
        <v>1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</row>
    <row r="4" spans="6:15" ht="15.5" x14ac:dyDescent="0.35">
      <c r="F4" s="3" t="s">
        <v>10</v>
      </c>
      <c r="G4" s="4" t="s">
        <v>11</v>
      </c>
      <c r="H4" s="5">
        <v>3223</v>
      </c>
      <c r="I4" s="5">
        <v>3223</v>
      </c>
      <c r="J4" s="5"/>
      <c r="K4" s="5"/>
      <c r="L4" s="5"/>
      <c r="M4" s="6">
        <v>200885943</v>
      </c>
      <c r="N4" s="7">
        <f>M4*0.3</f>
        <v>60265782.899999999</v>
      </c>
      <c r="O4" s="7">
        <f>M4-N4</f>
        <v>140620160.09999999</v>
      </c>
    </row>
    <row r="5" spans="6:15" ht="15.5" x14ac:dyDescent="0.35">
      <c r="F5" s="8"/>
      <c r="G5" s="9" t="s">
        <v>12</v>
      </c>
      <c r="H5" s="10">
        <v>1052</v>
      </c>
      <c r="I5" s="10"/>
      <c r="J5" s="10">
        <v>1052</v>
      </c>
      <c r="K5" s="10"/>
      <c r="L5" s="10"/>
      <c r="M5" s="11">
        <v>52254240</v>
      </c>
      <c r="N5" s="12">
        <f>M5*0.2</f>
        <v>10450848</v>
      </c>
      <c r="O5" s="12">
        <f>M5-N5</f>
        <v>41803392</v>
      </c>
    </row>
    <row r="6" spans="6:15" ht="15.5" x14ac:dyDescent="0.35">
      <c r="F6" s="3"/>
      <c r="G6" s="4" t="s">
        <v>13</v>
      </c>
      <c r="H6" s="5">
        <v>4</v>
      </c>
      <c r="I6" s="5"/>
      <c r="J6" s="5"/>
      <c r="K6" s="5">
        <v>4</v>
      </c>
      <c r="L6" s="5"/>
      <c r="M6" s="6">
        <v>255460</v>
      </c>
      <c r="N6" s="5"/>
      <c r="O6" s="7">
        <f>M6</f>
        <v>255460</v>
      </c>
    </row>
    <row r="7" spans="6:15" ht="15.5" x14ac:dyDescent="0.35">
      <c r="F7" s="1"/>
      <c r="G7" s="2" t="s">
        <v>14</v>
      </c>
      <c r="H7" s="13"/>
      <c r="I7" s="13"/>
      <c r="J7" s="13"/>
      <c r="K7" s="13"/>
      <c r="L7" s="13"/>
      <c r="M7" s="14">
        <f>SUM(M4:M6)</f>
        <v>253395643</v>
      </c>
      <c r="N7" s="13"/>
      <c r="O7" s="14">
        <f>SUM(O4:O6)</f>
        <v>182679012.09999999</v>
      </c>
    </row>
    <row r="8" spans="6:15" ht="15.5" x14ac:dyDescent="0.35">
      <c r="F8" s="3" t="s">
        <v>15</v>
      </c>
      <c r="G8" s="4" t="s">
        <v>13</v>
      </c>
      <c r="H8" s="5">
        <v>2</v>
      </c>
      <c r="I8" s="5"/>
      <c r="J8" s="5"/>
      <c r="K8" s="5">
        <f>[1]!Table2[[#This Row],[Total Emp]]</f>
        <v>14346</v>
      </c>
      <c r="L8" s="5"/>
      <c r="M8" s="15">
        <v>143585</v>
      </c>
      <c r="N8" s="5"/>
      <c r="O8" s="7">
        <f>[1]!Table2[[#This Row],[Total salary]]</f>
        <v>923308200</v>
      </c>
    </row>
    <row r="9" spans="6:15" ht="15.5" x14ac:dyDescent="0.35">
      <c r="F9" s="8"/>
      <c r="G9" s="9" t="s">
        <v>16</v>
      </c>
      <c r="H9" s="10">
        <v>2121</v>
      </c>
      <c r="I9" s="10"/>
      <c r="J9" s="10">
        <f>[1]!Table2[[#This Row],[Total Emp]]</f>
        <v>4076</v>
      </c>
      <c r="K9" s="10"/>
      <c r="L9" s="10"/>
      <c r="M9" s="16">
        <v>137138817</v>
      </c>
      <c r="N9" s="17">
        <f>[1]!Table2[[#This Row],[Total salary]]*0.2</f>
        <v>52466080.400000006</v>
      </c>
      <c r="O9" s="12">
        <f>[1]!Table2[[#This Row],[Total salary]]-[1]!Table2[[#This Row],[Amount Reducted]]</f>
        <v>262330402</v>
      </c>
    </row>
    <row r="10" spans="6:15" ht="15.5" x14ac:dyDescent="0.35">
      <c r="F10" s="3"/>
      <c r="G10" s="4" t="s">
        <v>17</v>
      </c>
      <c r="H10" s="5">
        <v>14346</v>
      </c>
      <c r="I10" s="5"/>
      <c r="J10" s="5">
        <f>[1]!Table2[[#This Row],[Total Emp]]</f>
        <v>384</v>
      </c>
      <c r="K10" s="5"/>
      <c r="L10" s="5"/>
      <c r="M10" s="15">
        <v>923308200</v>
      </c>
      <c r="N10" s="18">
        <f>[1]!Table2[[#This Row],[Total salary]]*0.2</f>
        <v>5015181.8</v>
      </c>
      <c r="O10" s="7">
        <f>[1]!Table2[[#This Row],[Total salary]]-[1]!Table2[[#This Row],[Amount Reducted]]</f>
        <v>25075909</v>
      </c>
    </row>
    <row r="11" spans="6:15" ht="15.5" x14ac:dyDescent="0.35">
      <c r="F11" s="8"/>
      <c r="G11" s="9" t="s">
        <v>18</v>
      </c>
      <c r="H11" s="10">
        <v>4076</v>
      </c>
      <c r="I11" s="10"/>
      <c r="J11" s="10"/>
      <c r="K11" s="10">
        <f>[1]!Table2[[#This Row],[Total Emp]]</f>
        <v>122</v>
      </c>
      <c r="L11" s="10"/>
      <c r="M11" s="16">
        <v>262330402</v>
      </c>
      <c r="N11" s="10"/>
      <c r="O11" s="12">
        <f>[1]!Table2[[#This Row],[Total salary]]</f>
        <v>6343069</v>
      </c>
    </row>
    <row r="12" spans="6:15" ht="15.5" x14ac:dyDescent="0.35">
      <c r="F12" s="3"/>
      <c r="G12" s="4" t="s">
        <v>11</v>
      </c>
      <c r="H12" s="5">
        <v>384</v>
      </c>
      <c r="I12" s="5"/>
      <c r="J12" s="5"/>
      <c r="K12" s="5">
        <f>[1]!Table2[[#This Row],[Total Emp]]</f>
        <v>2082</v>
      </c>
      <c r="L12" s="5"/>
      <c r="M12" s="15">
        <v>25075909</v>
      </c>
      <c r="N12" s="5"/>
      <c r="O12" s="7">
        <f>[1]!Table2[[#This Row],[Total salary]]</f>
        <v>134569632</v>
      </c>
    </row>
    <row r="13" spans="6:15" ht="15.5" x14ac:dyDescent="0.35">
      <c r="F13" s="8"/>
      <c r="G13" s="9" t="s">
        <v>12</v>
      </c>
      <c r="H13" s="10">
        <v>122</v>
      </c>
      <c r="I13" s="10">
        <f>H13</f>
        <v>122</v>
      </c>
      <c r="J13" s="10"/>
      <c r="K13" s="10"/>
      <c r="L13" s="10"/>
      <c r="M13" s="16">
        <v>6343069</v>
      </c>
      <c r="N13" s="17">
        <f>[1]!Table2[[#This Row],[Total salary]]*0.3</f>
        <v>446672884.19999999</v>
      </c>
      <c r="O13" s="12">
        <f>[1]!Table2[[#This Row],[Total salary]]-[1]!Table2[[#This Row],[Amount Reducted]]</f>
        <v>1488909614</v>
      </c>
    </row>
    <row r="14" spans="6:15" ht="15.5" x14ac:dyDescent="0.35">
      <c r="F14" s="3"/>
      <c r="G14" s="4" t="s">
        <v>19</v>
      </c>
      <c r="H14" s="5">
        <v>2082</v>
      </c>
      <c r="I14" s="5"/>
      <c r="J14" s="5"/>
      <c r="K14" s="5">
        <f>[1]!Table2[[#This Row],[Total Emp]]</f>
        <v>2</v>
      </c>
      <c r="L14" s="5"/>
      <c r="M14" s="15">
        <v>134569632</v>
      </c>
      <c r="N14" s="5"/>
      <c r="O14" s="7">
        <f>[1]!Table2[[#This Row],[Total salary]]</f>
        <v>168721</v>
      </c>
    </row>
    <row r="15" spans="6:15" ht="15.5" x14ac:dyDescent="0.35">
      <c r="F15" s="1"/>
      <c r="G15" s="2" t="s">
        <v>14</v>
      </c>
      <c r="H15" s="13"/>
      <c r="I15" s="13"/>
      <c r="J15" s="13"/>
      <c r="K15" s="13"/>
      <c r="L15" s="13"/>
      <c r="M15" s="14">
        <f>SUM(M8:M14)</f>
        <v>1488909614</v>
      </c>
      <c r="N15" s="13"/>
      <c r="O15" s="14">
        <f>SUM(O8:O14)</f>
        <v>2840705547</v>
      </c>
    </row>
    <row r="16" spans="6:15" ht="15.5" x14ac:dyDescent="0.35">
      <c r="F16" s="3" t="s">
        <v>20</v>
      </c>
      <c r="G16" s="4" t="s">
        <v>13</v>
      </c>
      <c r="H16" s="5">
        <v>2</v>
      </c>
      <c r="I16" s="5"/>
      <c r="J16" s="5"/>
      <c r="K16" s="5">
        <f>H16</f>
        <v>2</v>
      </c>
      <c r="L16" s="5"/>
      <c r="M16" s="6">
        <v>168721</v>
      </c>
      <c r="N16" s="5"/>
      <c r="O16" s="7">
        <f>M16</f>
        <v>168721</v>
      </c>
    </row>
    <row r="17" spans="6:15" ht="15.5" x14ac:dyDescent="0.35">
      <c r="F17" s="8"/>
      <c r="G17" s="9" t="s">
        <v>11</v>
      </c>
      <c r="H17" s="10">
        <v>3672</v>
      </c>
      <c r="I17" s="10">
        <f>H17</f>
        <v>3672</v>
      </c>
      <c r="J17" s="10"/>
      <c r="K17" s="10"/>
      <c r="L17" s="10"/>
      <c r="M17" s="11">
        <v>287336180</v>
      </c>
      <c r="N17" s="12">
        <f>M17*0.3</f>
        <v>86200854</v>
      </c>
      <c r="O17" s="12">
        <f>M17-N17</f>
        <v>201135326</v>
      </c>
    </row>
    <row r="18" spans="6:15" ht="15.5" x14ac:dyDescent="0.35">
      <c r="F18" s="3"/>
      <c r="G18" s="4" t="s">
        <v>12</v>
      </c>
      <c r="H18" s="5">
        <v>1216</v>
      </c>
      <c r="I18" s="5"/>
      <c r="J18" s="5">
        <f>H18</f>
        <v>1216</v>
      </c>
      <c r="K18" s="5"/>
      <c r="L18" s="5"/>
      <c r="M18" s="6">
        <v>78845902</v>
      </c>
      <c r="N18" s="7">
        <f>M18*0.2</f>
        <v>15769180.4</v>
      </c>
      <c r="O18" s="7">
        <f>M18-N18</f>
        <v>63076721.600000001</v>
      </c>
    </row>
    <row r="19" spans="6:15" ht="15.5" x14ac:dyDescent="0.35">
      <c r="F19" s="1"/>
      <c r="G19" s="2" t="s">
        <v>14</v>
      </c>
      <c r="H19" s="13"/>
      <c r="I19" s="13"/>
      <c r="J19" s="13"/>
      <c r="K19" s="13"/>
      <c r="L19" s="13"/>
      <c r="M19" s="14">
        <f>SUM(M16:M18)</f>
        <v>366350803</v>
      </c>
      <c r="N19" s="13"/>
      <c r="O19" s="14">
        <f>SUM(O16:O18)</f>
        <v>264380768.59999999</v>
      </c>
    </row>
    <row r="20" spans="6:15" ht="15.5" x14ac:dyDescent="0.35">
      <c r="F20" s="3" t="s">
        <v>21</v>
      </c>
      <c r="G20" s="4" t="s">
        <v>13</v>
      </c>
      <c r="H20" s="5">
        <v>2</v>
      </c>
      <c r="I20" s="5"/>
      <c r="J20" s="5"/>
      <c r="K20" s="5">
        <f>H20</f>
        <v>2</v>
      </c>
      <c r="L20" s="5"/>
      <c r="M20" s="6">
        <v>139963</v>
      </c>
      <c r="N20" s="5"/>
      <c r="O20" s="7">
        <f>M20</f>
        <v>139963</v>
      </c>
    </row>
    <row r="21" spans="6:15" ht="15.5" x14ac:dyDescent="0.35">
      <c r="F21" s="8"/>
      <c r="G21" s="9" t="s">
        <v>11</v>
      </c>
      <c r="H21" s="10">
        <v>3285</v>
      </c>
      <c r="I21" s="10">
        <f>H21</f>
        <v>3285</v>
      </c>
      <c r="J21" s="10"/>
      <c r="K21" s="10"/>
      <c r="L21" s="10"/>
      <c r="M21" s="11">
        <v>206204122</v>
      </c>
      <c r="N21" s="12">
        <f>M21*0.3</f>
        <v>61861236.599999994</v>
      </c>
      <c r="O21" s="12">
        <f>M21-N21</f>
        <v>144342885.40000001</v>
      </c>
    </row>
    <row r="22" spans="6:15" ht="15.5" x14ac:dyDescent="0.35">
      <c r="F22" s="3"/>
      <c r="G22" s="4" t="s">
        <v>12</v>
      </c>
      <c r="H22" s="5">
        <v>1111</v>
      </c>
      <c r="I22" s="5"/>
      <c r="J22" s="5">
        <f>H22</f>
        <v>1111</v>
      </c>
      <c r="K22" s="5"/>
      <c r="L22" s="5"/>
      <c r="M22" s="6">
        <v>55890366</v>
      </c>
      <c r="N22" s="7">
        <f>M22*0.2</f>
        <v>11178073.200000001</v>
      </c>
      <c r="O22" s="7">
        <f>M22-N22</f>
        <v>44712292.799999997</v>
      </c>
    </row>
    <row r="23" spans="6:15" ht="15.5" x14ac:dyDescent="0.35">
      <c r="F23" s="1"/>
      <c r="G23" s="2" t="s">
        <v>14</v>
      </c>
      <c r="H23" s="13"/>
      <c r="I23" s="13"/>
      <c r="J23" s="13"/>
      <c r="K23" s="13"/>
      <c r="L23" s="13"/>
      <c r="M23" s="14">
        <f>SUM(M20:M22)</f>
        <v>262234451</v>
      </c>
      <c r="N23" s="13"/>
      <c r="O23" s="14">
        <f>SUM(O20:O22)</f>
        <v>189195141.19999999</v>
      </c>
    </row>
    <row r="24" spans="6:15" ht="15.5" x14ac:dyDescent="0.35">
      <c r="F24" s="3" t="s">
        <v>22</v>
      </c>
      <c r="G24" s="4" t="s">
        <v>13</v>
      </c>
      <c r="H24" s="5">
        <v>2</v>
      </c>
      <c r="I24" s="5">
        <f>H24</f>
        <v>2</v>
      </c>
      <c r="J24" s="5"/>
      <c r="K24" s="5"/>
      <c r="L24" s="5"/>
      <c r="M24" s="6">
        <v>206386</v>
      </c>
      <c r="N24" s="7">
        <f>M24*0.3</f>
        <v>61915.799999999996</v>
      </c>
      <c r="O24" s="7">
        <f>M24-N24</f>
        <v>144470.20000000001</v>
      </c>
    </row>
    <row r="25" spans="6:15" ht="15.5" x14ac:dyDescent="0.35">
      <c r="F25" s="8"/>
      <c r="G25" s="9" t="s">
        <v>11</v>
      </c>
      <c r="H25" s="10">
        <v>4306</v>
      </c>
      <c r="I25" s="10">
        <f>H25</f>
        <v>4306</v>
      </c>
      <c r="J25" s="10"/>
      <c r="K25" s="10"/>
      <c r="L25" s="10"/>
      <c r="M25" s="11">
        <v>343704940</v>
      </c>
      <c r="N25" s="12">
        <f>M25*0.3</f>
        <v>103111482</v>
      </c>
      <c r="O25" s="12">
        <f t="shared" ref="O25:O26" si="0">M25-N25</f>
        <v>240593458</v>
      </c>
    </row>
    <row r="26" spans="6:15" ht="15.5" x14ac:dyDescent="0.35">
      <c r="F26" s="3"/>
      <c r="G26" s="4" t="s">
        <v>12</v>
      </c>
      <c r="H26" s="5">
        <v>1393</v>
      </c>
      <c r="I26" s="5"/>
      <c r="J26" s="5"/>
      <c r="K26" s="5"/>
      <c r="L26" s="5">
        <f>H26</f>
        <v>1393</v>
      </c>
      <c r="M26" s="6">
        <v>92216170</v>
      </c>
      <c r="N26" s="7">
        <f>M26*0.5</f>
        <v>46108085</v>
      </c>
      <c r="O26" s="7">
        <f t="shared" si="0"/>
        <v>46108085</v>
      </c>
    </row>
    <row r="27" spans="6:15" ht="15.5" x14ac:dyDescent="0.35">
      <c r="F27" s="19"/>
      <c r="G27" s="20" t="s">
        <v>14</v>
      </c>
      <c r="H27" s="21"/>
      <c r="I27" s="21"/>
      <c r="J27" s="21"/>
      <c r="K27" s="21"/>
      <c r="L27" s="21"/>
      <c r="M27" s="22">
        <f>SUM(M24:M26)</f>
        <v>436127496</v>
      </c>
      <c r="N27" s="21"/>
      <c r="O27" s="22">
        <f>SUM(O24:O26)</f>
        <v>286846013.19999999</v>
      </c>
    </row>
    <row r="28" spans="6:15" ht="15.5" x14ac:dyDescent="0.35">
      <c r="F28" s="3" t="s">
        <v>23</v>
      </c>
      <c r="G28" s="4" t="s">
        <v>13</v>
      </c>
      <c r="H28" s="5">
        <v>2</v>
      </c>
      <c r="I28" s="5"/>
      <c r="J28" s="5"/>
      <c r="K28" s="5">
        <f>[1]!Table2[[#This Row],[Total Emp]]</f>
        <v>3335</v>
      </c>
      <c r="L28" s="5"/>
      <c r="M28" s="6">
        <v>195056</v>
      </c>
      <c r="N28" s="7"/>
      <c r="O28" s="7">
        <f>[1]!Table2[[#This Row],[Total salary]]</f>
        <v>253612200</v>
      </c>
    </row>
    <row r="29" spans="6:15" ht="15.5" x14ac:dyDescent="0.35">
      <c r="F29" s="8"/>
      <c r="G29" s="9" t="s">
        <v>11</v>
      </c>
      <c r="H29" s="10">
        <v>10222</v>
      </c>
      <c r="I29" s="10"/>
      <c r="J29" s="10">
        <f>[1]!Table2[[#This Row],[Total Emp]]</f>
        <v>0</v>
      </c>
      <c r="K29" s="10"/>
      <c r="L29" s="10"/>
      <c r="M29" s="11">
        <v>910804531</v>
      </c>
      <c r="N29" s="12">
        <f>[1]!Table2[[#This Row],[Total salary]]*0.2</f>
        <v>232922357.40000001</v>
      </c>
      <c r="O29" s="12">
        <f>[1]!Table2[[#This Row],[Total salary]]-[1]!Table2[[#This Row],[Amount Reducted]]</f>
        <v>1164611787</v>
      </c>
    </row>
    <row r="30" spans="6:15" ht="15.5" x14ac:dyDescent="0.35">
      <c r="F30" s="23"/>
      <c r="G30" s="24" t="s">
        <v>12</v>
      </c>
      <c r="H30" s="25">
        <v>3335</v>
      </c>
      <c r="I30" s="25"/>
      <c r="J30" s="25">
        <f>[1]!Table2[[#This Row],[Total Emp]]</f>
        <v>2</v>
      </c>
      <c r="K30" s="25"/>
      <c r="L30" s="25"/>
      <c r="M30" s="26">
        <v>253612200</v>
      </c>
      <c r="N30" s="27">
        <f>[1]!Table2[[#This Row],[Total salary]]*0.2</f>
        <v>35600.6</v>
      </c>
      <c r="O30" s="27">
        <f>[1]!Table2[[#This Row],[Total salary]]-[1]!Table2[[#This Row],[Amount Reducted]]</f>
        <v>178003</v>
      </c>
    </row>
    <row r="31" spans="6:15" ht="15.5" x14ac:dyDescent="0.35">
      <c r="F31" s="19"/>
      <c r="G31" s="20" t="s">
        <v>14</v>
      </c>
      <c r="H31" s="21"/>
      <c r="I31" s="21"/>
      <c r="J31" s="21"/>
      <c r="K31" s="21"/>
      <c r="L31" s="21"/>
      <c r="M31" s="28">
        <f>SUM(M28:M30)</f>
        <v>1164611787</v>
      </c>
      <c r="N31" s="22"/>
      <c r="O31" s="22">
        <f>SUM(O28:O30)</f>
        <v>1418401990</v>
      </c>
    </row>
    <row r="32" spans="6:15" ht="15.5" x14ac:dyDescent="0.35">
      <c r="F32" s="3" t="s">
        <v>24</v>
      </c>
      <c r="G32" s="4" t="s">
        <v>13</v>
      </c>
      <c r="H32" s="5">
        <v>2</v>
      </c>
      <c r="I32" s="5"/>
      <c r="J32" s="5"/>
      <c r="K32" s="5">
        <f>[1]!Table2[[#This Row],[Total Emp]]</f>
        <v>1025</v>
      </c>
      <c r="L32" s="5"/>
      <c r="M32" s="15">
        <v>178003</v>
      </c>
      <c r="N32" s="7"/>
      <c r="O32" s="7">
        <f>[1]!Table2[[#This Row],[Total salary]]</f>
        <v>56377535</v>
      </c>
    </row>
    <row r="33" spans="6:15" ht="15.5" x14ac:dyDescent="0.35">
      <c r="F33" s="8"/>
      <c r="G33" s="9" t="s">
        <v>11</v>
      </c>
      <c r="H33" s="10">
        <v>3188</v>
      </c>
      <c r="I33" s="10"/>
      <c r="J33" s="10">
        <f>[1]!Table2[[#This Row],[Total Emp]]</f>
        <v>0</v>
      </c>
      <c r="K33" s="10"/>
      <c r="L33" s="10"/>
      <c r="M33" s="16">
        <v>216543845</v>
      </c>
      <c r="N33" s="12">
        <f>[1]!Table2[[#This Row],[Total salary]]*0.2</f>
        <v>54619876.600000001</v>
      </c>
      <c r="O33" s="12">
        <f>[1]!Table2[[#This Row],[Total salary]]-[1]!Table2[[#This Row],[Amount Reducted]]</f>
        <v>273099383</v>
      </c>
    </row>
    <row r="34" spans="6:15" ht="15.5" x14ac:dyDescent="0.35">
      <c r="F34" s="23"/>
      <c r="G34" s="24" t="s">
        <v>12</v>
      </c>
      <c r="H34" s="25">
        <v>1025</v>
      </c>
      <c r="I34" s="5"/>
      <c r="J34" s="25">
        <f>[1]!Table2[[#This Row],[Total Emp]]</f>
        <v>388</v>
      </c>
      <c r="K34" s="25"/>
      <c r="L34" s="25"/>
      <c r="M34" s="15">
        <v>56377535</v>
      </c>
      <c r="N34" s="27">
        <f>[1]!Table2[[#This Row],[Total salary]]*0.2</f>
        <v>4785423.8</v>
      </c>
      <c r="O34" s="27">
        <f>[1]!Table2[[#This Row],[Total salary]]-[1]!Table2[[#This Row],[Amount Reducted]]</f>
        <v>23927119</v>
      </c>
    </row>
    <row r="35" spans="6:15" ht="15.5" x14ac:dyDescent="0.35">
      <c r="F35" s="19"/>
      <c r="G35" s="20" t="s">
        <v>14</v>
      </c>
      <c r="H35" s="21"/>
      <c r="I35" s="21"/>
      <c r="J35" s="21"/>
      <c r="K35" s="21"/>
      <c r="L35" s="21"/>
      <c r="M35" s="28">
        <f>SUM(M32:M34)</f>
        <v>273099383</v>
      </c>
      <c r="N35" s="22"/>
      <c r="O35" s="22">
        <f>SUM(O32:O34)</f>
        <v>353404037</v>
      </c>
    </row>
    <row r="36" spans="6:15" ht="15.5" x14ac:dyDescent="0.35">
      <c r="F36" s="29" t="s">
        <v>25</v>
      </c>
      <c r="G36" s="4" t="s">
        <v>16</v>
      </c>
      <c r="H36" s="5">
        <v>388</v>
      </c>
      <c r="I36" s="5"/>
      <c r="J36" s="5"/>
      <c r="K36" s="5">
        <f>[1]!Table2[[#This Row],[Total Emp]]</f>
        <v>4</v>
      </c>
      <c r="L36" s="5"/>
      <c r="M36" s="15">
        <v>23927119</v>
      </c>
      <c r="N36" s="7"/>
      <c r="O36" s="7">
        <f>[1]!Table2[[#This Row],[Total salary]]-[1]!Table2[[#This Row],[Amount Reducted]]</f>
        <v>305119</v>
      </c>
    </row>
    <row r="37" spans="6:15" ht="15.5" x14ac:dyDescent="0.35">
      <c r="F37" s="8"/>
      <c r="G37" s="9" t="s">
        <v>17</v>
      </c>
      <c r="H37" s="10">
        <v>2739</v>
      </c>
      <c r="I37" s="10"/>
      <c r="J37" s="10">
        <f>[1]!Table2[[#This Row],[Total Emp]]</f>
        <v>705</v>
      </c>
      <c r="K37" s="10"/>
      <c r="L37" s="10"/>
      <c r="M37" s="16">
        <v>169391882</v>
      </c>
      <c r="N37" s="12">
        <f>[1]!Table2[[#This Row],[Total salary]]*0.2</f>
        <v>8658283.2000000011</v>
      </c>
      <c r="O37" s="12">
        <f>[1]!Table2[[#This Row],[Total salary]]-[1]!Table2[[#This Row],[Amount Reducted]]</f>
        <v>43291416</v>
      </c>
    </row>
    <row r="38" spans="6:15" ht="15.5" x14ac:dyDescent="0.35">
      <c r="F38" s="3"/>
      <c r="G38" s="4" t="s">
        <v>13</v>
      </c>
      <c r="H38" s="5">
        <v>4</v>
      </c>
      <c r="I38" s="5"/>
      <c r="J38" s="5"/>
      <c r="K38" s="5">
        <f>[1]!Table2[[#This Row],[Total Emp]]</f>
        <v>379</v>
      </c>
      <c r="L38" s="5"/>
      <c r="M38" s="15">
        <v>305119</v>
      </c>
      <c r="N38" s="7"/>
      <c r="O38" s="7">
        <f>[1]!Table2[[#This Row],[Total salary]]</f>
        <v>22778532</v>
      </c>
    </row>
    <row r="39" spans="6:15" ht="15.5" x14ac:dyDescent="0.35">
      <c r="F39" s="8"/>
      <c r="G39" s="9" t="s">
        <v>18</v>
      </c>
      <c r="H39" s="10">
        <v>705</v>
      </c>
      <c r="I39" s="10"/>
      <c r="J39" s="10"/>
      <c r="K39" s="10">
        <f>[1]!Table2[[#This Row],[Total Emp]]</f>
        <v>0</v>
      </c>
      <c r="L39" s="10"/>
      <c r="M39" s="16">
        <v>43291416</v>
      </c>
      <c r="N39" s="12"/>
      <c r="O39" s="12">
        <f>[1]!Table2[[#This Row],[Total salary]]-[1]!Table2[[#This Row],[Amount Reducted]]</f>
        <v>259694068</v>
      </c>
    </row>
    <row r="40" spans="6:15" ht="15.5" x14ac:dyDescent="0.35">
      <c r="F40" s="23"/>
      <c r="G40" s="24" t="s">
        <v>19</v>
      </c>
      <c r="H40" s="25">
        <v>379</v>
      </c>
      <c r="I40" s="25"/>
      <c r="J40" s="5"/>
      <c r="K40" s="25">
        <f>[1]!Table2[[#This Row],[Total Emp]]</f>
        <v>1837</v>
      </c>
      <c r="L40" s="25"/>
      <c r="M40" s="15">
        <v>22778532</v>
      </c>
      <c r="N40" s="7"/>
      <c r="O40" s="7">
        <f>[1]!Table2[[#This Row],[Total salary]]-[1]!Table2[[#This Row],[Amount Reducted]]</f>
        <v>95185101.599999994</v>
      </c>
    </row>
    <row r="41" spans="6:15" ht="15.5" x14ac:dyDescent="0.35">
      <c r="F41" s="19"/>
      <c r="G41" s="20" t="s">
        <v>14</v>
      </c>
      <c r="H41" s="21"/>
      <c r="I41" s="21"/>
      <c r="J41" s="21"/>
      <c r="K41" s="21"/>
      <c r="L41" s="21"/>
      <c r="M41" s="28">
        <f>SUM(M36:M40)</f>
        <v>259694068</v>
      </c>
      <c r="N41" s="22"/>
      <c r="O41" s="22">
        <f>SUM(O36:O40)</f>
        <v>421254236.60000002</v>
      </c>
    </row>
    <row r="42" spans="6:15" ht="15.5" x14ac:dyDescent="0.35">
      <c r="F42" s="3" t="s">
        <v>26</v>
      </c>
      <c r="G42" s="4" t="s">
        <v>16</v>
      </c>
      <c r="H42" s="5">
        <v>1837</v>
      </c>
      <c r="I42" s="5"/>
      <c r="J42" s="5">
        <f>[1]!Table2[[#This Row],[Total Emp]]</f>
        <v>4</v>
      </c>
      <c r="K42" s="5"/>
      <c r="L42" s="5"/>
      <c r="M42" s="15">
        <v>118981377</v>
      </c>
      <c r="N42" s="7">
        <f>[1]!Table2[[#This Row],[Total salary]]*0.2</f>
        <v>52437.200000000004</v>
      </c>
      <c r="O42" s="7">
        <f>[1]!Table2[[#This Row],[Total salary]]-[1]!Table2[[#This Row],[Amount Reducted]]</f>
        <v>262186</v>
      </c>
    </row>
    <row r="43" spans="6:15" ht="15.5" x14ac:dyDescent="0.35">
      <c r="F43" s="8"/>
      <c r="G43" s="9" t="s">
        <v>17</v>
      </c>
      <c r="H43" s="10">
        <v>13055</v>
      </c>
      <c r="I43" s="10"/>
      <c r="J43" s="10">
        <f>[1]!Table2[[#This Row],[Total Emp]]</f>
        <v>3708</v>
      </c>
      <c r="K43" s="10"/>
      <c r="L43" s="10"/>
      <c r="M43" s="16">
        <v>840566640</v>
      </c>
      <c r="N43" s="12">
        <f>[1]!Table2[[#This Row],[Total salary]]*0.2</f>
        <v>47879333</v>
      </c>
      <c r="O43" s="12">
        <f>[1]!Table2[[#This Row],[Total salary]]-[1]!Table2[[#This Row],[Amount Reducted]]</f>
        <v>191517332</v>
      </c>
    </row>
    <row r="44" spans="6:15" ht="15.5" x14ac:dyDescent="0.35">
      <c r="F44" s="3"/>
      <c r="G44" s="4" t="s">
        <v>13</v>
      </c>
      <c r="H44" s="5">
        <v>4</v>
      </c>
      <c r="I44" s="5"/>
      <c r="J44" s="5"/>
      <c r="K44" s="5">
        <f>[1]!Table2[[#This Row],[Total Emp]]</f>
        <v>399</v>
      </c>
      <c r="L44" s="5"/>
      <c r="M44" s="15">
        <v>262186</v>
      </c>
      <c r="N44" s="7"/>
      <c r="O44" s="7">
        <f>[1]!Table2[[#This Row],[Total salary]]</f>
        <v>26389876</v>
      </c>
    </row>
    <row r="45" spans="6:15" ht="15.5" x14ac:dyDescent="0.35">
      <c r="F45" s="8"/>
      <c r="G45" s="9" t="s">
        <v>18</v>
      </c>
      <c r="H45" s="10">
        <v>3708</v>
      </c>
      <c r="I45" s="10"/>
      <c r="J45" s="10">
        <f>[1]!Table2[[#This Row],[Total Emp]]</f>
        <v>123</v>
      </c>
      <c r="K45" s="10"/>
      <c r="L45" s="10"/>
      <c r="M45" s="16">
        <v>239396665</v>
      </c>
      <c r="N45" s="12">
        <f>[1]!Table2[[#This Row],[Total salary]]*0.2</f>
        <v>1249246.2</v>
      </c>
      <c r="O45" s="12">
        <f>[1]!Table2[[#This Row],[Total salary]]-[1]!Table2[[#This Row],[Amount Reducted]]</f>
        <v>4372361.7</v>
      </c>
    </row>
    <row r="46" spans="6:15" ht="15.5" x14ac:dyDescent="0.35">
      <c r="F46" s="3"/>
      <c r="G46" s="4" t="s">
        <v>11</v>
      </c>
      <c r="H46" s="5">
        <v>399</v>
      </c>
      <c r="I46" s="5"/>
      <c r="J46" s="5"/>
      <c r="K46" s="5">
        <f>[1]!Table2[[#This Row],[Total Emp]]</f>
        <v>1924</v>
      </c>
      <c r="L46" s="5"/>
      <c r="M46" s="15">
        <v>26389876</v>
      </c>
      <c r="N46" s="7"/>
      <c r="O46" s="7">
        <f>[1]!Table2[[#This Row],[Total salary]]-[1]!Table2[[#This Row],[Amount Reducted]]</f>
        <v>123509039</v>
      </c>
    </row>
    <row r="47" spans="6:15" ht="15.5" x14ac:dyDescent="0.35">
      <c r="F47" s="8"/>
      <c r="G47" s="9" t="s">
        <v>12</v>
      </c>
      <c r="H47" s="10">
        <v>123</v>
      </c>
      <c r="I47" s="10">
        <f>[1]!Table2[[#This Row],[Total Emp]]</f>
        <v>0</v>
      </c>
      <c r="J47" s="10"/>
      <c r="K47" s="10"/>
      <c r="L47" s="10"/>
      <c r="M47" s="16">
        <v>6246231</v>
      </c>
      <c r="N47" s="12">
        <f>[1]!Table2[[#This Row],[Total salary]]*0.3</f>
        <v>406605604.19999999</v>
      </c>
      <c r="O47" s="12">
        <f>[1]!Table2[[#This Row],[Total salary]]-[1]!Table2[[#This Row],[Amount Reducted]]</f>
        <v>1355352014</v>
      </c>
    </row>
    <row r="48" spans="6:15" ht="15.5" x14ac:dyDescent="0.35">
      <c r="F48" s="23"/>
      <c r="G48" s="24" t="s">
        <v>19</v>
      </c>
      <c r="H48" s="25">
        <v>1924</v>
      </c>
      <c r="I48" s="25"/>
      <c r="J48" s="25"/>
      <c r="K48" s="25">
        <f>[1]!Table2[[#This Row],[Total Emp]]</f>
        <v>0</v>
      </c>
      <c r="L48" s="25"/>
      <c r="M48" s="15">
        <v>123509039</v>
      </c>
      <c r="N48" s="27"/>
      <c r="O48" s="27">
        <f>[1]!Table2[[#This Row],[Total salary]]</f>
        <v>5859775259</v>
      </c>
    </row>
    <row r="49" spans="6:15" ht="15.5" x14ac:dyDescent="0.35">
      <c r="F49" s="19"/>
      <c r="G49" s="20" t="s">
        <v>14</v>
      </c>
      <c r="H49" s="21"/>
      <c r="I49" s="21"/>
      <c r="J49" s="21"/>
      <c r="K49" s="21"/>
      <c r="L49" s="21"/>
      <c r="M49" s="28">
        <f>SUM(M42:M48)</f>
        <v>1355352014</v>
      </c>
      <c r="N49" s="22"/>
      <c r="O49" s="22">
        <f>SUM(O42:O48)</f>
        <v>7561178067.6999998</v>
      </c>
    </row>
    <row r="50" spans="6:15" ht="15.5" x14ac:dyDescent="0.35">
      <c r="F50" s="19"/>
      <c r="G50" s="20" t="s">
        <v>27</v>
      </c>
      <c r="H50" s="21"/>
      <c r="I50" s="21"/>
      <c r="J50" s="21"/>
      <c r="K50" s="21"/>
      <c r="L50" s="21"/>
      <c r="M50" s="28">
        <f>SUM(M49,M41,M35,M31,M27,M23,M19,M15,M7)</f>
        <v>5859775259</v>
      </c>
      <c r="N50" s="22">
        <f>SUM(N4:N47)</f>
        <v>1655969766.5</v>
      </c>
      <c r="O50" s="22">
        <f>SUM(O7,O15,O19,O23,O27,O31,O35,O41,O49)</f>
        <v>13518044813.4</v>
      </c>
    </row>
  </sheetData>
  <conditionalFormatting sqref="G3:G50">
    <cfRule type="cellIs" dxfId="0" priority="1" operator="equal">
      <formula>"Total"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8F7C5-04AA-486E-B68E-53D167CD643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g.a.k al-khashan</dc:creator>
  <cp:lastModifiedBy>g.a.k al-khashan</cp:lastModifiedBy>
  <dcterms:created xsi:type="dcterms:W3CDTF">2022-06-12T06:15:40Z</dcterms:created>
  <dcterms:modified xsi:type="dcterms:W3CDTF">2022-06-12T06:18:27Z</dcterms:modified>
</cp:coreProperties>
</file>