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amna\OneDrive\Desktop\"/>
    </mc:Choice>
  </mc:AlternateContent>
  <xr:revisionPtr revIDLastSave="0" documentId="13_ncr:1_{ADE04876-5E8C-4B21-9F94-AE77B86400F4}" xr6:coauthVersionLast="47" xr6:coauthVersionMax="47" xr10:uidLastSave="{00000000-0000-0000-0000-000000000000}"/>
  <bookViews>
    <workbookView xWindow="-110" yWindow="-110" windowWidth="19420" windowHeight="10300" xr2:uid="{26D4546B-D2A1-4444-8EAF-A6228F96F0C1}"/>
  </bookViews>
  <sheets>
    <sheet name="New Zealand Employees Data" sheetId="1" r:id="rId1"/>
    <sheet name="India Employees Data" sheetId="2" r:id="rId2"/>
    <sheet name="All Employees" sheetId="5" r:id="rId3"/>
    <sheet name="Gender Comparison" sheetId="8" r:id="rId4"/>
    <sheet name="Bonus Calculation" sheetId="9" r:id="rId5"/>
    <sheet name="Data Visualisation" sheetId="10" r:id="rId6"/>
    <sheet name="Salary vs Rating" sheetId="11" r:id="rId7"/>
    <sheet name="Growth in terms of People" sheetId="12" r:id="rId8"/>
    <sheet name="Pivot Tables" sheetId="14" r:id="rId9"/>
    <sheet name="Final Report" sheetId="13" r:id="rId10"/>
  </sheets>
  <definedNames>
    <definedName name="_xlnm._FilterDatabase" localSheetId="5" hidden="1">'Data Visualisation'!$A$1:$I$1</definedName>
    <definedName name="_xlnm._FilterDatabase" localSheetId="1" hidden="1">'India Employees Data'!$B$2:$H$114</definedName>
    <definedName name="_xlnm._FilterDatabase" localSheetId="0" hidden="1">'New Zealand Employees Data'!$C$5:$I$105</definedName>
    <definedName name="_xlchart.v1.0" hidden="1">'Data Visualisation'!$F$1</definedName>
    <definedName name="_xlchart.v1.1" hidden="1">'Data Visualisation'!$F$2:$F$185</definedName>
    <definedName name="_xlchart.v1.2" hidden="1">'Data Visualisation'!$F$1</definedName>
    <definedName name="_xlchart.v1.3" hidden="1">'Data Visualisation'!$F$2:$F$185</definedName>
    <definedName name="_xlcn.WorksheetConnection_AwsomeChocolateData.xlsxTable_Employees1" hidden="1">Table_Employees[]</definedName>
    <definedName name="ExternalData_1" localSheetId="2" hidden="1">'All Employees'!$A$1:$H$184</definedName>
    <definedName name="ExternalData_1" localSheetId="4" hidden="1">'Bonus Calculation'!$A$1:$H$184</definedName>
    <definedName name="Slicer_Country">#N/A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Employees" name="Table_Employees" connection="WorksheetConnection_Awsome Chocolate Data.xlsx!Table_Employees"/>
        </x15:modelTables>
        <x15:extLst>
          <ext xmlns:x16="http://schemas.microsoft.com/office/spreadsheetml/2014/11/main" uri="{9835A34E-60A6-4A7C-AAB8-D5F71C897F49}">
            <x16:modelTimeGroupings>
              <x16:modelTimeGrouping tableName="Table_Employees"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Q3" i="13" l="1"/>
  <c r="M3" i="13"/>
  <c r="O3" i="13" s="1"/>
  <c r="G3" i="13"/>
  <c r="C3" i="13"/>
  <c r="E3" i="13" s="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 i="12"/>
  <c r="H41" i="10"/>
  <c r="H85" i="10"/>
  <c r="H75" i="10"/>
  <c r="H91" i="10"/>
  <c r="H95" i="10"/>
  <c r="H13" i="10"/>
  <c r="H67" i="10"/>
  <c r="H57" i="10"/>
  <c r="H17" i="10"/>
  <c r="H115" i="10"/>
  <c r="H135" i="10"/>
  <c r="H147" i="10"/>
  <c r="H7" i="10"/>
  <c r="H127" i="10"/>
  <c r="H11" i="10"/>
  <c r="H151" i="10"/>
  <c r="H3" i="10"/>
  <c r="H170" i="10"/>
  <c r="H141" i="10"/>
  <c r="H121" i="10"/>
  <c r="H145" i="10"/>
  <c r="H61" i="10"/>
  <c r="H23" i="10"/>
  <c r="H71" i="10"/>
  <c r="H131" i="10"/>
  <c r="H47" i="10"/>
  <c r="H123" i="10"/>
  <c r="H45" i="10"/>
  <c r="H149" i="10"/>
  <c r="H125" i="10"/>
  <c r="H172" i="10"/>
  <c r="H103" i="10"/>
  <c r="H180" i="10"/>
  <c r="H81" i="10"/>
  <c r="H168" i="10"/>
  <c r="H155" i="10"/>
  <c r="H89" i="10"/>
  <c r="H83" i="10"/>
  <c r="H174" i="10"/>
  <c r="H21" i="10"/>
  <c r="H25" i="10"/>
  <c r="H182" i="10"/>
  <c r="H55" i="10"/>
  <c r="H111" i="10"/>
  <c r="H77" i="10"/>
  <c r="H109" i="10"/>
  <c r="H164" i="10"/>
  <c r="H129" i="10"/>
  <c r="H113" i="10"/>
  <c r="H117" i="10"/>
  <c r="H105" i="10"/>
  <c r="H35" i="10"/>
  <c r="H29" i="10"/>
  <c r="H143" i="10"/>
  <c r="H133" i="10"/>
  <c r="H139" i="10"/>
  <c r="H33" i="10"/>
  <c r="H157" i="10"/>
  <c r="H107" i="10"/>
  <c r="H178" i="10"/>
  <c r="H97" i="10"/>
  <c r="H59" i="10"/>
  <c r="H101" i="10"/>
  <c r="H5" i="10"/>
  <c r="H119" i="10"/>
  <c r="H93" i="10"/>
  <c r="H65" i="10"/>
  <c r="H31" i="10"/>
  <c r="H51" i="10"/>
  <c r="H73" i="10"/>
  <c r="H53" i="10"/>
  <c r="H99" i="10"/>
  <c r="H15" i="10"/>
  <c r="H49" i="10"/>
  <c r="H9" i="10"/>
  <c r="H137" i="10"/>
  <c r="H19" i="10"/>
  <c r="H153" i="10"/>
  <c r="H79" i="10"/>
  <c r="H69" i="10"/>
  <c r="H159" i="10"/>
  <c r="H184" i="10"/>
  <c r="H43" i="10"/>
  <c r="H63" i="10"/>
  <c r="H27" i="10"/>
  <c r="H161" i="10"/>
  <c r="H40" i="10"/>
  <c r="H176" i="10"/>
  <c r="H37" i="10"/>
  <c r="H87" i="10"/>
  <c r="H166" i="10"/>
  <c r="H132" i="10"/>
  <c r="H26" i="10"/>
  <c r="H56" i="10"/>
  <c r="H86" i="10"/>
  <c r="H54" i="10"/>
  <c r="H106" i="10"/>
  <c r="H42" i="10"/>
  <c r="H96" i="10"/>
  <c r="H68" i="10"/>
  <c r="H152" i="10"/>
  <c r="H62" i="10"/>
  <c r="H4" i="10"/>
  <c r="H74" i="10"/>
  <c r="H144" i="10"/>
  <c r="H169" i="10"/>
  <c r="H104" i="10"/>
  <c r="H179" i="10"/>
  <c r="H150" i="10"/>
  <c r="H58" i="10"/>
  <c r="H80" i="10"/>
  <c r="H72" i="10"/>
  <c r="H78" i="10"/>
  <c r="H39" i="10"/>
  <c r="H116" i="10"/>
  <c r="H167" i="10"/>
  <c r="H88" i="10"/>
  <c r="H14" i="10"/>
  <c r="H136" i="10"/>
  <c r="H154" i="10"/>
  <c r="H16" i="10"/>
  <c r="H38" i="10"/>
  <c r="H76" i="10"/>
  <c r="H118" i="10"/>
  <c r="H112" i="10"/>
  <c r="H28" i="10"/>
  <c r="H128" i="10"/>
  <c r="H64" i="10"/>
  <c r="H66" i="10"/>
  <c r="H177" i="10"/>
  <c r="H60" i="10"/>
  <c r="H122" i="10"/>
  <c r="H100" i="10"/>
  <c r="H84" i="10"/>
  <c r="H126" i="10"/>
  <c r="H48" i="10"/>
  <c r="H148" i="10"/>
  <c r="H52" i="10"/>
  <c r="H94" i="10"/>
  <c r="H2" i="10"/>
  <c r="H114" i="10"/>
  <c r="H36" i="10"/>
  <c r="H98" i="10"/>
  <c r="H30" i="10"/>
  <c r="H173" i="10"/>
  <c r="H165" i="10"/>
  <c r="H183" i="10"/>
  <c r="H158" i="10"/>
  <c r="H34" i="10"/>
  <c r="H110" i="10"/>
  <c r="H138" i="10"/>
  <c r="H70" i="10"/>
  <c r="H22" i="10"/>
  <c r="H160" i="10"/>
  <c r="H12" i="10"/>
  <c r="H171" i="10"/>
  <c r="H50" i="10"/>
  <c r="H140" i="10"/>
  <c r="H10" i="10"/>
  <c r="H92" i="10"/>
  <c r="H6" i="10"/>
  <c r="H120" i="10"/>
  <c r="H44" i="10"/>
  <c r="H102" i="10"/>
  <c r="H108" i="10"/>
  <c r="H82" i="10"/>
  <c r="H181" i="10"/>
  <c r="H32" i="10"/>
  <c r="H163" i="10"/>
  <c r="H8" i="10"/>
  <c r="H24" i="10"/>
  <c r="H134" i="10"/>
  <c r="H146" i="10"/>
  <c r="H156" i="10"/>
  <c r="H90" i="10"/>
  <c r="H124" i="10"/>
  <c r="H130" i="10"/>
  <c r="H46" i="10"/>
  <c r="H175" i="10"/>
  <c r="H20" i="10"/>
  <c r="H142" i="10"/>
  <c r="H18" i="10"/>
  <c r="H162" i="10"/>
  <c r="I2" i="5"/>
  <c r="I184" i="9"/>
  <c r="J184" i="9" s="1"/>
  <c r="I183" i="9"/>
  <c r="J183" i="9" s="1"/>
  <c r="I182" i="9"/>
  <c r="J182" i="9" s="1"/>
  <c r="I181" i="9"/>
  <c r="J181" i="9" s="1"/>
  <c r="I180" i="9"/>
  <c r="J180" i="9" s="1"/>
  <c r="I179" i="9"/>
  <c r="J179" i="9" s="1"/>
  <c r="I178" i="9"/>
  <c r="J178" i="9" s="1"/>
  <c r="I177" i="9"/>
  <c r="J177" i="9" s="1"/>
  <c r="I176" i="9"/>
  <c r="J176" i="9" s="1"/>
  <c r="I175" i="9"/>
  <c r="J175" i="9" s="1"/>
  <c r="I174" i="9"/>
  <c r="J174" i="9" s="1"/>
  <c r="I173" i="9"/>
  <c r="J173" i="9" s="1"/>
  <c r="I172" i="9"/>
  <c r="J172" i="9" s="1"/>
  <c r="I171" i="9"/>
  <c r="J171" i="9" s="1"/>
  <c r="I170" i="9"/>
  <c r="J170" i="9" s="1"/>
  <c r="I169" i="9"/>
  <c r="J169" i="9" s="1"/>
  <c r="I168" i="9"/>
  <c r="J168" i="9" s="1"/>
  <c r="I167" i="9"/>
  <c r="J167" i="9" s="1"/>
  <c r="I166" i="9"/>
  <c r="J166" i="9" s="1"/>
  <c r="I165" i="9"/>
  <c r="J165" i="9" s="1"/>
  <c r="I164" i="9"/>
  <c r="J164" i="9" s="1"/>
  <c r="I163" i="9"/>
  <c r="J163" i="9" s="1"/>
  <c r="I162" i="9"/>
  <c r="J162" i="9" s="1"/>
  <c r="I161" i="9"/>
  <c r="J161" i="9" s="1"/>
  <c r="I160" i="9"/>
  <c r="J160" i="9" s="1"/>
  <c r="I159" i="9"/>
  <c r="J159" i="9" s="1"/>
  <c r="I158" i="9"/>
  <c r="J158" i="9" s="1"/>
  <c r="I157" i="9"/>
  <c r="J157" i="9" s="1"/>
  <c r="I156" i="9"/>
  <c r="J156" i="9" s="1"/>
  <c r="I155" i="9"/>
  <c r="J155" i="9" s="1"/>
  <c r="I154" i="9"/>
  <c r="J154" i="9" s="1"/>
  <c r="I153" i="9"/>
  <c r="J153" i="9" s="1"/>
  <c r="I152" i="9"/>
  <c r="J152" i="9" s="1"/>
  <c r="I151" i="9"/>
  <c r="J151" i="9" s="1"/>
  <c r="I150" i="9"/>
  <c r="J150" i="9" s="1"/>
  <c r="I149" i="9"/>
  <c r="J149" i="9" s="1"/>
  <c r="I148" i="9"/>
  <c r="J148" i="9" s="1"/>
  <c r="I147" i="9"/>
  <c r="J147" i="9" s="1"/>
  <c r="I146" i="9"/>
  <c r="J146" i="9" s="1"/>
  <c r="I145" i="9"/>
  <c r="J145" i="9" s="1"/>
  <c r="I144" i="9"/>
  <c r="J144" i="9" s="1"/>
  <c r="I143" i="9"/>
  <c r="J143" i="9" s="1"/>
  <c r="I142" i="9"/>
  <c r="J142" i="9" s="1"/>
  <c r="I141" i="9"/>
  <c r="J141" i="9" s="1"/>
  <c r="I140" i="9"/>
  <c r="J140" i="9" s="1"/>
  <c r="I139" i="9"/>
  <c r="J139" i="9" s="1"/>
  <c r="I138" i="9"/>
  <c r="J138" i="9" s="1"/>
  <c r="I137" i="9"/>
  <c r="J137" i="9" s="1"/>
  <c r="I136" i="9"/>
  <c r="J136" i="9" s="1"/>
  <c r="I135" i="9"/>
  <c r="J135" i="9" s="1"/>
  <c r="I134" i="9"/>
  <c r="J134" i="9" s="1"/>
  <c r="I133" i="9"/>
  <c r="J133" i="9" s="1"/>
  <c r="I132" i="9"/>
  <c r="J132" i="9" s="1"/>
  <c r="I131" i="9"/>
  <c r="J131" i="9" s="1"/>
  <c r="I130" i="9"/>
  <c r="J130" i="9" s="1"/>
  <c r="I129" i="9"/>
  <c r="J129" i="9" s="1"/>
  <c r="I128" i="9"/>
  <c r="J128" i="9" s="1"/>
  <c r="I127" i="9"/>
  <c r="J127" i="9" s="1"/>
  <c r="I126" i="9"/>
  <c r="J126" i="9" s="1"/>
  <c r="I125" i="9"/>
  <c r="J125" i="9" s="1"/>
  <c r="I124" i="9"/>
  <c r="J124" i="9" s="1"/>
  <c r="I123" i="9"/>
  <c r="J123" i="9" s="1"/>
  <c r="I122" i="9"/>
  <c r="J122" i="9" s="1"/>
  <c r="I121" i="9"/>
  <c r="J121" i="9" s="1"/>
  <c r="I120" i="9"/>
  <c r="J120" i="9" s="1"/>
  <c r="I119" i="9"/>
  <c r="J119" i="9" s="1"/>
  <c r="I118" i="9"/>
  <c r="J118" i="9" s="1"/>
  <c r="I117" i="9"/>
  <c r="J117" i="9" s="1"/>
  <c r="I116" i="9"/>
  <c r="J116" i="9" s="1"/>
  <c r="I115" i="9"/>
  <c r="J115" i="9" s="1"/>
  <c r="I114" i="9"/>
  <c r="J114" i="9" s="1"/>
  <c r="I113" i="9"/>
  <c r="J113" i="9" s="1"/>
  <c r="I112" i="9"/>
  <c r="J112" i="9" s="1"/>
  <c r="I111" i="9"/>
  <c r="J111" i="9" s="1"/>
  <c r="I110" i="9"/>
  <c r="J110" i="9" s="1"/>
  <c r="I109" i="9"/>
  <c r="J109" i="9" s="1"/>
  <c r="I108" i="9"/>
  <c r="J108" i="9" s="1"/>
  <c r="I107" i="9"/>
  <c r="J107" i="9" s="1"/>
  <c r="I106" i="9"/>
  <c r="J106" i="9" s="1"/>
  <c r="I105" i="9"/>
  <c r="J105" i="9" s="1"/>
  <c r="I104" i="9"/>
  <c r="J104" i="9" s="1"/>
  <c r="I103" i="9"/>
  <c r="J103" i="9" s="1"/>
  <c r="I102" i="9"/>
  <c r="J102" i="9" s="1"/>
  <c r="I101" i="9"/>
  <c r="J101" i="9" s="1"/>
  <c r="I100" i="9"/>
  <c r="J100" i="9" s="1"/>
  <c r="I99" i="9"/>
  <c r="J99" i="9" s="1"/>
  <c r="I98" i="9"/>
  <c r="J98" i="9" s="1"/>
  <c r="I97" i="9"/>
  <c r="J97" i="9" s="1"/>
  <c r="I96" i="9"/>
  <c r="J96" i="9" s="1"/>
  <c r="I95" i="9"/>
  <c r="J95" i="9" s="1"/>
  <c r="I94" i="9"/>
  <c r="J94" i="9" s="1"/>
  <c r="I93" i="9"/>
  <c r="J93" i="9" s="1"/>
  <c r="I92" i="9"/>
  <c r="J92" i="9" s="1"/>
  <c r="I91" i="9"/>
  <c r="J91" i="9" s="1"/>
  <c r="I90" i="9"/>
  <c r="J90" i="9" s="1"/>
  <c r="I89" i="9"/>
  <c r="J89" i="9" s="1"/>
  <c r="I88" i="9"/>
  <c r="J88" i="9" s="1"/>
  <c r="I87" i="9"/>
  <c r="J87" i="9" s="1"/>
  <c r="I86" i="9"/>
  <c r="J86" i="9" s="1"/>
  <c r="I85" i="9"/>
  <c r="J85" i="9" s="1"/>
  <c r="I84" i="9"/>
  <c r="J84" i="9" s="1"/>
  <c r="I83" i="9"/>
  <c r="J83" i="9" s="1"/>
  <c r="I82" i="9"/>
  <c r="J82" i="9" s="1"/>
  <c r="I81" i="9"/>
  <c r="J81" i="9" s="1"/>
  <c r="I80" i="9"/>
  <c r="J80" i="9" s="1"/>
  <c r="I79" i="9"/>
  <c r="J79" i="9" s="1"/>
  <c r="I78" i="9"/>
  <c r="J78" i="9" s="1"/>
  <c r="I77" i="9"/>
  <c r="J77" i="9" s="1"/>
  <c r="I76" i="9"/>
  <c r="J76" i="9" s="1"/>
  <c r="I75" i="9"/>
  <c r="J75" i="9" s="1"/>
  <c r="I74" i="9"/>
  <c r="J74" i="9" s="1"/>
  <c r="I73" i="9"/>
  <c r="J73" i="9" s="1"/>
  <c r="I72" i="9"/>
  <c r="J72" i="9" s="1"/>
  <c r="I71" i="9"/>
  <c r="J71" i="9" s="1"/>
  <c r="I70" i="9"/>
  <c r="J70" i="9" s="1"/>
  <c r="I69" i="9"/>
  <c r="J69" i="9" s="1"/>
  <c r="I68" i="9"/>
  <c r="J68" i="9" s="1"/>
  <c r="I67" i="9"/>
  <c r="J67" i="9" s="1"/>
  <c r="I66" i="9"/>
  <c r="J66" i="9" s="1"/>
  <c r="I65" i="9"/>
  <c r="J65" i="9" s="1"/>
  <c r="I64" i="9"/>
  <c r="J64" i="9" s="1"/>
  <c r="I63" i="9"/>
  <c r="J63" i="9" s="1"/>
  <c r="I62" i="9"/>
  <c r="J62" i="9" s="1"/>
  <c r="I61" i="9"/>
  <c r="J61" i="9" s="1"/>
  <c r="I60" i="9"/>
  <c r="J60" i="9" s="1"/>
  <c r="I59" i="9"/>
  <c r="J59" i="9" s="1"/>
  <c r="I58" i="9"/>
  <c r="J58" i="9" s="1"/>
  <c r="I57" i="9"/>
  <c r="J57" i="9" s="1"/>
  <c r="I56" i="9"/>
  <c r="J56" i="9" s="1"/>
  <c r="I55" i="9"/>
  <c r="J55" i="9" s="1"/>
  <c r="I54" i="9"/>
  <c r="J54" i="9" s="1"/>
  <c r="I53" i="9"/>
  <c r="J53" i="9" s="1"/>
  <c r="I52" i="9"/>
  <c r="J52" i="9" s="1"/>
  <c r="I51" i="9"/>
  <c r="J51" i="9" s="1"/>
  <c r="I50" i="9"/>
  <c r="J50" i="9" s="1"/>
  <c r="I49" i="9"/>
  <c r="J49" i="9" s="1"/>
  <c r="I48" i="9"/>
  <c r="J48" i="9" s="1"/>
  <c r="I47" i="9"/>
  <c r="J47" i="9" s="1"/>
  <c r="I46" i="9"/>
  <c r="J46" i="9" s="1"/>
  <c r="I45" i="9"/>
  <c r="J45" i="9" s="1"/>
  <c r="I44" i="9"/>
  <c r="J44" i="9" s="1"/>
  <c r="I43" i="9"/>
  <c r="J43" i="9" s="1"/>
  <c r="I42" i="9"/>
  <c r="J42" i="9" s="1"/>
  <c r="I41" i="9"/>
  <c r="J41" i="9" s="1"/>
  <c r="I40" i="9"/>
  <c r="J40" i="9" s="1"/>
  <c r="I39" i="9"/>
  <c r="J39" i="9" s="1"/>
  <c r="I38" i="9"/>
  <c r="J38" i="9" s="1"/>
  <c r="I37" i="9"/>
  <c r="J37" i="9" s="1"/>
  <c r="I36" i="9"/>
  <c r="J36" i="9" s="1"/>
  <c r="I35" i="9"/>
  <c r="J35" i="9" s="1"/>
  <c r="I34" i="9"/>
  <c r="J34" i="9" s="1"/>
  <c r="I33" i="9"/>
  <c r="J33" i="9" s="1"/>
  <c r="I32" i="9"/>
  <c r="J32" i="9" s="1"/>
  <c r="I31" i="9"/>
  <c r="J31" i="9" s="1"/>
  <c r="I30" i="9"/>
  <c r="J30" i="9" s="1"/>
  <c r="I29" i="9"/>
  <c r="J29" i="9" s="1"/>
  <c r="I28" i="9"/>
  <c r="J28" i="9" s="1"/>
  <c r="I27" i="9"/>
  <c r="J27" i="9" s="1"/>
  <c r="I26" i="9"/>
  <c r="J26" i="9" s="1"/>
  <c r="I25" i="9"/>
  <c r="J25" i="9" s="1"/>
  <c r="I24" i="9"/>
  <c r="J24" i="9" s="1"/>
  <c r="I23" i="9"/>
  <c r="J23" i="9" s="1"/>
  <c r="I22" i="9"/>
  <c r="J22" i="9" s="1"/>
  <c r="I21" i="9"/>
  <c r="J21" i="9" s="1"/>
  <c r="I20" i="9"/>
  <c r="J20" i="9" s="1"/>
  <c r="I19" i="9"/>
  <c r="J19" i="9" s="1"/>
  <c r="I18" i="9"/>
  <c r="J18" i="9" s="1"/>
  <c r="I17" i="9"/>
  <c r="J17" i="9" s="1"/>
  <c r="I16" i="9"/>
  <c r="J16" i="9" s="1"/>
  <c r="I15" i="9"/>
  <c r="J15" i="9" s="1"/>
  <c r="I14" i="9"/>
  <c r="J14" i="9" s="1"/>
  <c r="I13" i="9"/>
  <c r="J13" i="9" s="1"/>
  <c r="I12" i="9"/>
  <c r="J12" i="9" s="1"/>
  <c r="I11" i="9"/>
  <c r="J11" i="9" s="1"/>
  <c r="I10" i="9"/>
  <c r="J10" i="9" s="1"/>
  <c r="I9" i="9"/>
  <c r="J9" i="9" s="1"/>
  <c r="I8" i="9"/>
  <c r="J8" i="9" s="1"/>
  <c r="I7" i="9"/>
  <c r="J7" i="9" s="1"/>
  <c r="I6" i="9"/>
  <c r="J6" i="9" s="1"/>
  <c r="I5" i="9"/>
  <c r="J5" i="9" s="1"/>
  <c r="I4" i="9"/>
  <c r="J4" i="9" s="1"/>
  <c r="I3" i="9"/>
  <c r="J3" i="9" s="1"/>
  <c r="I2" i="9"/>
  <c r="J2" i="9" s="1"/>
  <c r="M11" i="5"/>
  <c r="M12" i="5" s="1"/>
  <c r="M6" i="5"/>
  <c r="M7" i="5" s="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M9" i="5"/>
  <c r="M8" i="5"/>
  <c r="M4" i="5"/>
  <c r="M3" i="5"/>
  <c r="M2" i="5"/>
  <c r="D115" i="2"/>
  <c r="H115" i="2"/>
  <c r="F106" i="1"/>
  <c r="H106" i="1"/>
  <c r="I106" i="1"/>
  <c r="I121" i="10" l="1"/>
  <c r="I137" i="10"/>
  <c r="I7" i="10"/>
  <c r="I158" i="10"/>
  <c r="I114" i="10"/>
  <c r="I147" i="10"/>
  <c r="I2" i="10"/>
  <c r="I63" i="10"/>
  <c r="I19" i="10"/>
  <c r="I20" i="10"/>
  <c r="I146" i="10"/>
  <c r="I167" i="10"/>
  <c r="I150" i="10"/>
  <c r="I35" i="10"/>
  <c r="I77" i="10"/>
  <c r="I51" i="10"/>
  <c r="I100" i="10"/>
  <c r="I95" i="10"/>
  <c r="I134" i="10"/>
  <c r="I108" i="10"/>
  <c r="I179" i="10"/>
  <c r="I152" i="10"/>
  <c r="I111" i="10"/>
  <c r="I89" i="10"/>
  <c r="I102" i="10"/>
  <c r="I50" i="10"/>
  <c r="I122" i="10"/>
  <c r="I112" i="10"/>
  <c r="I68" i="10"/>
  <c r="I26" i="10"/>
  <c r="I31" i="10"/>
  <c r="I97" i="10"/>
  <c r="I155" i="10"/>
  <c r="I149" i="10"/>
  <c r="I91" i="10"/>
  <c r="I142" i="10"/>
  <c r="I171" i="10"/>
  <c r="I34" i="10"/>
  <c r="I118" i="10"/>
  <c r="I88" i="10"/>
  <c r="I132" i="10"/>
  <c r="I27" i="10"/>
  <c r="I178" i="10"/>
  <c r="I29" i="10"/>
  <c r="I45" i="10"/>
  <c r="I145" i="10"/>
  <c r="I124" i="10"/>
  <c r="I32" i="10"/>
  <c r="I70" i="10"/>
  <c r="I48" i="10"/>
  <c r="I64" i="10"/>
  <c r="I74" i="10"/>
  <c r="I54" i="10"/>
  <c r="I99" i="10"/>
  <c r="I139" i="10"/>
  <c r="I21" i="10"/>
  <c r="I71" i="10"/>
  <c r="I151" i="10"/>
  <c r="I57" i="10"/>
  <c r="I162" i="10"/>
  <c r="I90" i="10"/>
  <c r="I181" i="10"/>
  <c r="I10" i="10"/>
  <c r="I138" i="10"/>
  <c r="I98" i="10"/>
  <c r="I126" i="10"/>
  <c r="I128" i="10"/>
  <c r="I136" i="10"/>
  <c r="I80" i="10"/>
  <c r="I4" i="10"/>
  <c r="I96" i="10"/>
  <c r="I166" i="10"/>
  <c r="I43" i="10"/>
  <c r="I9" i="10"/>
  <c r="I53" i="10"/>
  <c r="I101" i="10"/>
  <c r="I133" i="10"/>
  <c r="I164" i="10"/>
  <c r="I174" i="10"/>
  <c r="I168" i="10"/>
  <c r="I123" i="10"/>
  <c r="I141" i="10"/>
  <c r="I67" i="10"/>
  <c r="I92" i="10"/>
  <c r="I30" i="10"/>
  <c r="I154" i="10"/>
  <c r="I72" i="10"/>
  <c r="I176" i="10"/>
  <c r="I69" i="10"/>
  <c r="I5" i="10"/>
  <c r="I129" i="10"/>
  <c r="I103" i="10"/>
  <c r="I175" i="10"/>
  <c r="I24" i="10"/>
  <c r="I44" i="10"/>
  <c r="I12" i="10"/>
  <c r="I183" i="10"/>
  <c r="I94" i="10"/>
  <c r="I60" i="10"/>
  <c r="I76" i="10"/>
  <c r="I116" i="10"/>
  <c r="I104" i="10"/>
  <c r="I86" i="10"/>
  <c r="I40" i="10"/>
  <c r="I79" i="10"/>
  <c r="I65" i="10"/>
  <c r="I107" i="10"/>
  <c r="I105" i="10"/>
  <c r="I55" i="10"/>
  <c r="I172" i="10"/>
  <c r="I23" i="10"/>
  <c r="I11" i="10"/>
  <c r="I135" i="10"/>
  <c r="I75" i="10"/>
  <c r="I18" i="10"/>
  <c r="I46" i="10"/>
  <c r="I156" i="10"/>
  <c r="I8" i="10"/>
  <c r="I82" i="10"/>
  <c r="I120" i="10"/>
  <c r="I140" i="10"/>
  <c r="I160" i="10"/>
  <c r="I110" i="10"/>
  <c r="I165" i="10"/>
  <c r="I36" i="10"/>
  <c r="I52" i="10"/>
  <c r="I84" i="10"/>
  <c r="I177" i="10"/>
  <c r="I28" i="10"/>
  <c r="I38" i="10"/>
  <c r="I14" i="10"/>
  <c r="I39" i="10"/>
  <c r="I58" i="10"/>
  <c r="I169" i="10"/>
  <c r="I62" i="10"/>
  <c r="I42" i="10"/>
  <c r="I56" i="10"/>
  <c r="I87" i="10"/>
  <c r="I161" i="10"/>
  <c r="I184" i="10"/>
  <c r="I153" i="10"/>
  <c r="I49" i="10"/>
  <c r="I73" i="10"/>
  <c r="I93" i="10"/>
  <c r="I59" i="10"/>
  <c r="I157" i="10"/>
  <c r="I143" i="10"/>
  <c r="I117" i="10"/>
  <c r="I109" i="10"/>
  <c r="I182" i="10"/>
  <c r="I83" i="10"/>
  <c r="I81" i="10"/>
  <c r="I125" i="10"/>
  <c r="I47" i="10"/>
  <c r="I61" i="10"/>
  <c r="I170" i="10"/>
  <c r="I127" i="10"/>
  <c r="I115" i="10"/>
  <c r="I13" i="10"/>
  <c r="I85" i="10"/>
  <c r="I130" i="10"/>
  <c r="I163" i="10"/>
  <c r="I6" i="10"/>
  <c r="I22" i="10"/>
  <c r="I173" i="10"/>
  <c r="I148" i="10"/>
  <c r="I66" i="10"/>
  <c r="I16" i="10"/>
  <c r="I78" i="10"/>
  <c r="I144" i="10"/>
  <c r="I106" i="10"/>
  <c r="I37" i="10"/>
  <c r="I159" i="10"/>
  <c r="I15" i="10"/>
  <c r="I119" i="10"/>
  <c r="I33" i="10"/>
  <c r="I113" i="10"/>
  <c r="I25" i="10"/>
  <c r="I180" i="10"/>
  <c r="I131" i="10"/>
  <c r="I3" i="10"/>
  <c r="I17" i="10"/>
  <c r="I41" i="10"/>
  <c r="M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C1330E-5D13-437F-828E-9A4404DFE8F1}"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2" xr16:uid="{3EB915C9-2F12-4568-90E7-EF90EB87D7A6}" keepAlive="1" name="Query - Employees (2)" description="Connection to the 'Employees (2)' query in the workbook." type="5" refreshedVersion="8" background="1" saveData="1">
    <dbPr connection="Provider=Microsoft.Mashup.OleDb.1;Data Source=$Workbook$;Location=&quot;Employees (2)&quot;;Extended Properties=&quot;&quot;" command="SELECT * FROM [Employees (2)]"/>
  </connection>
  <connection id="3" xr16:uid="{74F70A7D-11BB-4370-BEC1-D5A654CF4071}" keepAlive="1" name="Query - India_Data" description="Connection to the 'India_Data' query in the workbook." type="5" refreshedVersion="0" background="1">
    <dbPr connection="Provider=Microsoft.Mashup.OleDb.1;Data Source=$Workbook$;Location=India_Data;Extended Properties=&quot;&quot;" command="SELECT * FROM [India_Data]"/>
  </connection>
  <connection id="4" xr16:uid="{577606F2-4E08-4273-99A0-3367E5E83716}" keepAlive="1" name="Query - NewZealand_Data" description="Connection to the 'NewZealand_Data' query in the workbook." type="5" refreshedVersion="0" background="1">
    <dbPr connection="Provider=Microsoft.Mashup.OleDb.1;Data Source=$Workbook$;Location=NewZealand_Data;Extended Properties=&quot;&quot;" command="SELECT * FROM [NewZealand_Data]"/>
  </connection>
  <connection id="5" xr16:uid="{E5D1DED2-5932-4943-9A58-F91446625E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06A7DC4-A740-4C75-AEA8-7D589E443962}" name="WorksheetConnection_Awsome Chocolate Data.xlsx!Table_Employees" type="102" refreshedVersion="8" minRefreshableVersion="5">
    <extLst>
      <ext xmlns:x15="http://schemas.microsoft.com/office/spreadsheetml/2010/11/main" uri="{DE250136-89BD-433C-8126-D09CA5730AF9}">
        <x15:connection id="Table_Employees" autoDelete="1">
          <x15:rangePr sourceName="_xlcn.WorksheetConnection_AwsomeChocolateData.xlsxTable_Employe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_Employees].[Country].&amp;[IND]}"/>
    <s v="{[Table_Employees].[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<sst xmlns="http://schemas.openxmlformats.org/spreadsheetml/2006/main" count="3541" uniqueCount="255">
  <si>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</si>
  <si>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</si>
  <si>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</si>
  <si>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</si>
  <si>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</si>
  <si>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</si>
  <si>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</si>
  <si>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</si>
  <si>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</si>
  <si>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</si>
  <si>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</si>
  <si>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</si>
  <si>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</si>
  <si>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</si>
  <si>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</si>
  <si>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</si>
  <si>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</si>
  <si>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</si>
  <si>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</si>
  <si>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</si>
  <si>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</si>
  <si>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</si>
  <si>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</si>
  <si>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</si>
  <si>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</si>
  <si>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</si>
  <si>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</si>
  <si>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</si>
  <si>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</si>
  <si>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</si>
  <si>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</si>
  <si>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</si>
  <si>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</si>
  <si>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</si>
  <si>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</si>
  <si>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</si>
  <si>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</si>
  <si>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</si>
  <si>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</si>
  <si>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</si>
  <si>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</si>
  <si>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</si>
  <si>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</si>
  <si>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</si>
  <si>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</si>
  <si>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</si>
  <si>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</si>
  <si>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</si>
  <si>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</si>
  <si>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</si>
  <si>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</si>
  <si>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</si>
  <si>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</si>
  <si>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</si>
  <si>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</si>
  <si>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</si>
  <si>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</si>
  <si>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</si>
  <si>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</si>
  <si>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</si>
  <si>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</si>
  <si>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</si>
  <si>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</si>
  <si>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</si>
  <si>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</si>
  <si>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</si>
  <si>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</si>
  <si>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</si>
  <si>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</si>
  <si>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</si>
  <si>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</si>
  <si>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</si>
  <si>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</si>
  <si>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</si>
  <si>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</si>
  <si>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</si>
  <si>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</si>
  <si>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</si>
  <si>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</si>
  <si>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</si>
  <si>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</si>
  <si>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</si>
  <si>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</si>
  <si>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</si>
  <si>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</si>
  <si>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</si>
  <si>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</si>
  <si>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</si>
  <si>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</si>
  <si>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</si>
  <si>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</si>
  <si>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</si>
  <si>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</si>
  <si>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</si>
  <si>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</si>
  <si>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</si>
  <si>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</si>
  <si>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</si>
  <si>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</si>
  <si>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</si>
  <si>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</si>
  <si>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</si>
  <si>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</si>
  <si>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</si>
  <si>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</si>
  <si>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</si>
  <si>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</si>
  <si>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</si>
  <si>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</si>
  <si>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</si>
  <si>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</si>
  <si>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</si>
  <si>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</si>
  <si>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</si>
  <si>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</si>
  <si>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</si>
  <si>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</si>
  <si>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</si>
  <si>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</si>
  <si>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</si>
  <si>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</si>
  <si>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</si>
  <si>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</si>
  <si>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</si>
  <si>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</si>
  <si>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</si>
  <si>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</si>
  <si>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</si>
  <si>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</si>
  <si>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</si>
  <si>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</si>
  <si>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</si>
  <si>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</si>
  <si>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</si>
  <si>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</si>
  <si>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</si>
  <si>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</si>
  <si>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</si>
  <si>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</si>
  <si>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</si>
  <si>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</si>
  <si>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</si>
  <si>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</si>
  <si>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</si>
  <si>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</si>
  <si>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</si>
  <si>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</si>
  <si>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</si>
  <si>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</si>
  <si>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</si>
  <si>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</si>
  <si>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</si>
  <si>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</si>
  <si>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</si>
  <si>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</si>
  <si>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</si>
  <si>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</si>
  <si>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</si>
  <si>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</si>
  <si>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</si>
  <si>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</si>
  <si>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</si>
  <si>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</si>
  <si>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</si>
  <si>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</si>
  <si>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</si>
  <si>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</si>
  <si>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</si>
  <si>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</si>
  <si>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</si>
  <si>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</si>
  <si>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</si>
  <si>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</si>
  <si>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</si>
  <si>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</si>
  <si>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</si>
  <si>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</si>
  <si>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</si>
  <si>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</si>
  <si>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</si>
  <si>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</si>
  <si>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</si>
  <si>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</si>
  <si>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</si>
  <si>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</si>
  <si>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</si>
  <si>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</si>
  <si>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</si>
  <si>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</si>
  <si>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</si>
  <si>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</si>
  <si>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</si>
  <si>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</si>
  <si>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</si>
  <si>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</si>
  <si>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</si>
  <si>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</si>
  <si>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</si>
  <si>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</si>
  <si>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</si>
  <si>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</si>
  <si>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</si>
  <si>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</si>
  <si>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</si>
  <si>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Highlighted Duplicate values</t>
  </si>
  <si>
    <t>Highlited Duplicate Values</t>
  </si>
  <si>
    <t>Country</t>
  </si>
  <si>
    <t>IND</t>
  </si>
  <si>
    <t>Other</t>
  </si>
  <si>
    <t>NZ</t>
  </si>
  <si>
    <t>Analysis</t>
  </si>
  <si>
    <t>Total Employees</t>
  </si>
  <si>
    <t>Avg. Salary</t>
  </si>
  <si>
    <t>Avg. Age</t>
  </si>
  <si>
    <t>Avg. Tenure</t>
  </si>
  <si>
    <t>Female Ratio %</t>
  </si>
  <si>
    <t>Median Salary</t>
  </si>
  <si>
    <t>MedianAge</t>
  </si>
  <si>
    <t>Tenure</t>
  </si>
  <si>
    <t>Female Count</t>
  </si>
  <si>
    <t>Salary Ratio (90,000 &gt;)</t>
  </si>
  <si>
    <t>Salary Count</t>
  </si>
  <si>
    <t>Salary Ratio %</t>
  </si>
  <si>
    <t>Column Labels</t>
  </si>
  <si>
    <t>Grand Total</t>
  </si>
  <si>
    <t>Count of Name</t>
  </si>
  <si>
    <t>Average of Age</t>
  </si>
  <si>
    <t>Values</t>
  </si>
  <si>
    <t>Average of Salary</t>
  </si>
  <si>
    <t>Average of Tenure</t>
  </si>
  <si>
    <t>Will give 3% Bonus to Employees if there tenure &gt;=2 else, 2% Bonus</t>
  </si>
  <si>
    <t>Bonus</t>
  </si>
  <si>
    <t>Row Labels</t>
  </si>
  <si>
    <t>2020</t>
  </si>
  <si>
    <t>May</t>
  </si>
  <si>
    <t>Jun</t>
  </si>
  <si>
    <t>Jul</t>
  </si>
  <si>
    <t>Aug</t>
  </si>
  <si>
    <t>Sep</t>
  </si>
  <si>
    <t>Oct</t>
  </si>
  <si>
    <t>Nov</t>
  </si>
  <si>
    <t>Dec</t>
  </si>
  <si>
    <t>2021</t>
  </si>
  <si>
    <t>Jan</t>
  </si>
  <si>
    <t>Feb</t>
  </si>
  <si>
    <t>Mar</t>
  </si>
  <si>
    <t>Apr</t>
  </si>
  <si>
    <t>2022</t>
  </si>
  <si>
    <t>2023</t>
  </si>
  <si>
    <t>Month</t>
  </si>
  <si>
    <t>Head Count</t>
  </si>
  <si>
    <t>Running Total</t>
  </si>
  <si>
    <t>Headcount by Department</t>
  </si>
  <si>
    <t>New Zealand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</si>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</sst>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409]#,##0.00_ ;[Red]\-[$$-409]#,##0.00\ "/>
    <numFmt numFmtId="165" formatCode="_-[$$-409]* #,##0.00_ ;_-[$$-409]* \-#,##0.00\ ;_-[$$-409]* &quot;-&quot;??_ ;_-@_ "/>
    <numFmt numFmtId="166" formatCode="0.000"/>
    <numFmt numFmtId="167" formatCode="0.0"/>
    <numFmt numFmtId="168" formatCode="[$$-409]#,##0.00"/>
    <numFmt numFmtId="169" formatCode="&quot;₹&quot;\ #,##0.00"/>
    <numFmt numFmtId="170" formatCode="mm\/dd\/yyyy"/>
    <numFmt numFmtId="171" formatCode="_-[$$-409]* #,##0_ ;_-[$$-409]* \-#,##0\ ;_-[$$-409]* &quot;-&quot;??_ ;_-@_ "/>
  </numFmts>
  <fonts count="9"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
      <sz val="12"/>
      <color theme="1"/>
      <name val="Calibri"/>
      <family val="2"/>
      <scheme val="minor"/>
    </font>
    <font>
      <b/>
      <u/>
      <sz val="12"/>
      <color theme="1"/>
      <name val="Calibri"/>
      <family val="2"/>
      <scheme val="minor"/>
    </font>
    <font>
      <b/>
      <sz val="24"/>
      <color theme="1"/>
      <name val="Calibri"/>
      <family val="2"/>
      <scheme val="minor"/>
    </font>
    <font>
      <b/>
      <sz val="18"/>
      <color theme="1"/>
      <name val="Calibri"/>
      <family val="2"/>
      <scheme val="minor"/>
    </font>
    <font>
      <sz val="14"/>
      <color theme="1"/>
      <name val="Arial Black"/>
      <family val="2"/>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s>
  <borders count="10">
    <border>
      <left/>
      <right/>
      <top/>
      <bottom/>
      <diagonal/>
    </border>
    <border>
      <left style="thin">
        <color theme="1"/>
      </left>
      <right style="thin">
        <color theme="1"/>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1">
    <xf numFmtId="0" fontId="0" fillId="0" borderId="0" xfId="0"/>
    <xf numFmtId="0" fontId="0" fillId="2" borderId="0" xfId="0" applyFill="1"/>
    <xf numFmtId="0" fontId="0" fillId="3" borderId="0" xfId="0" applyFill="1"/>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5" fontId="0" fillId="0" borderId="0" xfId="0" applyNumberFormat="1" applyAlignment="1">
      <alignment horizontal="left"/>
    </xf>
    <xf numFmtId="0" fontId="0" fillId="0" borderId="0" xfId="0" applyAlignment="1">
      <alignment horizontal="left" vertical="center"/>
    </xf>
    <xf numFmtId="15" fontId="0" fillId="0" borderId="0" xfId="0" applyNumberFormat="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xf>
    <xf numFmtId="164" fontId="0" fillId="3" borderId="0" xfId="0" applyNumberFormat="1" applyFill="1" applyAlignment="1">
      <alignment horizontal="left"/>
    </xf>
    <xf numFmtId="164" fontId="0" fillId="0" borderId="0" xfId="0" applyNumberFormat="1" applyAlignment="1">
      <alignment horizontal="left"/>
    </xf>
    <xf numFmtId="165" fontId="0" fillId="0" borderId="0" xfId="0" applyNumberFormat="1" applyAlignment="1">
      <alignment horizontal="left" vertical="center"/>
    </xf>
    <xf numFmtId="0" fontId="3" fillId="4" borderId="0" xfId="0" applyFont="1" applyFill="1"/>
    <xf numFmtId="0" fontId="3" fillId="5" borderId="0" xfId="0" applyFont="1" applyFill="1"/>
    <xf numFmtId="14" fontId="0" fillId="0" borderId="0" xfId="0" applyNumberFormat="1"/>
    <xf numFmtId="0" fontId="5" fillId="0" borderId="0" xfId="0" applyFont="1" applyAlignment="1">
      <alignment horizontal="center" vertical="top"/>
    </xf>
    <xf numFmtId="165" fontId="0" fillId="0" borderId="0" xfId="0" applyNumberFormat="1"/>
    <xf numFmtId="166" fontId="0" fillId="0" borderId="0" xfId="0" applyNumberFormat="1"/>
    <xf numFmtId="2" fontId="0" fillId="0" borderId="0" xfId="0" applyNumberFormat="1"/>
    <xf numFmtId="167" fontId="0" fillId="0" borderId="0" xfId="0" applyNumberFormat="1"/>
    <xf numFmtId="1" fontId="0" fillId="0" borderId="0" xfId="0" applyNumberFormat="1"/>
    <xf numFmtId="0" fontId="2" fillId="6" borderId="0" xfId="0" applyFont="1" applyFill="1" applyAlignment="1">
      <alignment horizontal="center" vertical="top"/>
    </xf>
    <xf numFmtId="0" fontId="4" fillId="0" borderId="0" xfId="0" applyFont="1"/>
    <xf numFmtId="0" fontId="4" fillId="0" borderId="0" xfId="0" applyFont="1" applyAlignment="1">
      <alignment horizontal="right"/>
    </xf>
    <xf numFmtId="165" fontId="4" fillId="0" borderId="0" xfId="0" applyNumberFormat="1" applyFont="1" applyAlignment="1">
      <alignment horizontal="right"/>
    </xf>
    <xf numFmtId="2" fontId="4" fillId="0" borderId="0" xfId="0" applyNumberFormat="1" applyFont="1" applyAlignment="1">
      <alignment horizontal="right"/>
    </xf>
    <xf numFmtId="9" fontId="4" fillId="0" borderId="0" xfId="0" applyNumberFormat="1" applyFont="1" applyAlignment="1">
      <alignment horizontal="right"/>
    </xf>
    <xf numFmtId="9" fontId="0" fillId="0" borderId="0" xfId="0" applyNumberFormat="1"/>
    <xf numFmtId="0" fontId="0" fillId="0" borderId="1" xfId="0" applyBorder="1"/>
    <xf numFmtId="0" fontId="2" fillId="0" borderId="0" xfId="0" applyFont="1" applyAlignment="1">
      <alignment horizontal="center" vertical="top"/>
    </xf>
    <xf numFmtId="0" fontId="0" fillId="0" borderId="0" xfId="0" pivotButton="1"/>
    <xf numFmtId="168" fontId="0" fillId="0" borderId="0" xfId="0" applyNumberFormat="1"/>
    <xf numFmtId="170" fontId="0" fillId="0" borderId="0" xfId="0" applyNumberFormat="1"/>
    <xf numFmtId="0" fontId="2" fillId="0" borderId="0" xfId="0" applyFont="1"/>
    <xf numFmtId="14" fontId="2" fillId="0" borderId="0" xfId="0" applyNumberFormat="1" applyFont="1"/>
    <xf numFmtId="167" fontId="2" fillId="0" borderId="0" xfId="0" applyNumberFormat="1" applyFont="1"/>
    <xf numFmtId="165" fontId="2" fillId="0" borderId="0" xfId="0" applyNumberFormat="1" applyFont="1"/>
    <xf numFmtId="171" fontId="0" fillId="0" borderId="0" xfId="0" applyNumberFormat="1"/>
    <xf numFmtId="0" fontId="0" fillId="0" borderId="0" xfId="0" applyAlignment="1">
      <alignment horizontal="left" indent="1"/>
    </xf>
    <xf numFmtId="17"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8" borderId="0" xfId="0" applyFont="1" applyFill="1" applyAlignment="1">
      <alignment horizontal="center" vertical="center"/>
    </xf>
    <xf numFmtId="9" fontId="6" fillId="8" borderId="0" xfId="0" applyNumberFormat="1" applyFont="1" applyFill="1" applyAlignment="1">
      <alignment horizontal="center" vertical="center"/>
    </xf>
    <xf numFmtId="169" fontId="7" fillId="8" borderId="0" xfId="0" applyNumberFormat="1" applyFont="1" applyFill="1" applyAlignment="1">
      <alignment horizontal="center" vertical="center"/>
    </xf>
    <xf numFmtId="0" fontId="6" fillId="9" borderId="0" xfId="0" applyFont="1" applyFill="1" applyAlignment="1">
      <alignment horizontal="center" vertical="center"/>
    </xf>
    <xf numFmtId="9" fontId="6" fillId="9" borderId="0" xfId="0" applyNumberFormat="1" applyFont="1" applyFill="1" applyAlignment="1">
      <alignment horizontal="center" vertical="center"/>
    </xf>
    <xf numFmtId="169" fontId="7" fillId="9" borderId="0" xfId="0" applyNumberFormat="1" applyFont="1" applyFill="1" applyAlignment="1">
      <alignment horizontal="center" vertical="center"/>
    </xf>
    <xf numFmtId="0" fontId="6" fillId="0" borderId="0" xfId="0" applyFont="1" applyAlignment="1">
      <alignment horizontal="center" vertical="center"/>
    </xf>
    <xf numFmtId="9" fontId="6" fillId="0" borderId="0" xfId="0" applyNumberFormat="1" applyFont="1" applyAlignment="1">
      <alignment horizontal="center" vertical="center"/>
    </xf>
    <xf numFmtId="169" fontId="7" fillId="0" borderId="0" xfId="0" applyNumberFormat="1" applyFont="1" applyAlignment="1">
      <alignment horizontal="center" vertical="center"/>
    </xf>
    <xf numFmtId="0" fontId="3" fillId="0" borderId="0" xfId="0" applyFont="1" applyAlignment="1">
      <alignment horizontal="center" vertical="center"/>
    </xf>
    <xf numFmtId="0" fontId="8" fillId="7" borderId="0" xfId="0" applyFont="1" applyFill="1" applyAlignment="1">
      <alignment horizontal="center" vertical="center"/>
    </xf>
  </cellXfs>
  <cellStyles count="1">
    <cellStyle name="Normal" xfId="0" builtinId="0"/>
  </cellStyles>
  <dxfs count="69">
    <dxf>
      <font>
        <color rgb="FF9C0006"/>
      </font>
      <fill>
        <patternFill>
          <bgColor rgb="FFFFC7CE"/>
        </patternFill>
      </fill>
    </dxf>
    <dxf>
      <font>
        <color rgb="FF9C0006"/>
      </font>
      <fill>
        <patternFill>
          <bgColor rgb="FFFFC7CE"/>
        </patternFill>
      </fill>
    </dxf>
    <dxf>
      <numFmt numFmtId="171" formatCode="_-[$$-409]* #,##0_ ;_-[$$-409]* \-#,##0\ ;_-[$$-409]* &quot;-&quot;??_ ;_-@_ "/>
    </dxf>
    <dxf>
      <numFmt numFmtId="165" formatCode="_-[$$-409]* #,##0.00_ ;_-[$$-409]* \-#,##0.00\ ;_-[$$-409]* &quot;-&quot;??_ ;_-@_ "/>
    </dxf>
    <dxf>
      <numFmt numFmtId="167" formatCode="0.0"/>
    </dxf>
    <dxf>
      <numFmt numFmtId="0" formatCode="General"/>
    </dxf>
    <dxf>
      <numFmt numFmtId="165" formatCode="_-[$$-409]* #,##0.00_ ;_-[$$-409]* \-#,##0.00\ ;_-[$$-409]* &quot;-&quot;??_ ;_-@_ "/>
    </dxf>
    <dxf>
      <numFmt numFmtId="0" formatCode="General"/>
    </dxf>
    <dxf>
      <numFmt numFmtId="19" formatCode="dd/mm/yyyy"/>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numFmt numFmtId="165" formatCode="_-[$$-409]* #,##0.00_ ;_-[$$-409]* \-#,##0.00\ ;_-[$$-409]* &quot;-&quot;??_ ;_-@_ "/>
    </dxf>
    <dxf>
      <numFmt numFmtId="167" formatCode="0.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8" formatCode="[$$-409]#,##0.00"/>
    </dxf>
    <dxf>
      <numFmt numFmtId="2" formatCode="0.00"/>
    </dxf>
    <dxf>
      <numFmt numFmtId="2" formatCode="0.00"/>
    </dxf>
    <dxf>
      <numFmt numFmtId="2" formatCode="0.00"/>
    </dxf>
    <dxf>
      <numFmt numFmtId="166" formatCode="0.000"/>
    </dxf>
    <dxf>
      <numFmt numFmtId="165" formatCode="_-[$$-409]* #,##0.00_ ;_-[$$-409]* \-#,##0.00\ ;_-[$$-409]* &quot;-&quot;??_ ;_-@_ "/>
    </dxf>
    <dxf>
      <numFmt numFmtId="1" formatCode="0"/>
    </dxf>
    <dxf>
      <numFmt numFmtId="1" formatCode="0"/>
    </dxf>
    <dxf>
      <numFmt numFmtId="1" formatCode="0"/>
    </dxf>
    <dxf>
      <numFmt numFmtId="1" formatCode="0"/>
    </dxf>
    <dxf>
      <numFmt numFmtId="167" formatCode="0.0"/>
    </dxf>
    <dxf>
      <numFmt numFmtId="0" formatCode="General"/>
    </dxf>
    <dxf>
      <numFmt numFmtId="0" formatCode="General"/>
    </dxf>
    <dxf>
      <numFmt numFmtId="170" formatCode="mm\/dd\/yyyy"/>
    </dxf>
    <dxf>
      <numFmt numFmtId="0" formatCode="General"/>
    </dxf>
    <dxf>
      <numFmt numFmtId="0" formatCode="General"/>
    </dxf>
    <dxf>
      <numFmt numFmtId="0" formatCode="General"/>
    </dxf>
    <dxf>
      <numFmt numFmtId="165" formatCode="_-[$$-409]* #,##0.00_ ;_-[$$-409]* \-#,##0.00\ ;_-[$$-409]* &quot;-&quot;??_ ;_-@_ "/>
      <alignment horizontal="left" vertical="center" textRotation="0" wrapText="0" indent="0" justifyLastLine="0" shrinkToFit="0" readingOrder="0"/>
    </dxf>
    <dxf>
      <numFmt numFmtId="165" formatCode="_-[$$-409]* #,##0.00_ ;_-[$$-409]* \-#,##0.00\ ;_-[$$-409]* &quot;-&quot;??_ ;_-@_ "/>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20" formatCode="dd/mmm/yy"/>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409]#,##0.00_ ;[Red]\-[$$-409]#,##0.00\ "/>
      <alignment horizontal="left" vertical="bottom" textRotation="0" wrapText="0" indent="0" justifyLastLine="0" shrinkToFit="0" readingOrder="0"/>
    </dxf>
    <dxf>
      <numFmt numFmtId="164" formatCode="[$$-409]#,##0.00_ ;[Red]\-[$$-409]#,##0.00\ "/>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1" defaultTableStyle="TableStyleMedium2" defaultPivotStyle="PivotStyleLight16">
    <tableStyle name="Invisible" pivot="0" table="0" count="0" xr9:uid="{EF59421B-7FC9-4CEB-96FD-5E4BE3F81472}"/>
  </tableStyles>
  <colors>
    <mruColors>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Comparison.xlsx]Growth in terms of People!PivotTable4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'Growth in terms of People'!$C$3</c:f>
              <c:strCache>
                <c:ptCount val="1"/>
                <c:pt idx="0">
                  <c:v>Total</c:v>
                </c:pt>
              </c:strCache>
            </c:strRef>
          </c:tx>
          <c:spPr>
            <a:ln w="28575" cap="rnd">
              <a:solidFill>
                <a:schemeClr val="accent1"/>
              </a:solidFill>
              <a:round/>
            </a:ln>
            <a:effectLst/>
          </c:spPr>
          <c:marker>
            <c:symbol val="none"/>
          </c:marker>
          <c:cat>
            <c:multiLvlStrRef>
              <c:f>'Growth in terms of People'!$B$4:$B$40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'Growth in terms of People'!$C$4:$C$40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042D-48AA-8A6A-9D4A51FB6F9D}"/>
            </c:ext>
          </c:extLst>
        </c:ser>
        <c:dLbls>
          <c:showLegendKey val="0"/>
          <c:showVal val="0"/>
          <c:showCatName val="0"/>
          <c:showSerName val="0"/>
          <c:showPercent val="0"/>
          <c:showBubbleSize val="0"/>
        </c:dLbls>
        <c:smooth val="0"/>
        <c:axId val="363130303"/>
        <c:axId val="363130783"/>
      </c:lineChart>
      <c:catAx>
        <c:axId val="36313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30783"/>
        <c:crosses val="autoZero"/>
        <c:auto val="1"/>
        <c:lblAlgn val="ctr"/>
        <c:lblOffset val="100"/>
        <c:noMultiLvlLbl val="0"/>
      </c:catAx>
      <c:valAx>
        <c:axId val="36313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 in terms of People'!$O$2</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'Growth in terms of People'!$M$3:$M$213</c:f>
              <c:numCache>
                <c:formatCode>mmm\-yy</c:formatCode>
                <c:ptCount val="211"/>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'Growth in terms of People'!$O$3:$O$213</c:f>
              <c:numCache>
                <c:formatCode>General</c:formatCode>
                <c:ptCount val="211"/>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F304-4861-AD98-8D160E6A2112}"/>
            </c:ext>
          </c:extLst>
        </c:ser>
        <c:dLbls>
          <c:showLegendKey val="0"/>
          <c:showVal val="0"/>
          <c:showCatName val="0"/>
          <c:showSerName val="0"/>
          <c:showPercent val="0"/>
          <c:showBubbleSize val="0"/>
        </c:dLbls>
        <c:marker val="1"/>
        <c:smooth val="0"/>
        <c:axId val="342839759"/>
        <c:axId val="342853199"/>
      </c:lineChart>
      <c:dateAx>
        <c:axId val="3428397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53199"/>
        <c:crosses val="autoZero"/>
        <c:auto val="1"/>
        <c:lblOffset val="100"/>
        <c:baseTimeUnit val="months"/>
      </c:dateAx>
      <c:valAx>
        <c:axId val="34285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3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Comparison.xlsx]Pivot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c:f>
              <c:strCache>
                <c:ptCount val="1"/>
                <c:pt idx="0">
                  <c:v>Total</c:v>
                </c:pt>
              </c:strCache>
            </c:strRef>
          </c:tx>
          <c:spPr>
            <a:solidFill>
              <a:schemeClr val="accent2">
                <a:lumMod val="60000"/>
                <a:lumOff val="40000"/>
              </a:schemeClr>
            </a:solidFill>
            <a:ln>
              <a:noFill/>
            </a:ln>
            <a:effectLst/>
          </c:spPr>
          <c:invertIfNegative val="0"/>
          <c:cat>
            <c:strRef>
              <c:f>'Pivot Tables'!$B$4:$B$9</c:f>
              <c:strCache>
                <c:ptCount val="5"/>
                <c:pt idx="0">
                  <c:v>Procurement</c:v>
                </c:pt>
                <c:pt idx="1">
                  <c:v>Website</c:v>
                </c:pt>
                <c:pt idx="2">
                  <c:v>Finance</c:v>
                </c:pt>
                <c:pt idx="3">
                  <c:v>Sales</c:v>
                </c:pt>
                <c:pt idx="4">
                  <c:v>HR</c:v>
                </c:pt>
              </c:strCache>
            </c:strRef>
          </c:cat>
          <c:val>
            <c:numRef>
              <c:f>'Pivot Tables'!$C$4:$C$9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E95F-4FF8-83E3-E2EC95F16129}"/>
            </c:ext>
          </c:extLst>
        </c:ser>
        <c:dLbls>
          <c:showLegendKey val="0"/>
          <c:showVal val="0"/>
          <c:showCatName val="0"/>
          <c:showSerName val="0"/>
          <c:showPercent val="0"/>
          <c:showBubbleSize val="0"/>
        </c:dLbls>
        <c:gapWidth val="182"/>
        <c:axId val="363116863"/>
        <c:axId val="363114463"/>
      </c:barChart>
      <c:catAx>
        <c:axId val="36311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4463"/>
        <c:crosses val="autoZero"/>
        <c:auto val="1"/>
        <c:lblAlgn val="ctr"/>
        <c:lblOffset val="100"/>
        <c:noMultiLvlLbl val="0"/>
      </c:catAx>
      <c:valAx>
        <c:axId val="36311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Comparison.xlsx]Pivot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Zealand</a:t>
            </a:r>
          </a:p>
          <a:p>
            <a:pPr>
              <a:defRPr/>
            </a:pPr>
            <a:endParaRPr lang="en-US"/>
          </a:p>
        </c:rich>
      </c:tx>
      <c:layout>
        <c:manualLayout>
          <c:xMode val="edge"/>
          <c:yMode val="edge"/>
          <c:x val="0.26917510853835019"/>
          <c:y val="3.1319910514541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6951143226893"/>
          <c:y val="0.3323926380368098"/>
          <c:w val="0.74299760480492683"/>
          <c:h val="0.52528670112554954"/>
        </c:manualLayout>
      </c:layout>
      <c:barChart>
        <c:barDir val="bar"/>
        <c:grouping val="clustered"/>
        <c:varyColors val="0"/>
        <c:ser>
          <c:idx val="0"/>
          <c:order val="0"/>
          <c:tx>
            <c:strRef>
              <c:f>'Pivot Tables'!$K$3</c:f>
              <c:strCache>
                <c:ptCount val="1"/>
                <c:pt idx="0">
                  <c:v>Total</c:v>
                </c:pt>
              </c:strCache>
            </c:strRef>
          </c:tx>
          <c:spPr>
            <a:solidFill>
              <a:schemeClr val="accent1">
                <a:lumMod val="60000"/>
                <a:lumOff val="40000"/>
              </a:schemeClr>
            </a:solidFill>
            <a:ln>
              <a:noFill/>
            </a:ln>
            <a:effectLst/>
          </c:spPr>
          <c:invertIfNegative val="0"/>
          <c:cat>
            <c:strRef>
              <c:f>'Pivot Tables'!$J$4:$J$9</c:f>
              <c:strCache>
                <c:ptCount val="5"/>
                <c:pt idx="0">
                  <c:v>Website</c:v>
                </c:pt>
                <c:pt idx="1">
                  <c:v>Procurement</c:v>
                </c:pt>
                <c:pt idx="2">
                  <c:v>Finance</c:v>
                </c:pt>
                <c:pt idx="3">
                  <c:v>Sales</c:v>
                </c:pt>
                <c:pt idx="4">
                  <c:v>HR</c:v>
                </c:pt>
              </c:strCache>
            </c:strRef>
          </c:cat>
          <c:val>
            <c:numRef>
              <c:f>'Pivot Tables'!$K$4:$K$9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D8D7-4405-8D43-60F1F27ABB88}"/>
            </c:ext>
          </c:extLst>
        </c:ser>
        <c:dLbls>
          <c:showLegendKey val="0"/>
          <c:showVal val="0"/>
          <c:showCatName val="0"/>
          <c:showSerName val="0"/>
          <c:showPercent val="0"/>
          <c:showBubbleSize val="0"/>
        </c:dLbls>
        <c:gapWidth val="182"/>
        <c:axId val="363140863"/>
        <c:axId val="363140383"/>
      </c:barChart>
      <c:catAx>
        <c:axId val="36314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40383"/>
        <c:crosses val="autoZero"/>
        <c:auto val="1"/>
        <c:lblAlgn val="ctr"/>
        <c:lblOffset val="100"/>
        <c:noMultiLvlLbl val="0"/>
      </c:catAx>
      <c:valAx>
        <c:axId val="363140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4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Comparison.xlsx]Pivot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India</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c:f>
              <c:strCache>
                <c:ptCount val="1"/>
                <c:pt idx="0">
                  <c:v>Total</c:v>
                </c:pt>
              </c:strCache>
            </c:strRef>
          </c:tx>
          <c:spPr>
            <a:solidFill>
              <a:schemeClr val="accent2">
                <a:lumMod val="60000"/>
                <a:lumOff val="40000"/>
              </a:schemeClr>
            </a:solidFill>
            <a:ln>
              <a:noFill/>
            </a:ln>
            <a:effectLst/>
          </c:spPr>
          <c:invertIfNegative val="0"/>
          <c:cat>
            <c:strRef>
              <c:f>'Pivot Tables'!$B$4:$B$9</c:f>
              <c:strCache>
                <c:ptCount val="5"/>
                <c:pt idx="0">
                  <c:v>Procurement</c:v>
                </c:pt>
                <c:pt idx="1">
                  <c:v>Website</c:v>
                </c:pt>
                <c:pt idx="2">
                  <c:v>Finance</c:v>
                </c:pt>
                <c:pt idx="3">
                  <c:v>Sales</c:v>
                </c:pt>
                <c:pt idx="4">
                  <c:v>HR</c:v>
                </c:pt>
              </c:strCache>
            </c:strRef>
          </c:cat>
          <c:val>
            <c:numRef>
              <c:f>'Pivot Tables'!$C$4:$C$9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696F-4115-9D69-96F53245FAA6}"/>
            </c:ext>
          </c:extLst>
        </c:ser>
        <c:dLbls>
          <c:showLegendKey val="0"/>
          <c:showVal val="0"/>
          <c:showCatName val="0"/>
          <c:showSerName val="0"/>
          <c:showPercent val="0"/>
          <c:showBubbleSize val="0"/>
        </c:dLbls>
        <c:gapWidth val="182"/>
        <c:axId val="363116863"/>
        <c:axId val="363114463"/>
      </c:barChart>
      <c:catAx>
        <c:axId val="36311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4463"/>
        <c:crosses val="autoZero"/>
        <c:auto val="1"/>
        <c:lblAlgn val="ctr"/>
        <c:lblOffset val="100"/>
        <c:noMultiLvlLbl val="0"/>
      </c:catAx>
      <c:valAx>
        <c:axId val="36311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Comparison.xlsx]Pivot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Zealand</a:t>
            </a:r>
          </a:p>
        </c:rich>
      </c:tx>
      <c:layout>
        <c:manualLayout>
          <c:xMode val="edge"/>
          <c:yMode val="edge"/>
          <c:x val="0.41902212911459463"/>
          <c:y val="2.7018829168093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8863147199979"/>
          <c:y val="0.18891441287230404"/>
          <c:w val="0.76735398312901892"/>
          <c:h val="0.68615611092091755"/>
        </c:manualLayout>
      </c:layout>
      <c:barChart>
        <c:barDir val="bar"/>
        <c:grouping val="clustered"/>
        <c:varyColors val="0"/>
        <c:ser>
          <c:idx val="0"/>
          <c:order val="0"/>
          <c:tx>
            <c:strRef>
              <c:f>'Pivot Tables'!$K$3</c:f>
              <c:strCache>
                <c:ptCount val="1"/>
                <c:pt idx="0">
                  <c:v>Total</c:v>
                </c:pt>
              </c:strCache>
            </c:strRef>
          </c:tx>
          <c:spPr>
            <a:solidFill>
              <a:schemeClr val="accent1">
                <a:lumMod val="60000"/>
                <a:lumOff val="40000"/>
              </a:schemeClr>
            </a:solidFill>
            <a:ln>
              <a:noFill/>
            </a:ln>
            <a:effectLst/>
          </c:spPr>
          <c:invertIfNegative val="0"/>
          <c:cat>
            <c:strRef>
              <c:f>'Pivot Tables'!$J$4:$J$9</c:f>
              <c:strCache>
                <c:ptCount val="5"/>
                <c:pt idx="0">
                  <c:v>Website</c:v>
                </c:pt>
                <c:pt idx="1">
                  <c:v>Procurement</c:v>
                </c:pt>
                <c:pt idx="2">
                  <c:v>Finance</c:v>
                </c:pt>
                <c:pt idx="3">
                  <c:v>Sales</c:v>
                </c:pt>
                <c:pt idx="4">
                  <c:v>HR</c:v>
                </c:pt>
              </c:strCache>
            </c:strRef>
          </c:cat>
          <c:val>
            <c:numRef>
              <c:f>'Pivot Tables'!$K$4:$K$9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6DC6-466A-9D91-A29F99534BBF}"/>
            </c:ext>
          </c:extLst>
        </c:ser>
        <c:dLbls>
          <c:showLegendKey val="0"/>
          <c:showVal val="0"/>
          <c:showCatName val="0"/>
          <c:showSerName val="0"/>
          <c:showPercent val="0"/>
          <c:showBubbleSize val="0"/>
        </c:dLbls>
        <c:gapWidth val="182"/>
        <c:axId val="363140863"/>
        <c:axId val="363140383"/>
      </c:barChart>
      <c:catAx>
        <c:axId val="36314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40383"/>
        <c:crosses val="autoZero"/>
        <c:auto val="1"/>
        <c:lblAlgn val="ctr"/>
        <c:lblOffset val="100"/>
        <c:noMultiLvlLbl val="0"/>
      </c:catAx>
      <c:valAx>
        <c:axId val="363140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4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a:t>
          </a:r>
        </a:p>
      </cx:txPr>
    </cx:title>
    <cx:plotArea>
      <cx:plotAreaRegion>
        <cx:series layoutId="clusteredColumn" uniqueId="{8859A5C2-EE05-4928-AE24-0BE8C3FFAF67}">
          <cx:tx>
            <cx:txData>
              <cx:f>_xlchart.v1.0</cx:f>
              <cx:v> Salary </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Box Plot</a:t>
          </a:r>
        </a:p>
      </cx:txPr>
    </cx:title>
    <cx:plotArea>
      <cx:plotAreaRegion>
        <cx:series layoutId="boxWhisker" uniqueId="{DA75F9AD-8CC0-41DD-BF22-AF699AD66F62}">
          <cx:tx>
            <cx:txData>
              <cx:f>_xlchart.v1.2</cx:f>
              <cx:v> Salary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660400</xdr:colOff>
      <xdr:row>2</xdr:row>
      <xdr:rowOff>88901</xdr:rowOff>
    </xdr:from>
    <xdr:to>
      <xdr:col>5</xdr:col>
      <xdr:colOff>914400</xdr:colOff>
      <xdr:row>7</xdr:row>
      <xdr:rowOff>63500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A63C4D8-EEB6-6C03-3BC5-8E9C6C59E1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543300" y="457201"/>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44450</xdr:colOff>
      <xdr:row>0</xdr:row>
      <xdr:rowOff>19050</xdr:rowOff>
    </xdr:from>
    <xdr:to>
      <xdr:col>16</xdr:col>
      <xdr:colOff>247650</xdr:colOff>
      <xdr:row>15</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2A2067-DEC6-CDE0-3F88-C69722FB3B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73900" y="19050"/>
              <a:ext cx="4470400" cy="278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377825</xdr:colOff>
      <xdr:row>0</xdr:row>
      <xdr:rowOff>0</xdr:rowOff>
    </xdr:from>
    <xdr:to>
      <xdr:col>23</xdr:col>
      <xdr:colOff>431800</xdr:colOff>
      <xdr:row>24</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7061F7A-30CD-A980-D398-245FB8DF0B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674475" y="0"/>
              <a:ext cx="4321175" cy="4514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12701</xdr:colOff>
      <xdr:row>0</xdr:row>
      <xdr:rowOff>25400</xdr:rowOff>
    </xdr:from>
    <xdr:to>
      <xdr:col>11</xdr:col>
      <xdr:colOff>6351</xdr:colOff>
      <xdr:row>11</xdr:row>
      <xdr:rowOff>0</xdr:rowOff>
    </xdr:to>
    <xdr:graphicFrame macro="">
      <xdr:nvGraphicFramePr>
        <xdr:cNvPr id="2" name="Chart 1">
          <a:extLst>
            <a:ext uri="{FF2B5EF4-FFF2-40B4-BE49-F238E27FC236}">
              <a16:creationId xmlns:a16="http://schemas.microsoft.com/office/drawing/2014/main" id="{8472218E-FDDD-7149-0788-2D86A5223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11</xdr:row>
      <xdr:rowOff>177800</xdr:rowOff>
    </xdr:from>
    <xdr:to>
      <xdr:col>11</xdr:col>
      <xdr:colOff>19050</xdr:colOff>
      <xdr:row>27</xdr:row>
      <xdr:rowOff>69850</xdr:rowOff>
    </xdr:to>
    <xdr:graphicFrame macro="">
      <xdr:nvGraphicFramePr>
        <xdr:cNvPr id="3" name="Chart 2">
          <a:extLst>
            <a:ext uri="{FF2B5EF4-FFF2-40B4-BE49-F238E27FC236}">
              <a16:creationId xmlns:a16="http://schemas.microsoft.com/office/drawing/2014/main" id="{06106717-2D68-FB77-0B52-EE522E75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xdr:colOff>
      <xdr:row>9</xdr:row>
      <xdr:rowOff>165100</xdr:rowOff>
    </xdr:from>
    <xdr:to>
      <xdr:col>5</xdr:col>
      <xdr:colOff>590550</xdr:colOff>
      <xdr:row>21</xdr:row>
      <xdr:rowOff>38100</xdr:rowOff>
    </xdr:to>
    <xdr:graphicFrame macro="">
      <xdr:nvGraphicFramePr>
        <xdr:cNvPr id="2" name="Chart 1">
          <a:extLst>
            <a:ext uri="{FF2B5EF4-FFF2-40B4-BE49-F238E27FC236}">
              <a16:creationId xmlns:a16="http://schemas.microsoft.com/office/drawing/2014/main" id="{200E5741-8304-E33D-B6B3-85A536510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19049</xdr:colOff>
      <xdr:row>10</xdr:row>
      <xdr:rowOff>6350</xdr:rowOff>
    </xdr:from>
    <xdr:to>
      <xdr:col>14</xdr:col>
      <xdr:colOff>260350</xdr:colOff>
      <xdr:row>21</xdr:row>
      <xdr:rowOff>50800</xdr:rowOff>
    </xdr:to>
    <xdr:graphicFrame macro="">
      <xdr:nvGraphicFramePr>
        <xdr:cNvPr id="3" name="Chart 2">
          <a:extLst>
            <a:ext uri="{FF2B5EF4-FFF2-40B4-BE49-F238E27FC236}">
              <a16:creationId xmlns:a16="http://schemas.microsoft.com/office/drawing/2014/main" id="{789C03C1-4002-1E4C-F4B9-BBCA8070B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44450</xdr:colOff>
      <xdr:row>6</xdr:row>
      <xdr:rowOff>31750</xdr:rowOff>
    </xdr:from>
    <xdr:to>
      <xdr:col>16</xdr:col>
      <xdr:colOff>1339850</xdr:colOff>
      <xdr:row>21</xdr:row>
      <xdr:rowOff>165100</xdr:rowOff>
    </xdr:to>
    <xdr:graphicFrame macro="">
      <xdr:nvGraphicFramePr>
        <xdr:cNvPr id="2" name="Chart 1">
          <a:extLst>
            <a:ext uri="{FF2B5EF4-FFF2-40B4-BE49-F238E27FC236}">
              <a16:creationId xmlns:a16="http://schemas.microsoft.com/office/drawing/2014/main" id="{F3627305-B06A-4324-960B-EA784624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6</xdr:row>
      <xdr:rowOff>19050</xdr:rowOff>
    </xdr:from>
    <xdr:to>
      <xdr:col>6</xdr:col>
      <xdr:colOff>1225550</xdr:colOff>
      <xdr:row>21</xdr:row>
      <xdr:rowOff>177800</xdr:rowOff>
    </xdr:to>
    <xdr:graphicFrame macro="">
      <xdr:nvGraphicFramePr>
        <xdr:cNvPr id="3" name="Chart 2">
          <a:extLst>
            <a:ext uri="{FF2B5EF4-FFF2-40B4-BE49-F238E27FC236}">
              <a16:creationId xmlns:a16="http://schemas.microsoft.com/office/drawing/2014/main" id="{98FED81C-C81F-44A7-B8C7-212E741DA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0</xdr:row>
      <xdr:rowOff>82550</xdr:rowOff>
    </xdr:from>
    <xdr:to>
      <xdr:col>8</xdr:col>
      <xdr:colOff>406400</xdr:colOff>
      <xdr:row>27</xdr:row>
      <xdr:rowOff>0</xdr:rowOff>
    </xdr:to>
    <xdr:cxnSp macro="">
      <xdr:nvCxnSpPr>
        <xdr:cNvPr id="5" name="Straight Connector 4">
          <a:extLst>
            <a:ext uri="{FF2B5EF4-FFF2-40B4-BE49-F238E27FC236}">
              <a16:creationId xmlns:a16="http://schemas.microsoft.com/office/drawing/2014/main" id="{286BB315-037C-37C8-75F4-FD70D7ABE88A}"/>
            </a:ext>
          </a:extLst>
        </xdr:cNvPr>
        <xdr:cNvCxnSpPr/>
      </xdr:nvCxnSpPr>
      <xdr:spPr>
        <a:xfrm>
          <a:off x="5734050" y="82550"/>
          <a:ext cx="25400" cy="5759450"/>
        </a:xfrm>
        <a:prstGeom prst="line">
          <a:avLst/>
        </a:prstGeom>
        <a:ln>
          <a:solidFill>
            <a:schemeClr val="bg1">
              <a:lumMod val="8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na" refreshedDate="45097.654496064817" createdVersion="8" refreshedVersion="8" minRefreshableVersion="3" recordCount="183" xr:uid="{455AB5A1-9373-4AA1-A05C-9806F469CA67}">
  <cacheSource type="worksheet">
    <worksheetSource name="Table_Employees"/>
  </cacheSource>
  <cacheFields count="9">
    <cacheField name="Name" numFmtId="0">
      <sharedItems/>
    </cacheField>
    <cacheField name="Gender" numFmtId="0">
      <sharedItems/>
    </cacheField>
    <cacheField name="Age" numFmtId="0">
      <sharedItems containsSemiMixedTypes="0" containsString="0" containsNumber="1" containsInteger="1" minValue="19" maxValue="46"/>
    </cacheField>
    <cacheField name="Rating" numFmtId="0">
      <sharedItems count="5">
        <s v="Average"/>
        <s v="Above average"/>
        <s v="Poor"/>
        <s v="Exceptional"/>
        <s v="Very poor"/>
      </sharedItems>
    </cacheField>
    <cacheField name="Date Joined" numFmtId="170">
      <sharedItems containsSemiMixedTypes="0" containsNonDate="0" containsDate="1" containsString="0" minDate="2020-05-07T00:00:00" maxDate="2023-04-30T00:00:00"/>
    </cacheField>
    <cacheField name="Department" numFmtId="0">
      <sharedItems/>
    </cacheField>
    <cacheField name="Salary" numFmtId="0">
      <sharedItems containsSemiMixedTypes="0" containsString="0" containsNumber="1" containsInteger="1" minValue="33920" maxValue="119110"/>
    </cacheField>
    <cacheField name="Country" numFmtId="0">
      <sharedItems/>
    </cacheField>
    <cacheField name="Tenure" numFmtId="167">
      <sharedItems containsSemiMixedTypes="0" containsString="0" containsNumber="1" minValue="0.14246575342465753" maxValue="3.12054794520547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na" refreshedDate="45097.660065625001" backgroundQuery="1" createdVersion="8" refreshedVersion="8" minRefreshableVersion="3" recordCount="0" supportSubquery="1" supportAdvancedDrill="1" xr:uid="{1B5D2C5C-5077-497C-A665-9CA7678EB263}">
  <cacheSource type="external" connectionId="5"/>
  <cacheFields count="6">
    <cacheField name="[Table_Employees].[Gender].[Gender]" caption="Gender" numFmtId="0" hierarchy="1" level="1">
      <sharedItems count="3">
        <s v="Female"/>
        <s v="Male"/>
        <s v="Other" u="1"/>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Table_Employees].[Country].[Country]" caption="Country" numFmtId="0" hierarchy="7" level="1">
      <sharedItems containsSemiMixedTypes="0" containsNonDate="0" containsString="0"/>
    </cacheField>
  </cacheFields>
  <cacheHierarchies count="22">
    <cacheHierarchy uniqueName="[Table_Employees].[Name]" caption="Name" attribute="1" defaultMemberUniqueName="[Table_Employees].[Name].[All]" allUniqueName="[Table_Employees].[Name].[All]" dimensionUniqueName="[Table_Employees]" displayFolder="" count="0" memberValueDatatype="130" unbalanced="0"/>
    <cacheHierarchy uniqueName="[Table_Employees].[Gender]" caption="Gender" attribute="1" defaultMemberUniqueName="[Table_Employees].[Gender].[All]" allUniqueName="[Table_Employees].[Gender].[All]" dimensionUniqueName="[Table_Employees]" displayFolder="" count="2" memberValueDatatype="130" unbalanced="0">
      <fieldsUsage count="2">
        <fieldUsage x="-1"/>
        <fieldUsage x="0"/>
      </fieldsUsage>
    </cacheHierarchy>
    <cacheHierarchy uniqueName="[Table_Employees].[Age]" caption="Age" attribute="1" defaultMemberUniqueName="[Table_Employees].[Age].[All]" allUniqueName="[Table_Employees].[Age].[All]" dimensionUniqueName="[Table_Employees]" displayFolder="" count="0" memberValueDatatype="20" unbalanced="0"/>
    <cacheHierarchy uniqueName="[Table_Employees].[Rating]" caption="Rating" attribute="1" defaultMemberUniqueName="[Table_Employees].[Rating].[All]" allUniqueName="[Table_Employees].[Rating].[All]" dimensionUniqueName="[Table_Employees]" displayFolder="" count="0" memberValueDatatype="130" unbalanced="0"/>
    <cacheHierarchy uniqueName="[Table_Employees].[Date Joined]" caption="Date Joined" attribute="1" time="1" defaultMemberUniqueName="[Table_Employees].[Date Joined].[All]" allUniqueName="[Table_Employees].[Date Joined].[All]" dimensionUniqueName="[Table_Employees]" displayFolder="" count="0" memberValueDatatype="7" unbalanced="0"/>
    <cacheHierarchy uniqueName="[Table_Employees].[Department]" caption="Department" attribute="1" defaultMemberUniqueName="[Table_Employees].[Department].[All]" allUniqueName="[Table_Employees].[Department].[All]" dimensionUniqueName="[Table_Employees]" displayFolder="" count="0" memberValueDatatype="130" unbalanced="0"/>
    <cacheHierarchy uniqueName="[Table_Employees].[Salary]" caption="Salary" attribute="1" defaultMemberUniqueName="[Table_Employees].[Salary].[All]" allUniqueName="[Table_Employees].[Salary].[All]" dimensionUniqueName="[Table_Employees]" displayFolder="" count="0" memberValueDatatype="20" unbalanced="0"/>
    <cacheHierarchy uniqueName="[Table_Employees].[Country]" caption="Country" attribute="1" defaultMemberUniqueName="[Table_Employees].[Country].[All]" allUniqueName="[Table_Employees].[Country].[All]" dimensionUniqueName="[Table_Employees]" displayFolder="" count="2" memberValueDatatype="130" unbalanced="0">
      <fieldsUsage count="2">
        <fieldUsage x="-1"/>
        <fieldUsage x="5"/>
      </fieldsUsage>
    </cacheHierarchy>
    <cacheHierarchy uniqueName="[Table_Employees].[Tenure]" caption="Tenure" attribute="1" defaultMemberUniqueName="[Table_Employees].[Tenure].[All]" allUniqueName="[Table_Employees].[Tenure].[All]" dimensionUniqueName="[Table_Employees]" displayFolder="" count="0" memberValueDatatype="5" unbalanced="0"/>
    <cacheHierarchy uniqueName="[Table_Employees].[Date Joined (Year)]" caption="Date Joined (Year)" attribute="1" defaultMemberUniqueName="[Table_Employees].[Date Joined (Year)].[All]" allUniqueName="[Table_Employees].[Date Joined (Year)].[All]" dimensionUniqueName="[Table_Employees]" displayFolder="" count="0" memberValueDatatype="130" unbalanced="0"/>
    <cacheHierarchy uniqueName="[Table_Employees].[Date Joined (Quarter)]" caption="Date Joined (Quarter)" attribute="1" defaultMemberUniqueName="[Table_Employees].[Date Joined (Quarter)].[All]" allUniqueName="[Table_Employees].[Date Joined (Quarter)].[All]" dimensionUniqueName="[Table_Employees]" displayFolder="" count="0" memberValueDatatype="130" unbalanced="0"/>
    <cacheHierarchy uniqueName="[Table_Employees].[Date Joined (Month)]" caption="Date Joined (Month)" attribute="1" defaultMemberUniqueName="[Table_Employees].[Date Joined (Month)].[All]" allUniqueName="[Table_Employees].[Date Joined (Month)].[All]" dimensionUniqueName="[Table_Employees]" displayFolder="" count="0" memberValueDatatype="130" unbalanced="0"/>
    <cacheHierarchy uniqueName="[Table_Employees].[Date Joined (Month Index)]" caption="Date Joined (Month Index)" attribute="1" defaultMemberUniqueName="[Table_Employees].[Date Joined (Month Index)].[All]" allUniqueName="[Table_Employees].[Date Joined (Month Index)].[All]" dimensionUniqueName="[Table_Employees]" displayFolder="" count="0" memberValueDatatype="20" unbalanced="0" hidden="1"/>
    <cacheHierarchy uniqueName="[Measures].[__XL_Count Table_Employees]" caption="__XL_Count Table_Employees" measure="1" displayFolder="" measureGroup="Table_Employees" count="0" hidden="1"/>
    <cacheHierarchy uniqueName="[Measures].[__No measures defined]" caption="__No measures defined" measure="1" displayFolder="" count="0" hidden="1"/>
    <cacheHierarchy uniqueName="[Measures].[Count of Name]" caption="Count of Name" measure="1" displayFolder="" measureGroup="Table_Employee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Employees"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Table_Employee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Table_Employees"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Table_Employees"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_Employees"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Employees" uniqueName="[Table_Employees]" caption="Table_Employees"/>
  </dimensions>
  <measureGroups count="1">
    <measureGroup name="Table_Employees" caption="Table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na" refreshedDate="45097.673128703704" backgroundQuery="1" createdVersion="8" refreshedVersion="8" minRefreshableVersion="3" recordCount="0" supportSubquery="1" supportAdvancedDrill="1" xr:uid="{385F82AC-11A5-43E9-9117-E4BE3801E67A}">
  <cacheSource type="external" connectionId="5"/>
  <cacheFields count="3">
    <cacheField name="[Table_Employees].[Date Joined (Month)].[Date Joined (Month)]" caption="Date Joined (Month)" numFmtId="0" hierarchy="11" level="1">
      <sharedItems count="12">
        <s v="May"/>
        <s v="Jun"/>
        <s v="Jul"/>
        <s v="Aug"/>
        <s v="Sep"/>
        <s v="Oct"/>
        <s v="Nov"/>
        <s v="Dec"/>
        <s v="Jan"/>
        <s v="Feb"/>
        <s v="Mar"/>
        <s v="Apr"/>
      </sharedItems>
    </cacheField>
    <cacheField name="[Table_Employees].[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Table_Employees].[Name]" caption="Name" attribute="1" defaultMemberUniqueName="[Table_Employees].[Name].[All]" allUniqueName="[Table_Employees].[Name].[All]" dimensionUniqueName="[Table_Employees]" displayFolder="" count="0" memberValueDatatype="130" unbalanced="0"/>
    <cacheHierarchy uniqueName="[Table_Employees].[Gender]" caption="Gender" attribute="1" defaultMemberUniqueName="[Table_Employees].[Gender].[All]" allUniqueName="[Table_Employees].[Gender].[All]" dimensionUniqueName="[Table_Employees]" displayFolder="" count="0" memberValueDatatype="130" unbalanced="0"/>
    <cacheHierarchy uniqueName="[Table_Employees].[Age]" caption="Age" attribute="1" defaultMemberUniqueName="[Table_Employees].[Age].[All]" allUniqueName="[Table_Employees].[Age].[All]" dimensionUniqueName="[Table_Employees]" displayFolder="" count="0" memberValueDatatype="20" unbalanced="0"/>
    <cacheHierarchy uniqueName="[Table_Employees].[Rating]" caption="Rating" attribute="1" defaultMemberUniqueName="[Table_Employees].[Rating].[All]" allUniqueName="[Table_Employees].[Rating].[All]" dimensionUniqueName="[Table_Employees]" displayFolder="" count="0" memberValueDatatype="130" unbalanced="0"/>
    <cacheHierarchy uniqueName="[Table_Employees].[Date Joined]" caption="Date Joined" attribute="1" time="1" defaultMemberUniqueName="[Table_Employees].[Date Joined].[All]" allUniqueName="[Table_Employees].[Date Joined].[All]" dimensionUniqueName="[Table_Employees]" displayFolder="" count="2" memberValueDatatype="7" unbalanced="0"/>
    <cacheHierarchy uniqueName="[Table_Employees].[Department]" caption="Department" attribute="1" defaultMemberUniqueName="[Table_Employees].[Department].[All]" allUniqueName="[Table_Employees].[Department].[All]" dimensionUniqueName="[Table_Employees]" displayFolder="" count="0" memberValueDatatype="130" unbalanced="0"/>
    <cacheHierarchy uniqueName="[Table_Employees].[Salary]" caption="Salary" attribute="1" defaultMemberUniqueName="[Table_Employees].[Salary].[All]" allUniqueName="[Table_Employees].[Salary].[All]" dimensionUniqueName="[Table_Employees]" displayFolder="" count="0" memberValueDatatype="20" unbalanced="0"/>
    <cacheHierarchy uniqueName="[Table_Employees].[Country]" caption="Country" attribute="1" defaultMemberUniqueName="[Table_Employees].[Country].[All]" allUniqueName="[Table_Employees].[Country].[All]" dimensionUniqueName="[Table_Employees]" displayFolder="" count="0" memberValueDatatype="130" unbalanced="0"/>
    <cacheHierarchy uniqueName="[Table_Employees].[Tenure]" caption="Tenure" attribute="1" defaultMemberUniqueName="[Table_Employees].[Tenure].[All]" allUniqueName="[Table_Employees].[Tenure].[All]" dimensionUniqueName="[Table_Employees]" displayFolder="" count="0" memberValueDatatype="5" unbalanced="0"/>
    <cacheHierarchy uniqueName="[Table_Employees].[Date Joined (Year)]" caption="Date Joined (Year)" attribute="1" defaultMemberUniqueName="[Table_Employees].[Date Joined (Year)].[All]" allUniqueName="[Table_Employees].[Date Joined (Year)].[All]" dimensionUniqueName="[Table_Employees]" displayFolder="" count="2" memberValueDatatype="130" unbalanced="0">
      <fieldsUsage count="2">
        <fieldUsage x="-1"/>
        <fieldUsage x="1"/>
      </fieldsUsage>
    </cacheHierarchy>
    <cacheHierarchy uniqueName="[Table_Employees].[Date Joined (Quarter)]" caption="Date Joined (Quarter)" attribute="1" defaultMemberUniqueName="[Table_Employees].[Date Joined (Quarter)].[All]" allUniqueName="[Table_Employees].[Date Joined (Quarter)].[All]" dimensionUniqueName="[Table_Employees]" displayFolder="" count="2" memberValueDatatype="130" unbalanced="0"/>
    <cacheHierarchy uniqueName="[Table_Employees].[Date Joined (Month)]" caption="Date Joined (Month)" attribute="1" defaultMemberUniqueName="[Table_Employees].[Date Joined (Month)].[All]" allUniqueName="[Table_Employees].[Date Joined (Month)].[All]" dimensionUniqueName="[Table_Employees]" displayFolder="" count="2" memberValueDatatype="130" unbalanced="0">
      <fieldsUsage count="2">
        <fieldUsage x="-1"/>
        <fieldUsage x="0"/>
      </fieldsUsage>
    </cacheHierarchy>
    <cacheHierarchy uniqueName="[Table_Employees].[Date Joined (Month Index)]" caption="Date Joined (Month Index)" attribute="1" defaultMemberUniqueName="[Table_Employees].[Date Joined (Month Index)].[All]" allUniqueName="[Table_Employees].[Date Joined (Month Index)].[All]" dimensionUniqueName="[Table_Employees]" displayFolder="" count="0" memberValueDatatype="20" unbalanced="0" hidden="1"/>
    <cacheHierarchy uniqueName="[Measures].[__XL_Count Table_Employees]" caption="__XL_Count Table_Employees" measure="1" displayFolder="" measureGroup="Table_Employees" count="0" hidden="1"/>
    <cacheHierarchy uniqueName="[Measures].[__No measures defined]" caption="__No measures defined" measure="1" displayFolder="" count="0" hidden="1"/>
    <cacheHierarchy uniqueName="[Measures].[Count of Name]" caption="Count of Name" measure="1" displayFolder="" measureGroup="Table_Employee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Employees"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Table_Employees"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Table_Employees"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_Employe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Employees" uniqueName="[Table_Employees]" caption="Table_Employees"/>
  </dimensions>
  <measureGroups count="1">
    <measureGroup name="Table_Employees" caption="Table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na" refreshedDate="45097.69435416667" backgroundQuery="1" createdVersion="8" refreshedVersion="8" minRefreshableVersion="3" recordCount="0" supportSubquery="1" supportAdvancedDrill="1" xr:uid="{1AF69D8B-E579-40B4-BE78-C9E53F430952}">
  <cacheSource type="external" connectionId="5"/>
  <cacheFields count="3">
    <cacheField name="[Measures].[Count of Name]" caption="Count of Name" numFmtId="0" hierarchy="15" level="32767"/>
    <cacheField name="[Table_Employees].[Department].[Department]" caption="Department" numFmtId="0" hierarchy="5" level="1">
      <sharedItems count="5">
        <s v="Finance"/>
        <s v="HR"/>
        <s v="Procurement"/>
        <s v="Sales"/>
        <s v="Website"/>
      </sharedItems>
    </cacheField>
    <cacheField name="[Table_Employees].[Country].[Country]" caption="Country" numFmtId="0" hierarchy="7" level="1">
      <sharedItems containsSemiMixedTypes="0" containsNonDate="0" containsString="0"/>
    </cacheField>
  </cacheFields>
  <cacheHierarchies count="22">
    <cacheHierarchy uniqueName="[Table_Employees].[Name]" caption="Name" attribute="1" defaultMemberUniqueName="[Table_Employees].[Name].[All]" allUniqueName="[Table_Employees].[Name].[All]" dimensionUniqueName="[Table_Employees]" displayFolder="" count="0" memberValueDatatype="130" unbalanced="0"/>
    <cacheHierarchy uniqueName="[Table_Employees].[Gender]" caption="Gender" attribute="1" defaultMemberUniqueName="[Table_Employees].[Gender].[All]" allUniqueName="[Table_Employees].[Gender].[All]" dimensionUniqueName="[Table_Employees]" displayFolder="" count="0" memberValueDatatype="130" unbalanced="0"/>
    <cacheHierarchy uniqueName="[Table_Employees].[Age]" caption="Age" attribute="1" defaultMemberUniqueName="[Table_Employees].[Age].[All]" allUniqueName="[Table_Employees].[Age].[All]" dimensionUniqueName="[Table_Employees]" displayFolder="" count="0" memberValueDatatype="20" unbalanced="0"/>
    <cacheHierarchy uniqueName="[Table_Employees].[Rating]" caption="Rating" attribute="1" defaultMemberUniqueName="[Table_Employees].[Rating].[All]" allUniqueName="[Table_Employees].[Rating].[All]" dimensionUniqueName="[Table_Employees]" displayFolder="" count="0" memberValueDatatype="130" unbalanced="0"/>
    <cacheHierarchy uniqueName="[Table_Employees].[Date Joined]" caption="Date Joined" attribute="1" time="1" defaultMemberUniqueName="[Table_Employees].[Date Joined].[All]" allUniqueName="[Table_Employees].[Date Joined].[All]" dimensionUniqueName="[Table_Employees]" displayFolder="" count="0" memberValueDatatype="7" unbalanced="0"/>
    <cacheHierarchy uniqueName="[Table_Employees].[Department]" caption="Department" attribute="1" defaultMemberUniqueName="[Table_Employees].[Department].[All]" allUniqueName="[Table_Employees].[Department].[All]" dimensionUniqueName="[Table_Employees]" displayFolder="" count="2" memberValueDatatype="130" unbalanced="0">
      <fieldsUsage count="2">
        <fieldUsage x="-1"/>
        <fieldUsage x="1"/>
      </fieldsUsage>
    </cacheHierarchy>
    <cacheHierarchy uniqueName="[Table_Employees].[Salary]" caption="Salary" attribute="1" defaultMemberUniqueName="[Table_Employees].[Salary].[All]" allUniqueName="[Table_Employees].[Salary].[All]" dimensionUniqueName="[Table_Employees]" displayFolder="" count="0" memberValueDatatype="20" unbalanced="0"/>
    <cacheHierarchy uniqueName="[Table_Employees].[Country]" caption="Country" attribute="1" defaultMemberUniqueName="[Table_Employees].[Country].[All]" allUniqueName="[Table_Employees].[Country].[All]" dimensionUniqueName="[Table_Employees]" displayFolder="" count="2" memberValueDatatype="130" unbalanced="0">
      <fieldsUsage count="2">
        <fieldUsage x="-1"/>
        <fieldUsage x="2"/>
      </fieldsUsage>
    </cacheHierarchy>
    <cacheHierarchy uniqueName="[Table_Employees].[Tenure]" caption="Tenure" attribute="1" defaultMemberUniqueName="[Table_Employees].[Tenure].[All]" allUniqueName="[Table_Employees].[Tenure].[All]" dimensionUniqueName="[Table_Employees]" displayFolder="" count="0" memberValueDatatype="5" unbalanced="0"/>
    <cacheHierarchy uniqueName="[Table_Employees].[Date Joined (Year)]" caption="Date Joined (Year)" attribute="1" defaultMemberUniqueName="[Table_Employees].[Date Joined (Year)].[All]" allUniqueName="[Table_Employees].[Date Joined (Year)].[All]" dimensionUniqueName="[Table_Employees]" displayFolder="" count="0" memberValueDatatype="130" unbalanced="0"/>
    <cacheHierarchy uniqueName="[Table_Employees].[Date Joined (Quarter)]" caption="Date Joined (Quarter)" attribute="1" defaultMemberUniqueName="[Table_Employees].[Date Joined (Quarter)].[All]" allUniqueName="[Table_Employees].[Date Joined (Quarter)].[All]" dimensionUniqueName="[Table_Employees]" displayFolder="" count="0" memberValueDatatype="130" unbalanced="0"/>
    <cacheHierarchy uniqueName="[Table_Employees].[Date Joined (Month)]" caption="Date Joined (Month)" attribute="1" defaultMemberUniqueName="[Table_Employees].[Date Joined (Month)].[All]" allUniqueName="[Table_Employees].[Date Joined (Month)].[All]" dimensionUniqueName="[Table_Employees]" displayFolder="" count="0" memberValueDatatype="130" unbalanced="0"/>
    <cacheHierarchy uniqueName="[Table_Employees].[Date Joined (Month Index)]" caption="Date Joined (Month Index)" attribute="1" defaultMemberUniqueName="[Table_Employees].[Date Joined (Month Index)].[All]" allUniqueName="[Table_Employees].[Date Joined (Month Index)].[All]" dimensionUniqueName="[Table_Employees]" displayFolder="" count="0" memberValueDatatype="20" unbalanced="0" hidden="1"/>
    <cacheHierarchy uniqueName="[Measures].[__XL_Count Table_Employees]" caption="__XL_Count Table_Employees" measure="1" displayFolder="" measureGroup="Table_Employees" count="0" hidden="1"/>
    <cacheHierarchy uniqueName="[Measures].[__No measures defined]" caption="__No measures defined" measure="1" displayFolder="" count="0" hidden="1"/>
    <cacheHierarchy uniqueName="[Measures].[Count of Name]" caption="Count of Name" measure="1" displayFolder="" measureGroup="Table_Employee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Employees"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Table_Employees"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Table_Employees"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_Employe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Employees" uniqueName="[Table_Employees]" caption="Table_Employees"/>
  </dimensions>
  <measureGroups count="1">
    <measureGroup name="Table_Employees" caption="Table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na" refreshedDate="45097.69440925926" backgroundQuery="1" createdVersion="8" refreshedVersion="8" minRefreshableVersion="3" recordCount="0" supportSubquery="1" supportAdvancedDrill="1" xr:uid="{2D6B43E7-DF64-4908-B631-48D8C7529575}">
  <cacheSource type="external" connectionId="5"/>
  <cacheFields count="3">
    <cacheField name="[Measures].[Count of Name]" caption="Count of Name" numFmtId="0" hierarchy="15" level="32767"/>
    <cacheField name="[Table_Employees].[Department].[Department]" caption="Department" numFmtId="0" hierarchy="5" level="1">
      <sharedItems count="5">
        <s v="Finance"/>
        <s v="HR"/>
        <s v="Procurement"/>
        <s v="Sales"/>
        <s v="Website"/>
      </sharedItems>
    </cacheField>
    <cacheField name="[Table_Employees].[Country].[Country]" caption="Country" numFmtId="0" hierarchy="7" level="1">
      <sharedItems containsSemiMixedTypes="0" containsNonDate="0" containsString="0"/>
    </cacheField>
  </cacheFields>
  <cacheHierarchies count="22">
    <cacheHierarchy uniqueName="[Table_Employees].[Name]" caption="Name" attribute="1" defaultMemberUniqueName="[Table_Employees].[Name].[All]" allUniqueName="[Table_Employees].[Name].[All]" dimensionUniqueName="[Table_Employees]" displayFolder="" count="0" memberValueDatatype="130" unbalanced="0"/>
    <cacheHierarchy uniqueName="[Table_Employees].[Gender]" caption="Gender" attribute="1" defaultMemberUniqueName="[Table_Employees].[Gender].[All]" allUniqueName="[Table_Employees].[Gender].[All]" dimensionUniqueName="[Table_Employees]" displayFolder="" count="0" memberValueDatatype="130" unbalanced="0"/>
    <cacheHierarchy uniqueName="[Table_Employees].[Age]" caption="Age" attribute="1" defaultMemberUniqueName="[Table_Employees].[Age].[All]" allUniqueName="[Table_Employees].[Age].[All]" dimensionUniqueName="[Table_Employees]" displayFolder="" count="0" memberValueDatatype="20" unbalanced="0"/>
    <cacheHierarchy uniqueName="[Table_Employees].[Rating]" caption="Rating" attribute="1" defaultMemberUniqueName="[Table_Employees].[Rating].[All]" allUniqueName="[Table_Employees].[Rating].[All]" dimensionUniqueName="[Table_Employees]" displayFolder="" count="0" memberValueDatatype="130" unbalanced="0"/>
    <cacheHierarchy uniqueName="[Table_Employees].[Date Joined]" caption="Date Joined" attribute="1" time="1" defaultMemberUniqueName="[Table_Employees].[Date Joined].[All]" allUniqueName="[Table_Employees].[Date Joined].[All]" dimensionUniqueName="[Table_Employees]" displayFolder="" count="0" memberValueDatatype="7" unbalanced="0"/>
    <cacheHierarchy uniqueName="[Table_Employees].[Department]" caption="Department" attribute="1" defaultMemberUniqueName="[Table_Employees].[Department].[All]" allUniqueName="[Table_Employees].[Department].[All]" dimensionUniqueName="[Table_Employees]" displayFolder="" count="2" memberValueDatatype="130" unbalanced="0">
      <fieldsUsage count="2">
        <fieldUsage x="-1"/>
        <fieldUsage x="1"/>
      </fieldsUsage>
    </cacheHierarchy>
    <cacheHierarchy uniqueName="[Table_Employees].[Salary]" caption="Salary" attribute="1" defaultMemberUniqueName="[Table_Employees].[Salary].[All]" allUniqueName="[Table_Employees].[Salary].[All]" dimensionUniqueName="[Table_Employees]" displayFolder="" count="0" memberValueDatatype="20" unbalanced="0"/>
    <cacheHierarchy uniqueName="[Table_Employees].[Country]" caption="Country" attribute="1" defaultMemberUniqueName="[Table_Employees].[Country].[All]" allUniqueName="[Table_Employees].[Country].[All]" dimensionUniqueName="[Table_Employees]" displayFolder="" count="2" memberValueDatatype="130" unbalanced="0">
      <fieldsUsage count="2">
        <fieldUsage x="-1"/>
        <fieldUsage x="2"/>
      </fieldsUsage>
    </cacheHierarchy>
    <cacheHierarchy uniqueName="[Table_Employees].[Tenure]" caption="Tenure" attribute="1" defaultMemberUniqueName="[Table_Employees].[Tenure].[All]" allUniqueName="[Table_Employees].[Tenure].[All]" dimensionUniqueName="[Table_Employees]" displayFolder="" count="0" memberValueDatatype="5" unbalanced="0"/>
    <cacheHierarchy uniqueName="[Table_Employees].[Date Joined (Year)]" caption="Date Joined (Year)" attribute="1" defaultMemberUniqueName="[Table_Employees].[Date Joined (Year)].[All]" allUniqueName="[Table_Employees].[Date Joined (Year)].[All]" dimensionUniqueName="[Table_Employees]" displayFolder="" count="0" memberValueDatatype="130" unbalanced="0"/>
    <cacheHierarchy uniqueName="[Table_Employees].[Date Joined (Quarter)]" caption="Date Joined (Quarter)" attribute="1" defaultMemberUniqueName="[Table_Employees].[Date Joined (Quarter)].[All]" allUniqueName="[Table_Employees].[Date Joined (Quarter)].[All]" dimensionUniqueName="[Table_Employees]" displayFolder="" count="0" memberValueDatatype="130" unbalanced="0"/>
    <cacheHierarchy uniqueName="[Table_Employees].[Date Joined (Month)]" caption="Date Joined (Month)" attribute="1" defaultMemberUniqueName="[Table_Employees].[Date Joined (Month)].[All]" allUniqueName="[Table_Employees].[Date Joined (Month)].[All]" dimensionUniqueName="[Table_Employees]" displayFolder="" count="0" memberValueDatatype="130" unbalanced="0"/>
    <cacheHierarchy uniqueName="[Table_Employees].[Date Joined (Month Index)]" caption="Date Joined (Month Index)" attribute="1" defaultMemberUniqueName="[Table_Employees].[Date Joined (Month Index)].[All]" allUniqueName="[Table_Employees].[Date Joined (Month Index)].[All]" dimensionUniqueName="[Table_Employees]" displayFolder="" count="0" memberValueDatatype="20" unbalanced="0" hidden="1"/>
    <cacheHierarchy uniqueName="[Measures].[__XL_Count Table_Employees]" caption="__XL_Count Table_Employees" measure="1" displayFolder="" measureGroup="Table_Employees" count="0" hidden="1"/>
    <cacheHierarchy uniqueName="[Measures].[__No measures defined]" caption="__No measures defined" measure="1" displayFolder="" count="0" hidden="1"/>
    <cacheHierarchy uniqueName="[Measures].[Count of Name]" caption="Count of Name" measure="1" displayFolder="" measureGroup="Table_Employee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Employees"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Table_Employees"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Table_Employees"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_Employe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_Employees" uniqueName="[Table_Employees]" caption="Table_Employees"/>
  </dimensions>
  <measureGroups count="1">
    <measureGroup name="Table_Employees" caption="Table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na" refreshedDate="45097.660064236108" backgroundQuery="1" createdVersion="3" refreshedVersion="8" minRefreshableVersion="3" recordCount="0" supportSubquery="1" supportAdvancedDrill="1" xr:uid="{696ED69C-2A64-4459-BC8E-96C035E75B94}">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Table_Employees].[Name]" caption="Name" attribute="1" defaultMemberUniqueName="[Table_Employees].[Name].[All]" allUniqueName="[Table_Employees].[Name].[All]" dimensionUniqueName="[Table_Employees]" displayFolder="" count="0" memberValueDatatype="130" unbalanced="0"/>
    <cacheHierarchy uniqueName="[Table_Employees].[Gender]" caption="Gender" attribute="1" defaultMemberUniqueName="[Table_Employees].[Gender].[All]" allUniqueName="[Table_Employees].[Gender].[All]" dimensionUniqueName="[Table_Employees]" displayFolder="" count="0" memberValueDatatype="130" unbalanced="0"/>
    <cacheHierarchy uniqueName="[Table_Employees].[Age]" caption="Age" attribute="1" defaultMemberUniqueName="[Table_Employees].[Age].[All]" allUniqueName="[Table_Employees].[Age].[All]" dimensionUniqueName="[Table_Employees]" displayFolder="" count="0" memberValueDatatype="20" unbalanced="0"/>
    <cacheHierarchy uniqueName="[Table_Employees].[Rating]" caption="Rating" attribute="1" defaultMemberUniqueName="[Table_Employees].[Rating].[All]" allUniqueName="[Table_Employees].[Rating].[All]" dimensionUniqueName="[Table_Employees]" displayFolder="" count="0" memberValueDatatype="130" unbalanced="0"/>
    <cacheHierarchy uniqueName="[Table_Employees].[Date Joined]" caption="Date Joined" attribute="1" time="1" defaultMemberUniqueName="[Table_Employees].[Date Joined].[All]" allUniqueName="[Table_Employees].[Date Joined].[All]" dimensionUniqueName="[Table_Employees]" displayFolder="" count="0" memberValueDatatype="7" unbalanced="0"/>
    <cacheHierarchy uniqueName="[Table_Employees].[Department]" caption="Department" attribute="1" defaultMemberUniqueName="[Table_Employees].[Department].[All]" allUniqueName="[Table_Employees].[Department].[All]" dimensionUniqueName="[Table_Employees]" displayFolder="" count="0" memberValueDatatype="130" unbalanced="0"/>
    <cacheHierarchy uniqueName="[Table_Employees].[Salary]" caption="Salary" attribute="1" defaultMemberUniqueName="[Table_Employees].[Salary].[All]" allUniqueName="[Table_Employees].[Salary].[All]" dimensionUniqueName="[Table_Employees]" displayFolder="" count="0" memberValueDatatype="20" unbalanced="0"/>
    <cacheHierarchy uniqueName="[Table_Employees].[Country]" caption="Country" attribute="1" defaultMemberUniqueName="[Table_Employees].[Country].[All]" allUniqueName="[Table_Employees].[Country].[All]" dimensionUniqueName="[Table_Employees]" displayFolder="" count="2" memberValueDatatype="130" unbalanced="0"/>
    <cacheHierarchy uniqueName="[Table_Employees].[Tenure]" caption="Tenure" attribute="1" defaultMemberUniqueName="[Table_Employees].[Tenure].[All]" allUniqueName="[Table_Employees].[Tenure].[All]" dimensionUniqueName="[Table_Employees]" displayFolder="" count="0" memberValueDatatype="5" unbalanced="0"/>
    <cacheHierarchy uniqueName="[Table_Employees].[Date Joined (Year)]" caption="Date Joined (Year)" attribute="1" defaultMemberUniqueName="[Table_Employees].[Date Joined (Year)].[All]" allUniqueName="[Table_Employees].[Date Joined (Year)].[All]" dimensionUniqueName="[Table_Employees]" displayFolder="" count="0" memberValueDatatype="130" unbalanced="0"/>
    <cacheHierarchy uniqueName="[Table_Employees].[Date Joined (Quarter)]" caption="Date Joined (Quarter)" attribute="1" defaultMemberUniqueName="[Table_Employees].[Date Joined (Quarter)].[All]" allUniqueName="[Table_Employees].[Date Joined (Quarter)].[All]" dimensionUniqueName="[Table_Employees]" displayFolder="" count="0" memberValueDatatype="130" unbalanced="0"/>
    <cacheHierarchy uniqueName="[Table_Employees].[Date Joined (Month)]" caption="Date Joined (Month)" attribute="1" defaultMemberUniqueName="[Table_Employees].[Date Joined (Month)].[All]" allUniqueName="[Table_Employees].[Date Joined (Month)].[All]" dimensionUniqueName="[Table_Employees]" displayFolder="" count="0" memberValueDatatype="130" unbalanced="0"/>
    <cacheHierarchy uniqueName="[Table_Employees].[Date Joined (Month Index)]" caption="Date Joined (Month Index)" attribute="1" defaultMemberUniqueName="[Table_Employees].[Date Joined (Month Index)].[All]" allUniqueName="[Table_Employees].[Date Joined (Month Index)].[All]" dimensionUniqueName="[Table_Employees]" displayFolder="" count="0" memberValueDatatype="20" unbalanced="0" hidden="1"/>
    <cacheHierarchy uniqueName="[Measures].[__XL_Count Table_Employees]" caption="__XL_Count Table_Employees" measure="1" displayFolder="" measureGroup="Table_Employees" count="0" hidden="1"/>
    <cacheHierarchy uniqueName="[Measures].[__No measures defined]" caption="__No measures defined" measure="1" displayFolder="" count="0" hidden="1"/>
    <cacheHierarchy uniqueName="[Measures].[Count of Name]" caption="Count of Name" measure="1" displayFolder="" measureGroup="Table_Employees"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_Employees"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Table_Employees"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Table_Employees"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Table_Employees"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_Employe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874428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Deepali Charan"/>
    <s v="Male"/>
    <n v="20"/>
    <x v="0"/>
    <d v="2020-10-18T00:00:00"/>
    <s v="Website"/>
    <n v="112650"/>
    <s v="IND"/>
    <n v="2.6712328767123288"/>
  </r>
  <r>
    <s v="Yagna Sujeev"/>
    <s v="Female"/>
    <n v="32"/>
    <x v="1"/>
    <d v="2021-04-07T00:00:00"/>
    <s v="Website"/>
    <n v="43840"/>
    <s v="IND"/>
    <n v="2.2027397260273971"/>
  </r>
  <r>
    <s v="Satyendra Venkatadri"/>
    <s v="Male"/>
    <n v="31"/>
    <x v="0"/>
    <d v="2022-04-12T00:00:00"/>
    <s v="Procurement"/>
    <n v="103550"/>
    <s v="IND"/>
    <n v="1.189041095890411"/>
  </r>
  <r>
    <s v="Madhavdas Buhpathi"/>
    <s v="Female"/>
    <n v="32"/>
    <x v="0"/>
    <d v="2021-05-23T00:00:00"/>
    <s v="HR"/>
    <n v="45510"/>
    <s v="IND"/>
    <n v="2.0767123287671234"/>
  </r>
  <r>
    <s v="Sahila Chandrasekhar"/>
    <s v="Other"/>
    <n v="37"/>
    <x v="2"/>
    <d v="2020-09-11T00:00:00"/>
    <s v="Finance"/>
    <n v="115440"/>
    <s v="IND"/>
    <n v="2.7726027397260276"/>
  </r>
  <r>
    <s v="Mirium Seemantini Shivakumar"/>
    <s v="Female"/>
    <n v="38"/>
    <x v="1"/>
    <d v="2021-03-13T00:00:00"/>
    <s v="Sales"/>
    <n v="56870"/>
    <s v="IND"/>
    <n v="2.2712328767123289"/>
  </r>
  <r>
    <s v="Purnendu Vijayarangan"/>
    <s v="Female"/>
    <n v="25"/>
    <x v="0"/>
    <d v="2020-11-09T00:00:00"/>
    <s v="Sales"/>
    <n v="92700"/>
    <s v="IND"/>
    <n v="2.6109589041095891"/>
  </r>
  <r>
    <s v="Rukma Vinita"/>
    <s v="Other"/>
    <n v="32"/>
    <x v="0"/>
    <d v="2022-06-01T00:00:00"/>
    <s v="Website"/>
    <n v="91310"/>
    <s v="IND"/>
    <n v="1.0520547945205478"/>
  </r>
  <r>
    <s v="Yauvani Tarpa"/>
    <s v="Male"/>
    <n v="33"/>
    <x v="0"/>
    <d v="2021-05-08T00:00:00"/>
    <s v="Sales"/>
    <n v="74550"/>
    <s v="IND"/>
    <n v="2.117808219178082"/>
  </r>
  <r>
    <s v="Damayanti Thangavadivelu"/>
    <s v="Male"/>
    <n v="25"/>
    <x v="1"/>
    <d v="2022-04-14T00:00:00"/>
    <s v="Procurement"/>
    <n v="109190"/>
    <s v="IND"/>
    <n v="1.1835616438356165"/>
  </r>
  <r>
    <s v="Manjusri Ruchi"/>
    <s v="Female"/>
    <n v="40"/>
    <x v="0"/>
    <d v="2021-05-04T00:00:00"/>
    <s v="Website"/>
    <n v="104410"/>
    <s v="IND"/>
    <n v="2.128767123287671"/>
  </r>
  <r>
    <s v="Mithil Nadkarni"/>
    <s v="Male"/>
    <n v="30"/>
    <x v="0"/>
    <d v="2021-12-14T00:00:00"/>
    <s v="Finance"/>
    <n v="96800"/>
    <s v="IND"/>
    <n v="1.515068493150685"/>
  </r>
  <r>
    <s v="Ardhendu Abhichandra Jayakar"/>
    <s v="Male"/>
    <n v="28"/>
    <x v="1"/>
    <d v="2020-05-29T00:00:00"/>
    <s v="Finance"/>
    <n v="48170"/>
    <s v="IND"/>
    <n v="3.0602739726027397"/>
  </r>
  <r>
    <s v="Akbar Sorabhjee"/>
    <s v="Male"/>
    <n v="21"/>
    <x v="0"/>
    <d v="2020-07-30T00:00:00"/>
    <s v="Procurement"/>
    <n v="37920"/>
    <s v="IND"/>
    <n v="2.8904109589041096"/>
  </r>
  <r>
    <s v="Bandhula Sathyanna"/>
    <s v="Male"/>
    <n v="34"/>
    <x v="0"/>
    <d v="2022-03-22T00:00:00"/>
    <s v="Procurement"/>
    <n v="112650"/>
    <s v="IND"/>
    <n v="1.2465753424657535"/>
  </r>
  <r>
    <s v="Daruka Ghazali"/>
    <s v="Female"/>
    <n v="34"/>
    <x v="2"/>
    <d v="2022-04-09T00:00:00"/>
    <s v="Sales"/>
    <n v="49630"/>
    <s v="IND"/>
    <n v="1.1972602739726028"/>
  </r>
  <r>
    <s v="Heer Pennathur"/>
    <s v="Male"/>
    <n v="36"/>
    <x v="0"/>
    <d v="2020-05-07T00:00:00"/>
    <s v="Website"/>
    <n v="118840"/>
    <s v="IND"/>
    <n v="3.1205479452054794"/>
  </r>
  <r>
    <s v="Shekhar Eswara"/>
    <s v="Male"/>
    <n v="30"/>
    <x v="0"/>
    <d v="2022-08-16T00:00:00"/>
    <s v="Website"/>
    <n v="69710"/>
    <s v="IND"/>
    <n v="0.84383561643835614"/>
  </r>
  <r>
    <s v="Udyan Lanka"/>
    <s v="Male"/>
    <n v="20"/>
    <x v="0"/>
    <d v="2022-05-02T00:00:00"/>
    <s v="Procurement"/>
    <n v="79570"/>
    <s v="IND"/>
    <n v="1.1342465753424658"/>
  </r>
  <r>
    <s v="Shreela Ramasubraman"/>
    <s v="Female"/>
    <n v="22"/>
    <x v="1"/>
    <d v="2021-07-11T00:00:00"/>
    <s v="Procurement"/>
    <n v="76900"/>
    <s v="IND"/>
    <n v="1.9424657534246574"/>
  </r>
  <r>
    <s v="Sanchali Shirish"/>
    <s v="Male"/>
    <n v="27"/>
    <x v="0"/>
    <d v="2020-08-30T00:00:00"/>
    <s v="Sales"/>
    <n v="54970"/>
    <s v="IND"/>
    <n v="2.8054794520547945"/>
  </r>
  <r>
    <s v="Gangadutt Ragha"/>
    <s v="Male"/>
    <n v="37"/>
    <x v="2"/>
    <d v="2021-03-22T00:00:00"/>
    <s v="Website"/>
    <n v="88050"/>
    <s v="IND"/>
    <n v="2.2465753424657535"/>
  </r>
  <r>
    <s v="Waheeda Vasuman"/>
    <s v="Male"/>
    <n v="43"/>
    <x v="0"/>
    <d v="2021-12-28T00:00:00"/>
    <s v="Sales"/>
    <n v="36040"/>
    <s v="IND"/>
    <n v="1.4767123287671233"/>
  </r>
  <r>
    <s v="Nanak Sapna"/>
    <s v="Female"/>
    <n v="42"/>
    <x v="3"/>
    <d v="2022-06-06T00:00:00"/>
    <s v="Procurement"/>
    <n v="75000"/>
    <s v="IND"/>
    <n v="1.0383561643835617"/>
  </r>
  <r>
    <s v="Shobhana Samuel"/>
    <s v="Male"/>
    <n v="35"/>
    <x v="0"/>
    <d v="2022-04-15T00:00:00"/>
    <s v="Procurement"/>
    <n v="40400"/>
    <s v="IND"/>
    <n v="1.1808219178082191"/>
  </r>
  <r>
    <s v="Amlankusum Rajabhushan"/>
    <s v="Male"/>
    <n v="24"/>
    <x v="0"/>
    <d v="2022-03-05T00:00:00"/>
    <s v="Website"/>
    <n v="100420"/>
    <s v="IND"/>
    <n v="1.2931506849315069"/>
  </r>
  <r>
    <s v="Pratigya Rema"/>
    <s v="Female"/>
    <n v="31"/>
    <x v="0"/>
    <d v="2022-02-12T00:00:00"/>
    <s v="Website"/>
    <n v="58100"/>
    <s v="IND"/>
    <n v="1.3506849315068492"/>
  </r>
  <r>
    <s v="Ramnath Ravuri"/>
    <s v="Female"/>
    <n v="44"/>
    <x v="0"/>
    <d v="2023-02-28T00:00:00"/>
    <s v="Website"/>
    <n v="114870"/>
    <s v="IND"/>
    <n v="0.30684931506849317"/>
  </r>
  <r>
    <s v="Prerana Nishita"/>
    <s v="Female"/>
    <n v="32"/>
    <x v="0"/>
    <d v="2021-12-19T00:00:00"/>
    <s v="Procurement"/>
    <n v="41570"/>
    <s v="IND"/>
    <n v="1.5013698630136987"/>
  </r>
  <r>
    <s v="Makshi Vinutha"/>
    <s v="Female"/>
    <n v="30"/>
    <x v="0"/>
    <d v="2022-08-27T00:00:00"/>
    <s v="Procurement"/>
    <n v="112570"/>
    <s v="IND"/>
    <n v="0.81369863013698629"/>
  </r>
  <r>
    <s v="Shiuli Sapna"/>
    <s v="Male"/>
    <n v="26"/>
    <x v="0"/>
    <d v="2020-11-29T00:00:00"/>
    <s v="Procurement"/>
    <n v="47360"/>
    <s v="IND"/>
    <n v="2.5561643835616437"/>
  </r>
  <r>
    <s v="Agrata Rajarama"/>
    <s v="Female"/>
    <n v="21"/>
    <x v="0"/>
    <d v="2021-03-01T00:00:00"/>
    <s v="Finance"/>
    <n v="65920"/>
    <s v="IND"/>
    <n v="2.3041095890410959"/>
  </r>
  <r>
    <s v="Vasu Nandin"/>
    <s v="Female"/>
    <n v="28"/>
    <x v="0"/>
    <d v="2022-01-10T00:00:00"/>
    <s v="Procurement"/>
    <n v="99970"/>
    <s v="IND"/>
    <n v="1.441095890410959"/>
  </r>
  <r>
    <s v="Bhuvan Pals"/>
    <s v="Female"/>
    <n v="25"/>
    <x v="1"/>
    <d v="2022-03-13T00:00:00"/>
    <s v="Website"/>
    <n v="80700"/>
    <s v="IND"/>
    <n v="1.2712328767123289"/>
  </r>
  <r>
    <s v="Gumwant Veera"/>
    <s v="Male"/>
    <n v="24"/>
    <x v="2"/>
    <d v="2021-06-28T00:00:00"/>
    <s v="Finance"/>
    <n v="52610"/>
    <s v="IND"/>
    <n v="1.978082191780822"/>
  </r>
  <r>
    <s v="Narois Motiwala"/>
    <s v="Male"/>
    <n v="29"/>
    <x v="2"/>
    <d v="2020-10-15T00:00:00"/>
    <s v="Website"/>
    <n v="112110"/>
    <s v="IND"/>
    <n v="2.6794520547945204"/>
  </r>
  <r>
    <s v="Anjushri Chandiramani"/>
    <s v="Female"/>
    <n v="27"/>
    <x v="0"/>
    <d v="2020-08-18T00:00:00"/>
    <s v="HR"/>
    <n v="119110"/>
    <s v="IND"/>
    <n v="2.8383561643835615"/>
  </r>
  <r>
    <s v="Krishnakanta Vellanki"/>
    <s v="Male"/>
    <n v="22"/>
    <x v="1"/>
    <d v="2021-07-07T00:00:00"/>
    <s v="Sales"/>
    <n v="112780"/>
    <s v="IND"/>
    <n v="1.9534246575342467"/>
  </r>
  <r>
    <s v="Dhruv Manjunath"/>
    <s v="Female"/>
    <n v="36"/>
    <x v="0"/>
    <d v="2020-07-11T00:00:00"/>
    <s v="Procurement"/>
    <n v="114890"/>
    <s v="IND"/>
    <n v="2.9424657534246577"/>
  </r>
  <r>
    <s v="Vanmala Shriharsha"/>
    <s v="Male"/>
    <n v="27"/>
    <x v="0"/>
    <d v="2021-11-06T00:00:00"/>
    <s v="Finance"/>
    <n v="48980"/>
    <s v="IND"/>
    <n v="1.6191780821917807"/>
  </r>
  <r>
    <s v="Sameer Shashank Sapra"/>
    <s v="Male"/>
    <n v="21"/>
    <x v="0"/>
    <d v="2020-12-15T00:00:00"/>
    <s v="HR"/>
    <n v="75880"/>
    <s v="IND"/>
    <n v="2.5123287671232877"/>
  </r>
  <r>
    <s v="Anumati Shyamari Meherhomji"/>
    <s v="Female"/>
    <n v="28"/>
    <x v="0"/>
    <d v="2021-04-10T00:00:00"/>
    <s v="Sales"/>
    <n v="53240"/>
    <s v="IND"/>
    <n v="2.1945205479452055"/>
  </r>
  <r>
    <s v="Tarala Vishaal"/>
    <s v="Female"/>
    <n v="34"/>
    <x v="0"/>
    <d v="2021-07-20T00:00:00"/>
    <s v="Finance"/>
    <n v="85000"/>
    <s v="IND"/>
    <n v="1.9178082191780821"/>
  </r>
  <r>
    <s v="Shubhra Potla"/>
    <s v="Female"/>
    <n v="21"/>
    <x v="0"/>
    <d v="2022-02-27T00:00:00"/>
    <s v="Website"/>
    <n v="33920"/>
    <s v="IND"/>
    <n v="1.3095890410958904"/>
  </r>
  <r>
    <s v="Hemavati Muthiah"/>
    <s v="Female"/>
    <n v="33"/>
    <x v="0"/>
    <d v="2021-02-26T00:00:00"/>
    <s v="Website"/>
    <n v="75280"/>
    <s v="IND"/>
    <n v="2.3123287671232875"/>
  </r>
  <r>
    <s v="Krittika Gaekwad"/>
    <s v="Female"/>
    <n v="34"/>
    <x v="0"/>
    <d v="2022-02-02T00:00:00"/>
    <s v="Finance"/>
    <n v="58940"/>
    <s v="IND"/>
    <n v="1.3780821917808219"/>
  </r>
  <r>
    <s v="Shevantilal Muppala"/>
    <s v="Female"/>
    <n v="28"/>
    <x v="0"/>
    <d v="2021-08-17T00:00:00"/>
    <s v="Procurement"/>
    <n v="104770"/>
    <s v="IND"/>
    <n v="1.8410958904109589"/>
  </r>
  <r>
    <s v="Shattesh Utpat"/>
    <s v="Male"/>
    <n v="21"/>
    <x v="0"/>
    <d v="2022-05-20T00:00:00"/>
    <s v="Procurement"/>
    <n v="57090"/>
    <s v="IND"/>
    <n v="1.0849315068493151"/>
  </r>
  <r>
    <s v="Kamalakshi Mukundan"/>
    <s v="Male"/>
    <n v="27"/>
    <x v="1"/>
    <d v="2020-12-09T00:00:00"/>
    <s v="Finance"/>
    <n v="91650"/>
    <s v="IND"/>
    <n v="2.5287671232876714"/>
  </r>
  <r>
    <s v="Chandana Sannidhi Surnilla"/>
    <s v="Male"/>
    <n v="42"/>
    <x v="2"/>
    <d v="2022-04-19T00:00:00"/>
    <s v="Finance"/>
    <n v="70270"/>
    <s v="IND"/>
    <n v="1.1698630136986301"/>
  </r>
  <r>
    <s v="Indu Varada Sumedh"/>
    <s v="Female"/>
    <n v="28"/>
    <x v="0"/>
    <d v="2020-10-20T00:00:00"/>
    <s v="Finance"/>
    <n v="75970"/>
    <s v="IND"/>
    <n v="2.6657534246575341"/>
  </r>
  <r>
    <s v="Karuna Pashupathy"/>
    <s v="Other"/>
    <n v="27"/>
    <x v="1"/>
    <d v="2021-01-16T00:00:00"/>
    <s v="Website"/>
    <n v="90700"/>
    <s v="IND"/>
    <n v="2.4246575342465753"/>
  </r>
  <r>
    <s v="Mardav Ramaswami"/>
    <s v="Male"/>
    <n v="30"/>
    <x v="0"/>
    <d v="2022-02-15T00:00:00"/>
    <s v="Procurement"/>
    <n v="60570"/>
    <s v="IND"/>
    <n v="1.3424657534246576"/>
  </r>
  <r>
    <s v="Sarayu Ragunathan"/>
    <s v="Male"/>
    <n v="33"/>
    <x v="0"/>
    <d v="2020-09-29T00:00:00"/>
    <s v="Procurement"/>
    <n v="115920"/>
    <s v="IND"/>
    <n v="2.7232876712328768"/>
  </r>
  <r>
    <s v="Kevalkumar Solanki"/>
    <s v="Female"/>
    <n v="33"/>
    <x v="0"/>
    <d v="2020-06-24T00:00:00"/>
    <s v="Finance"/>
    <n v="65360"/>
    <s v="IND"/>
    <n v="2.989041095890411"/>
  </r>
  <r>
    <s v="Upendra Swati"/>
    <s v="Other"/>
    <n v="30"/>
    <x v="0"/>
    <d v="2021-12-05T00:00:00"/>
    <s v="Finance"/>
    <n v="64000"/>
    <s v="IND"/>
    <n v="1.5397260273972602"/>
  </r>
  <r>
    <s v="Deepit Ranjana"/>
    <s v="Female"/>
    <n v="34"/>
    <x v="0"/>
    <d v="2021-07-06T00:00:00"/>
    <s v="Finance"/>
    <n v="92450"/>
    <s v="IND"/>
    <n v="1.9561643835616438"/>
  </r>
  <r>
    <s v="Amal Nimesh"/>
    <s v="Male"/>
    <n v="31"/>
    <x v="0"/>
    <d v="2021-09-11T00:00:00"/>
    <s v="Website"/>
    <n v="48950"/>
    <s v="IND"/>
    <n v="1.7726027397260273"/>
  </r>
  <r>
    <s v="Kunja Prashanta Vibha"/>
    <s v="Female"/>
    <n v="27"/>
    <x v="0"/>
    <d v="2022-03-05T00:00:00"/>
    <s v="Website"/>
    <n v="83750"/>
    <s v="IND"/>
    <n v="1.2931506849315069"/>
  </r>
  <r>
    <s v="Godavari Veena"/>
    <s v="Female"/>
    <n v="40"/>
    <x v="0"/>
    <d v="2021-03-21T00:00:00"/>
    <s v="Website"/>
    <n v="87620"/>
    <s v="IND"/>
    <n v="2.2493150684931509"/>
  </r>
  <r>
    <s v="Devasree Fullara Saurin"/>
    <s v="Female"/>
    <n v="20"/>
    <x v="2"/>
    <d v="2021-10-07T00:00:00"/>
    <s v="Sales"/>
    <n v="68900"/>
    <s v="IND"/>
    <n v="1.7013698630136986"/>
  </r>
  <r>
    <s v="Geena Raghavanpillai"/>
    <s v="Male"/>
    <n v="32"/>
    <x v="0"/>
    <d v="2021-07-26T00:00:00"/>
    <s v="Sales"/>
    <n v="53540"/>
    <s v="IND"/>
    <n v="1.9013698630136986"/>
  </r>
  <r>
    <s v="Rupak Mehra"/>
    <s v="Male"/>
    <n v="28"/>
    <x v="4"/>
    <d v="2022-07-16T00:00:00"/>
    <s v="Sales"/>
    <n v="43510"/>
    <s v="IND"/>
    <n v="0.92876712328767119"/>
  </r>
  <r>
    <s v="Sawini Chandan"/>
    <s v="Female"/>
    <n v="38"/>
    <x v="3"/>
    <d v="2021-04-30T00:00:00"/>
    <s v="Sales"/>
    <n v="109160"/>
    <s v="IND"/>
    <n v="2.1397260273972605"/>
  </r>
  <r>
    <s v="Baruna Ogale"/>
    <s v="Male"/>
    <n v="40"/>
    <x v="0"/>
    <d v="2021-01-08T00:00:00"/>
    <s v="Procurement"/>
    <n v="99750"/>
    <s v="IND"/>
    <n v="2.4465753424657533"/>
  </r>
  <r>
    <s v="Jagajeet Viraj"/>
    <s v="Female"/>
    <n v="31"/>
    <x v="0"/>
    <d v="2020-09-10T00:00:00"/>
    <s v="Website"/>
    <n v="41980"/>
    <s v="IND"/>
    <n v="2.7753424657534245"/>
  </r>
  <r>
    <s v="Kulbhushan Moorthy"/>
    <s v="Male"/>
    <n v="36"/>
    <x v="0"/>
    <d v="2021-03-17T00:00:00"/>
    <s v="Finance"/>
    <n v="71380"/>
    <s v="IND"/>
    <n v="2.2602739726027399"/>
  </r>
  <r>
    <s v="Ilesh Dasgupta"/>
    <s v="Male"/>
    <n v="27"/>
    <x v="4"/>
    <d v="2021-12-17T00:00:00"/>
    <s v="Procurement"/>
    <n v="113280"/>
    <s v="IND"/>
    <n v="1.5068493150684932"/>
  </r>
  <r>
    <s v="Madhumati Gazala Soumitra"/>
    <s v="Female"/>
    <n v="33"/>
    <x v="0"/>
    <d v="2022-07-05T00:00:00"/>
    <s v="Finance"/>
    <n v="86570"/>
    <s v="IND"/>
    <n v="0.95890410958904104"/>
  </r>
  <r>
    <s v="Chitrasen Laul"/>
    <s v="Male"/>
    <n v="26"/>
    <x v="0"/>
    <d v="2021-06-03T00:00:00"/>
    <s v="Procurement"/>
    <n v="53540"/>
    <s v="IND"/>
    <n v="2.0465753424657533"/>
  </r>
  <r>
    <s v="Jaishree Atasi Yavatkar"/>
    <s v="Male"/>
    <n v="37"/>
    <x v="0"/>
    <d v="2022-03-20T00:00:00"/>
    <s v="Website"/>
    <n v="69070"/>
    <s v="IND"/>
    <n v="1.252054794520548"/>
  </r>
  <r>
    <s v="Kantimoy Pritish"/>
    <s v="Female"/>
    <n v="30"/>
    <x v="2"/>
    <d v="2021-05-12T00:00:00"/>
    <s v="Finance"/>
    <n v="67910"/>
    <s v="IND"/>
    <n v="2.106849315068493"/>
  </r>
  <r>
    <s v="Rameshwari Chikodi"/>
    <s v="Male"/>
    <n v="30"/>
    <x v="0"/>
    <d v="2021-01-18T00:00:00"/>
    <s v="Website"/>
    <n v="69120"/>
    <s v="IND"/>
    <n v="2.419178082191781"/>
  </r>
  <r>
    <s v="Lalit Kothari"/>
    <s v="Female"/>
    <n v="34"/>
    <x v="0"/>
    <d v="2021-12-20T00:00:00"/>
    <s v="Finance"/>
    <n v="60130"/>
    <s v="IND"/>
    <n v="1.4986301369863013"/>
  </r>
  <r>
    <s v="Sahas Sanabhi Shrikant"/>
    <s v="Male"/>
    <n v="23"/>
    <x v="0"/>
    <d v="2021-07-01T00:00:00"/>
    <s v="Procurement"/>
    <n v="106460"/>
    <s v="IND"/>
    <n v="1.9698630136986301"/>
  </r>
  <r>
    <s v="Kaishori Harathi Kateel"/>
    <s v="Female"/>
    <n v="37"/>
    <x v="0"/>
    <d v="2021-07-12T00:00:00"/>
    <s v="HR"/>
    <n v="118100"/>
    <s v="IND"/>
    <n v="1.9397260273972603"/>
  </r>
  <r>
    <s v="Rushil Kripa"/>
    <s v="Female"/>
    <n v="36"/>
    <x v="0"/>
    <d v="2021-09-29T00:00:00"/>
    <s v="Procurement"/>
    <n v="78390"/>
    <s v="IND"/>
    <n v="1.7232876712328766"/>
  </r>
  <r>
    <s v="Sarojini Naueshwara"/>
    <s v="Female"/>
    <n v="30"/>
    <x v="0"/>
    <d v="2022-08-16T00:00:00"/>
    <s v="Procurement"/>
    <n v="114180"/>
    <s v="IND"/>
    <n v="0.84383561643835614"/>
  </r>
  <r>
    <s v="Sartaj Probal"/>
    <s v="Female"/>
    <n v="28"/>
    <x v="0"/>
    <d v="2022-01-29T00:00:00"/>
    <s v="Procurement"/>
    <n v="104120"/>
    <s v="IND"/>
    <n v="1.3890410958904109"/>
  </r>
  <r>
    <s v="Mahindra Sreedharan"/>
    <s v="Male"/>
    <n v="30"/>
    <x v="0"/>
    <d v="2022-03-20T00:00:00"/>
    <s v="Procurement"/>
    <n v="67950"/>
    <s v="IND"/>
    <n v="1.252054794520548"/>
  </r>
  <r>
    <s v="Suchira Bhanupriya Tapti"/>
    <s v="Female"/>
    <n v="29"/>
    <x v="0"/>
    <d v="2020-05-11T00:00:00"/>
    <s v="Website"/>
    <n v="34980"/>
    <s v="IND"/>
    <n v="3.1095890410958904"/>
  </r>
  <r>
    <s v="Fullara Sushanti Mokate"/>
    <s v="Female"/>
    <n v="24"/>
    <x v="0"/>
    <d v="2020-09-13T00:00:00"/>
    <s v="Website"/>
    <n v="62780"/>
    <s v="IND"/>
    <n v="2.7671232876712328"/>
  </r>
  <r>
    <s v="Hridaynath Tendulkar"/>
    <s v="Male"/>
    <n v="20"/>
    <x v="0"/>
    <d v="2021-07-20T00:00:00"/>
    <s v="Website"/>
    <n v="107700"/>
    <s v="IND"/>
    <n v="1.9178082191780821"/>
  </r>
  <r>
    <s v="Abhaya Priyavardhan"/>
    <s v="Male"/>
    <n v="25"/>
    <x v="0"/>
    <d v="2021-05-06T00:00:00"/>
    <s v="Sales"/>
    <n v="65700"/>
    <s v="IND"/>
    <n v="2.1232876712328768"/>
  </r>
  <r>
    <s v="Ayog Chakrabarti"/>
    <s v="Female"/>
    <n v="33"/>
    <x v="4"/>
    <d v="2021-04-27T00:00:00"/>
    <s v="Website"/>
    <n v="75480"/>
    <s v="IND"/>
    <n v="2.1479452054794521"/>
  </r>
  <r>
    <s v="Pragya Nilufar"/>
    <s v="Male"/>
    <n v="33"/>
    <x v="0"/>
    <d v="2021-09-09T00:00:00"/>
    <s v="Website"/>
    <n v="53870"/>
    <s v="IND"/>
    <n v="1.7780821917808218"/>
  </r>
  <r>
    <s v="Shulabh Qutub Sundaramoorthy"/>
    <s v="Female"/>
    <n v="36"/>
    <x v="0"/>
    <d v="2021-08-25T00:00:00"/>
    <s v="Sales"/>
    <n v="78540"/>
    <s v="IND"/>
    <n v="1.8191780821917809"/>
  </r>
  <r>
    <s v="Vinanti Choudhari"/>
    <s v="Male"/>
    <n v="19"/>
    <x v="0"/>
    <d v="2021-01-22T00:00:00"/>
    <s v="Procurement"/>
    <n v="58960"/>
    <s v="IND"/>
    <n v="2.408219178082192"/>
  </r>
  <r>
    <s v="Ranajay Kailashnath Richa"/>
    <s v="Male"/>
    <n v="46"/>
    <x v="0"/>
    <d v="2022-05-16T00:00:00"/>
    <s v="Procurement"/>
    <n v="70610"/>
    <s v="IND"/>
    <n v="1.095890410958904"/>
  </r>
  <r>
    <s v="Asija Pothireddy"/>
    <s v="Male"/>
    <n v="33"/>
    <x v="0"/>
    <d v="2020-12-16T00:00:00"/>
    <s v="Finance"/>
    <n v="59430"/>
    <s v="IND"/>
    <n v="2.5095890410958903"/>
  </r>
  <r>
    <s v="Piyali Mahanthapa"/>
    <s v="Male"/>
    <n v="33"/>
    <x v="1"/>
    <d v="2022-03-20T00:00:00"/>
    <s v="Procurement"/>
    <n v="48530"/>
    <s v="IND"/>
    <n v="1.252054794520548"/>
  </r>
  <r>
    <s v="Sukhdev Nageshwar"/>
    <s v="Female"/>
    <n v="33"/>
    <x v="0"/>
    <d v="2020-10-25T00:00:00"/>
    <s v="Website"/>
    <n v="96140"/>
    <s v="IND"/>
    <n v="2.6520547945205482"/>
  </r>
  <r>
    <s v="Lindy Guillet"/>
    <s v="Male"/>
    <n v="22"/>
    <x v="1"/>
    <d v="2021-09-07T00:00:00"/>
    <s v="Sales"/>
    <n v="112780"/>
    <s v="NZ"/>
    <n v="1.7835616438356163"/>
  </r>
  <r>
    <s v="Ambros Murthwaite"/>
    <s v="Male"/>
    <n v="46"/>
    <x v="0"/>
    <d v="2022-07-16T00:00:00"/>
    <s v="Procurement"/>
    <n v="70610"/>
    <s v="NZ"/>
    <n v="0.92876712328767119"/>
  </r>
  <r>
    <s v="Tatum Hush"/>
    <s v="Female"/>
    <n v="28"/>
    <x v="0"/>
    <d v="2021-06-10T00:00:00"/>
    <s v="Sales"/>
    <n v="53240"/>
    <s v="NZ"/>
    <n v="2.0273972602739727"/>
  </r>
  <r>
    <s v="Benny Karolovsky"/>
    <s v="Other"/>
    <n v="37"/>
    <x v="2"/>
    <d v="2020-11-11T00:00:00"/>
    <s v="Finance"/>
    <n v="115440"/>
    <s v="NZ"/>
    <n v="2.6054794520547944"/>
  </r>
  <r>
    <s v="Hoyt D'Alesco"/>
    <s v="Male"/>
    <n v="32"/>
    <x v="0"/>
    <d v="2021-09-26T00:00:00"/>
    <s v="Sales"/>
    <n v="53540"/>
    <s v="NZ"/>
    <n v="1.7315068493150685"/>
  </r>
  <r>
    <s v="Halimeda Kuscha"/>
    <s v="Female"/>
    <n v="30"/>
    <x v="0"/>
    <d v="2022-10-27T00:00:00"/>
    <s v="Procurement"/>
    <n v="112570"/>
    <s v="NZ"/>
    <n v="0.64657534246575343"/>
  </r>
  <r>
    <s v="Erin Androsik"/>
    <s v="Male"/>
    <n v="33"/>
    <x v="1"/>
    <d v="2022-05-20T00:00:00"/>
    <s v="Procurement"/>
    <n v="48530"/>
    <s v="NZ"/>
    <n v="1.0849315068493151"/>
  </r>
  <r>
    <s v="Vic Radolf"/>
    <s v="Female"/>
    <n v="24"/>
    <x v="0"/>
    <d v="2020-11-13T00:00:00"/>
    <s v="Website"/>
    <n v="62780"/>
    <s v="NZ"/>
    <n v="2.6"/>
  </r>
  <r>
    <s v="William Reeveley"/>
    <s v="Male"/>
    <n v="33"/>
    <x v="0"/>
    <d v="2021-11-09T00:00:00"/>
    <s v="Website"/>
    <n v="53870"/>
    <s v="NZ"/>
    <n v="1.6109589041095891"/>
  </r>
  <r>
    <s v="Ewart Laphorn"/>
    <s v="Female"/>
    <n v="27"/>
    <x v="0"/>
    <d v="2020-10-18T00:00:00"/>
    <s v="HR"/>
    <n v="119110"/>
    <s v="NZ"/>
    <n v="2.6712328767123288"/>
  </r>
  <r>
    <s v="Bev Lashley"/>
    <s v="Male"/>
    <n v="29"/>
    <x v="2"/>
    <d v="2020-12-15T00:00:00"/>
    <s v="Website"/>
    <n v="112110"/>
    <s v="NZ"/>
    <n v="2.5123287671232877"/>
  </r>
  <r>
    <s v="Kath Bletsoe"/>
    <s v="Male"/>
    <n v="25"/>
    <x v="0"/>
    <d v="2021-07-06T00:00:00"/>
    <s v="Sales"/>
    <n v="65700"/>
    <s v="NZ"/>
    <n v="1.9561643835616438"/>
  </r>
  <r>
    <s v="Murry Dryburgh"/>
    <s v="Male"/>
    <n v="37"/>
    <x v="0"/>
    <d v="2022-05-20T00:00:00"/>
    <s v="Website"/>
    <n v="69070"/>
    <s v="NZ"/>
    <n v="1.0849315068493151"/>
  </r>
  <r>
    <s v="Kaine Padly"/>
    <s v="Male"/>
    <n v="20"/>
    <x v="0"/>
    <d v="2021-09-20T00:00:00"/>
    <s v="Website"/>
    <n v="107700"/>
    <s v="NZ"/>
    <n v="1.747945205479452"/>
  </r>
  <r>
    <s v="Kassi Jonson"/>
    <s v="Female"/>
    <n v="32"/>
    <x v="1"/>
    <d v="2021-06-07T00:00:00"/>
    <s v="Website"/>
    <n v="43840"/>
    <s v="NZ"/>
    <n v="2.0356164383561643"/>
  </r>
  <r>
    <s v="Simon Kembery"/>
    <s v="Male"/>
    <n v="40"/>
    <x v="0"/>
    <d v="2021-03-08T00:00:00"/>
    <s v="Procurement"/>
    <n v="99750"/>
    <s v="NZ"/>
    <n v="2.2849315068493152"/>
  </r>
  <r>
    <s v="Orton Livick"/>
    <s v="Male"/>
    <n v="21"/>
    <x v="0"/>
    <d v="2020-09-30T00:00:00"/>
    <s v="Procurement"/>
    <n v="37920"/>
    <s v="NZ"/>
    <n v="2.7205479452054795"/>
  </r>
  <r>
    <s v="Kelci Walkden"/>
    <s v="Male"/>
    <n v="21"/>
    <x v="0"/>
    <d v="2022-07-20T00:00:00"/>
    <s v="Procurement"/>
    <n v="57090"/>
    <s v="NZ"/>
    <n v="0.9178082191780822"/>
  </r>
  <r>
    <s v="Dotty Strutley"/>
    <s v="Female"/>
    <n v="31"/>
    <x v="0"/>
    <d v="2020-11-10T00:00:00"/>
    <s v="Website"/>
    <n v="41980"/>
    <s v="NZ"/>
    <n v="2.6082191780821917"/>
  </r>
  <r>
    <s v="Shari McNee"/>
    <s v="Male"/>
    <n v="21"/>
    <x v="0"/>
    <d v="2021-02-15T00:00:00"/>
    <s v="HR"/>
    <n v="75880"/>
    <s v="NZ"/>
    <n v="2.3424657534246576"/>
  </r>
  <r>
    <s v="Oby Sorrel"/>
    <s v="Female"/>
    <n v="34"/>
    <x v="0"/>
    <d v="2022-04-02T00:00:00"/>
    <s v="Finance"/>
    <n v="58940"/>
    <s v="NZ"/>
    <n v="1.2164383561643837"/>
  </r>
  <r>
    <s v="Husein Augar"/>
    <s v="Female"/>
    <n v="30"/>
    <x v="2"/>
    <d v="2021-07-12T00:00:00"/>
    <s v="Finance"/>
    <n v="67910"/>
    <s v="NZ"/>
    <n v="1.9397260273972603"/>
  </r>
  <r>
    <s v="Brien Boise"/>
    <s v="Female"/>
    <n v="31"/>
    <x v="0"/>
    <d v="2022-04-12T00:00:00"/>
    <s v="Website"/>
    <n v="58100"/>
    <s v="NZ"/>
    <n v="1.189041095890411"/>
  </r>
  <r>
    <s v="Esmaria Denecamp"/>
    <s v="Male"/>
    <n v="27"/>
    <x v="0"/>
    <d v="2022-01-06T00:00:00"/>
    <s v="Finance"/>
    <n v="48980"/>
    <s v="NZ"/>
    <n v="1.452054794520548"/>
  </r>
  <r>
    <s v="Curtice Advani"/>
    <s v="Other"/>
    <n v="30"/>
    <x v="0"/>
    <d v="2022-02-05T00:00:00"/>
    <s v="Finance"/>
    <n v="64000"/>
    <s v="NZ"/>
    <n v="1.3698630136986301"/>
  </r>
  <r>
    <s v="Barr Faughny"/>
    <s v="Female"/>
    <n v="42"/>
    <x v="3"/>
    <d v="2022-08-06T00:00:00"/>
    <s v="Procurement"/>
    <n v="75000"/>
    <s v="NZ"/>
    <n v="0.87123287671232874"/>
  </r>
  <r>
    <s v="Merrilee Plenty"/>
    <s v="Female"/>
    <n v="40"/>
    <x v="0"/>
    <d v="2021-05-21T00:00:00"/>
    <s v="Website"/>
    <n v="87620"/>
    <s v="NZ"/>
    <n v="2.0821917808219177"/>
  </r>
  <r>
    <s v="Niall Selesnick"/>
    <s v="Female"/>
    <n v="29"/>
    <x v="0"/>
    <d v="2020-07-11T00:00:00"/>
    <s v="Website"/>
    <n v="34980"/>
    <s v="NZ"/>
    <n v="2.9424657534246577"/>
  </r>
  <r>
    <s v="Beverie Moffet"/>
    <s v="Female"/>
    <n v="28"/>
    <x v="0"/>
    <d v="2020-12-20T00:00:00"/>
    <s v="Finance"/>
    <n v="75970"/>
    <s v="NZ"/>
    <n v="2.4986301369863013"/>
  </r>
  <r>
    <s v="Jehu Rudeforth"/>
    <s v="Female"/>
    <n v="34"/>
    <x v="0"/>
    <d v="2022-02-20T00:00:00"/>
    <s v="Finance"/>
    <n v="60130"/>
    <s v="NZ"/>
    <n v="1.3287671232876712"/>
  </r>
  <r>
    <s v="Camilla Castle"/>
    <s v="Female"/>
    <n v="33"/>
    <x v="4"/>
    <d v="2021-06-27T00:00:00"/>
    <s v="Website"/>
    <n v="75480"/>
    <s v="NZ"/>
    <n v="1.9808219178082191"/>
  </r>
  <r>
    <s v="Roddy Speechley"/>
    <s v="Male"/>
    <n v="33"/>
    <x v="0"/>
    <d v="2020-11-29T00:00:00"/>
    <s v="Procurement"/>
    <n v="115920"/>
    <s v="NZ"/>
    <n v="2.5561643835616437"/>
  </r>
  <r>
    <s v="Gray Seamon"/>
    <s v="Female"/>
    <n v="36"/>
    <x v="0"/>
    <d v="2021-10-25T00:00:00"/>
    <s v="Sales"/>
    <n v="78540"/>
    <s v="NZ"/>
    <n v="1.6520547945205479"/>
  </r>
  <r>
    <s v="Madelene Upcott"/>
    <s v="Male"/>
    <n v="25"/>
    <x v="1"/>
    <d v="2022-06-14T00:00:00"/>
    <s v="Procurement"/>
    <n v="109190"/>
    <s v="NZ"/>
    <n v="1.0164383561643835"/>
  </r>
  <r>
    <s v="Violante Courtonne"/>
    <s v="Female"/>
    <n v="34"/>
    <x v="2"/>
    <d v="2022-06-09T00:00:00"/>
    <s v="Sales"/>
    <n v="49630"/>
    <s v="NZ"/>
    <n v="1.0301369863013699"/>
  </r>
  <r>
    <s v="Bernie Gorges"/>
    <s v="Female"/>
    <n v="28"/>
    <x v="0"/>
    <d v="2022-03-10T00:00:00"/>
    <s v="Procurement"/>
    <n v="99970"/>
    <s v="NZ"/>
    <n v="1.2794520547945205"/>
  </r>
  <r>
    <s v="Torrance Collier"/>
    <s v="Female"/>
    <n v="33"/>
    <x v="0"/>
    <d v="2020-12-25T00:00:00"/>
    <s v="Website"/>
    <n v="96140"/>
    <s v="NZ"/>
    <n v="2.484931506849315"/>
  </r>
  <r>
    <s v="Dyna Doucette"/>
    <s v="Male"/>
    <n v="31"/>
    <x v="0"/>
    <d v="2022-06-12T00:00:00"/>
    <s v="Procurement"/>
    <n v="103550"/>
    <s v="NZ"/>
    <n v="1.021917808219178"/>
  </r>
  <r>
    <s v="Gunar Cockshoot"/>
    <s v="Male"/>
    <n v="31"/>
    <x v="0"/>
    <d v="2021-11-11T00:00:00"/>
    <s v="Website"/>
    <n v="48950"/>
    <s v="NZ"/>
    <n v="1.6054794520547946"/>
  </r>
  <r>
    <s v="Kaye Crocroft"/>
    <s v="Male"/>
    <n v="24"/>
    <x v="2"/>
    <d v="2021-08-28T00:00:00"/>
    <s v="Finance"/>
    <n v="52610"/>
    <s v="NZ"/>
    <n v="1.810958904109589"/>
  </r>
  <r>
    <s v="Allene Gobbet"/>
    <s v="Female"/>
    <n v="36"/>
    <x v="0"/>
    <d v="2021-11-29T00:00:00"/>
    <s v="Procurement"/>
    <n v="78390"/>
    <s v="NZ"/>
    <n v="1.5561643835616439"/>
  </r>
  <r>
    <s v="Sibyl Dunkirk"/>
    <s v="Female"/>
    <n v="33"/>
    <x v="0"/>
    <d v="2022-09-05T00:00:00"/>
    <s v="Finance"/>
    <n v="86570"/>
    <s v="NZ"/>
    <n v="0.78904109589041094"/>
  </r>
  <r>
    <s v="Agnes Collicott"/>
    <s v="Female"/>
    <n v="27"/>
    <x v="0"/>
    <d v="2022-05-05T00:00:00"/>
    <s v="Website"/>
    <n v="83750"/>
    <s v="NZ"/>
    <n v="1.1260273972602739"/>
  </r>
  <r>
    <s v="Leilah Yesinin"/>
    <s v="Female"/>
    <n v="34"/>
    <x v="0"/>
    <d v="2021-09-06T00:00:00"/>
    <s v="Finance"/>
    <n v="92450"/>
    <s v="NZ"/>
    <n v="1.7863013698630137"/>
  </r>
  <r>
    <s v="Mollie Hanway"/>
    <s v="Male"/>
    <n v="20"/>
    <x v="0"/>
    <d v="2020-12-18T00:00:00"/>
    <s v="Website"/>
    <n v="112650"/>
    <s v="NZ"/>
    <n v="2.504109589041096"/>
  </r>
  <r>
    <s v="Kellsie Waby"/>
    <s v="Male"/>
    <n v="20"/>
    <x v="0"/>
    <d v="2022-07-02T00:00:00"/>
    <s v="Procurement"/>
    <n v="79570"/>
    <s v="NZ"/>
    <n v="0.9671232876712329"/>
  </r>
  <r>
    <s v="Hyacinthie Braybrooke"/>
    <s v="Female"/>
    <n v="20"/>
    <x v="2"/>
    <d v="2021-12-07T00:00:00"/>
    <s v="Sales"/>
    <n v="68900"/>
    <s v="NZ"/>
    <n v="1.5342465753424657"/>
  </r>
  <r>
    <s v="Van Tuxwell"/>
    <s v="Female"/>
    <n v="25"/>
    <x v="1"/>
    <d v="2022-05-13T00:00:00"/>
    <s v="Website"/>
    <n v="80700"/>
    <s v="NZ"/>
    <n v="1.1041095890410959"/>
  </r>
  <r>
    <s v="Lilyan Klimpt"/>
    <s v="Male"/>
    <n v="19"/>
    <x v="0"/>
    <d v="2021-03-22T00:00:00"/>
    <s v="Procurement"/>
    <n v="58960"/>
    <s v="NZ"/>
    <n v="2.2465753424657535"/>
  </r>
  <r>
    <s v="Tawnya Tickel"/>
    <s v="Male"/>
    <n v="36"/>
    <x v="0"/>
    <d v="2020-07-07T00:00:00"/>
    <s v="Website"/>
    <n v="118840"/>
    <s v="NZ"/>
    <n v="2.9534246575342467"/>
  </r>
  <r>
    <s v="Jan Morforth"/>
    <s v="Male"/>
    <n v="28"/>
    <x v="1"/>
    <d v="2020-07-29T00:00:00"/>
    <s v="Finance"/>
    <n v="48170"/>
    <s v="NZ"/>
    <n v="2.893150684931507"/>
  </r>
  <r>
    <s v="Florinda Crace"/>
    <s v="Female"/>
    <n v="32"/>
    <x v="0"/>
    <d v="2021-07-23T00:00:00"/>
    <s v="HR"/>
    <n v="45510"/>
    <s v="NZ"/>
    <n v="1.9095890410958904"/>
  </r>
  <r>
    <s v="Tracy Renad"/>
    <s v="Female"/>
    <n v="36"/>
    <x v="0"/>
    <d v="2020-09-11T00:00:00"/>
    <s v="Procurement"/>
    <n v="114890"/>
    <s v="NZ"/>
    <n v="2.7726027397260276"/>
  </r>
  <r>
    <s v="Myer McCory"/>
    <s v="Male"/>
    <n v="30"/>
    <x v="0"/>
    <d v="2022-10-16T00:00:00"/>
    <s v="Website"/>
    <n v="69710"/>
    <s v="NZ"/>
    <n v="0.67671232876712328"/>
  </r>
  <r>
    <s v="Bennie Pepis"/>
    <s v="Male"/>
    <n v="36"/>
    <x v="0"/>
    <d v="2021-05-17T00:00:00"/>
    <s v="Finance"/>
    <n v="71380"/>
    <s v="NZ"/>
    <n v="2.0931506849315067"/>
  </r>
  <r>
    <s v="Rafaelita Blaksland"/>
    <s v="Female"/>
    <n v="38"/>
    <x v="3"/>
    <d v="2021-06-30T00:00:00"/>
    <s v="Sales"/>
    <n v="109160"/>
    <s v="NZ"/>
    <n v="1.9726027397260273"/>
  </r>
  <r>
    <s v="Mahalia Larcher"/>
    <s v="Male"/>
    <n v="27"/>
    <x v="4"/>
    <d v="2022-02-17T00:00:00"/>
    <s v="Procurement"/>
    <n v="113280"/>
    <s v="NZ"/>
    <n v="1.3369863013698631"/>
  </r>
  <r>
    <s v="Andria Kimpton"/>
    <s v="Male"/>
    <n v="30"/>
    <x v="0"/>
    <d v="2021-03-18T00:00:00"/>
    <s v="Website"/>
    <n v="69120"/>
    <s v="NZ"/>
    <n v="2.2575342465753425"/>
  </r>
  <r>
    <s v="Valentia Etteridge"/>
    <s v="Female"/>
    <n v="37"/>
    <x v="0"/>
    <d v="2021-09-12T00:00:00"/>
    <s v="HR"/>
    <n v="118100"/>
    <s v="NZ"/>
    <n v="1.7698630136986302"/>
  </r>
  <r>
    <s v="Virginia McConville"/>
    <s v="Female"/>
    <n v="22"/>
    <x v="1"/>
    <d v="2021-09-11T00:00:00"/>
    <s v="Procurement"/>
    <n v="76900"/>
    <s v="NZ"/>
    <n v="1.7726027397260273"/>
  </r>
  <r>
    <s v="Wilone O'Kielt"/>
    <s v="Female"/>
    <n v="43"/>
    <x v="0"/>
    <d v="2023-04-29T00:00:00"/>
    <s v="Website"/>
    <n v="114870"/>
    <s v="NZ"/>
    <n v="0.14246575342465753"/>
  </r>
  <r>
    <s v="Madge McCloughen"/>
    <s v="Other"/>
    <n v="32"/>
    <x v="0"/>
    <d v="2022-08-01T00:00:00"/>
    <s v="Website"/>
    <n v="91310"/>
    <s v="NZ"/>
    <n v="0.8849315068493151"/>
  </r>
  <r>
    <s v="Janene Hairsine"/>
    <s v="Female"/>
    <n v="28"/>
    <x v="0"/>
    <d v="2021-10-17T00:00:00"/>
    <s v="Procurement"/>
    <n v="104770"/>
    <s v="NZ"/>
    <n v="1.6739726027397259"/>
  </r>
  <r>
    <s v="Alta Kaszper"/>
    <s v="Male"/>
    <n v="27"/>
    <x v="0"/>
    <d v="2020-10-30T00:00:00"/>
    <s v="Sales"/>
    <n v="54970"/>
    <s v="NZ"/>
    <n v="2.6383561643835618"/>
  </r>
  <r>
    <s v="Dennison Crosswaite"/>
    <s v="Other"/>
    <n v="26"/>
    <x v="1"/>
    <d v="2021-03-16T00:00:00"/>
    <s v="Website"/>
    <n v="90700"/>
    <s v="NZ"/>
    <n v="2.2630136986301368"/>
  </r>
  <r>
    <s v="Oran Buxcy"/>
    <s v="Female"/>
    <n v="38"/>
    <x v="1"/>
    <d v="2021-05-13T00:00:00"/>
    <s v="Sales"/>
    <n v="56870"/>
    <s v="NZ"/>
    <n v="2.1041095890410957"/>
  </r>
  <r>
    <s v="Hinda Label"/>
    <s v="Female"/>
    <n v="25"/>
    <x v="0"/>
    <d v="2021-01-09T00:00:00"/>
    <s v="Sales"/>
    <n v="92700"/>
    <s v="NZ"/>
    <n v="2.4438356164383563"/>
  </r>
  <r>
    <s v="Marney O'Breen"/>
    <s v="Female"/>
    <n v="21"/>
    <x v="0"/>
    <d v="2021-05-01T00:00:00"/>
    <s v="Finance"/>
    <n v="65920"/>
    <s v="NZ"/>
    <n v="2.1369863013698631"/>
  </r>
  <r>
    <s v="Dell Molloy"/>
    <s v="Male"/>
    <n v="26"/>
    <x v="0"/>
    <d v="2021-01-29T00:00:00"/>
    <s v="Procurement"/>
    <n v="47360"/>
    <s v="NZ"/>
    <n v="2.3890410958904109"/>
  </r>
  <r>
    <s v="Mallorie Waber"/>
    <s v="Male"/>
    <n v="30"/>
    <x v="0"/>
    <d v="2022-04-15T00:00:00"/>
    <s v="Procurement"/>
    <n v="60570"/>
    <s v="NZ"/>
    <n v="1.1808219178082191"/>
  </r>
  <r>
    <s v="Cherlyn Barter"/>
    <s v="Female"/>
    <n v="28"/>
    <x v="0"/>
    <d v="2022-03-29T00:00:00"/>
    <s v="Procurement"/>
    <n v="104120"/>
    <s v="NZ"/>
    <n v="1.2273972602739727"/>
  </r>
  <r>
    <s v="Ches Bonnell"/>
    <s v="Male"/>
    <n v="37"/>
    <x v="2"/>
    <d v="2021-05-22T00:00:00"/>
    <s v="Website"/>
    <n v="88050"/>
    <s v="NZ"/>
    <n v="2.0794520547945203"/>
  </r>
  <r>
    <s v="Collin Jagson"/>
    <s v="Male"/>
    <n v="24"/>
    <x v="0"/>
    <d v="2022-05-05T00:00:00"/>
    <s v="Website"/>
    <n v="100420"/>
    <s v="NZ"/>
    <n v="1.1260273972602739"/>
  </r>
  <r>
    <s v="Hogan Iles"/>
    <s v="Female"/>
    <n v="30"/>
    <x v="0"/>
    <d v="2022-10-16T00:00:00"/>
    <s v="Procurement"/>
    <n v="114180"/>
    <s v="NZ"/>
    <n v="0.67671232876712328"/>
  </r>
  <r>
    <s v="Gretchen Callow"/>
    <s v="Female"/>
    <n v="21"/>
    <x v="0"/>
    <d v="2022-04-27T00:00:00"/>
    <s v="Website"/>
    <n v="33920"/>
    <s v="NZ"/>
    <n v="1.1479452054794521"/>
  </r>
  <r>
    <s v="Kissiah Maydway"/>
    <s v="Male"/>
    <n v="23"/>
    <x v="0"/>
    <d v="2021-09-01T00:00:00"/>
    <s v="Procurement"/>
    <n v="106460"/>
    <s v="NZ"/>
    <n v="1.8"/>
  </r>
  <r>
    <s v="Archibald Filliskirk"/>
    <s v="Male"/>
    <n v="35"/>
    <x v="0"/>
    <d v="2022-06-15T00:00:00"/>
    <s v="Procurement"/>
    <n v="40400"/>
    <s v="NZ"/>
    <n v="1.0136986301369864"/>
  </r>
  <r>
    <s v="Enoch Dowrey"/>
    <s v="Male"/>
    <n v="27"/>
    <x v="1"/>
    <d v="2021-02-09T00:00:00"/>
    <s v="Finance"/>
    <n v="91650"/>
    <s v="NZ"/>
    <n v="2.3589041095890413"/>
  </r>
  <r>
    <s v="Bili Sizey"/>
    <s v="Male"/>
    <n v="43"/>
    <x v="0"/>
    <d v="2022-02-28T00:00:00"/>
    <s v="Sales"/>
    <n v="36040"/>
    <s v="NZ"/>
    <n v="1.3068493150684932"/>
  </r>
  <r>
    <s v="Caro Chappel"/>
    <s v="Female"/>
    <n v="40"/>
    <x v="0"/>
    <d v="2021-07-04T00:00:00"/>
    <s v="Website"/>
    <n v="104410"/>
    <s v="NZ"/>
    <n v="1.9616438356164383"/>
  </r>
  <r>
    <s v="Constantino Espley"/>
    <s v="Male"/>
    <n v="30"/>
    <x v="0"/>
    <d v="2022-02-14T00:00:00"/>
    <s v="Finance"/>
    <n v="96800"/>
    <s v="NZ"/>
    <n v="1.3452054794520547"/>
  </r>
  <r>
    <s v="Karlen McCaffrey"/>
    <s v="Female"/>
    <n v="34"/>
    <x v="0"/>
    <d v="2021-09-20T00:00:00"/>
    <s v="Finance"/>
    <n v="85000"/>
    <s v="NZ"/>
    <n v="1.747945205479452"/>
  </r>
  <r>
    <s v="Drusy MacCombe"/>
    <s v="Male"/>
    <n v="28"/>
    <x v="4"/>
    <d v="2022-09-16T00:00:00"/>
    <s v="Sales"/>
    <n v="43510"/>
    <s v="NZ"/>
    <n v="0.75890410958904109"/>
  </r>
  <r>
    <s v="My Hanscome"/>
    <s v="Male"/>
    <n v="33"/>
    <x v="0"/>
    <d v="2021-02-16T00:00:00"/>
    <s v="Finance"/>
    <n v="59430"/>
    <s v="NZ"/>
    <n v="2.3397260273972602"/>
  </r>
  <r>
    <s v="Teressa Udden"/>
    <s v="Female"/>
    <n v="33"/>
    <x v="0"/>
    <d v="2020-08-24T00:00:00"/>
    <s v="Finance"/>
    <n v="65360"/>
    <s v="NZ"/>
    <n v="2.8219178082191783"/>
  </r>
  <r>
    <s v="Crissie Cordel"/>
    <s v="Female"/>
    <n v="32"/>
    <x v="0"/>
    <d v="2022-02-19T00:00:00"/>
    <s v="Procurement"/>
    <n v="41570"/>
    <s v="NZ"/>
    <n v="1.3315068493150686"/>
  </r>
  <r>
    <s v="Elia Cockton"/>
    <s v="Female"/>
    <n v="33"/>
    <x v="0"/>
    <d v="2021-04-26T00:00:00"/>
    <s v="Website"/>
    <n v="75280"/>
    <s v="NZ"/>
    <n v="2.1506849315068495"/>
  </r>
  <r>
    <s v="Gigi Bohling"/>
    <s v="Male"/>
    <n v="33"/>
    <x v="0"/>
    <d v="2021-07-08T00:00:00"/>
    <s v="Sales"/>
    <n v="74550"/>
    <s v="NZ"/>
    <n v="1.9506849315068493"/>
  </r>
  <r>
    <s v="Ebonee Roxburgh"/>
    <s v="Male"/>
    <n v="30"/>
    <x v="0"/>
    <d v="2022-05-20T00:00:00"/>
    <s v="Procurement"/>
    <n v="67950"/>
    <s v="NZ"/>
    <n v="1.0849315068493151"/>
  </r>
  <r>
    <s v="Shayne Stegel"/>
    <s v="Male"/>
    <n v="42"/>
    <x v="2"/>
    <d v="2022-06-19T00:00:00"/>
    <s v="Finance"/>
    <n v="70270"/>
    <s v="NZ"/>
    <n v="1.0027397260273974"/>
  </r>
  <r>
    <s v="Zach Polon"/>
    <s v="Male"/>
    <n v="26"/>
    <x v="0"/>
    <d v="2021-08-03T00:00:00"/>
    <s v="Procurement"/>
    <n v="53540"/>
    <s v="NZ"/>
    <n v="1.87945205479452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17E14-3151-4440-9265-AD54592BD23B}" name="PivotTable2"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8" firstHeaderRow="1" firstDataRow="2" firstDataCol="1"/>
  <pivotFields count="6">
    <pivotField axis="axisCol" allDrilled="1" subtotalTop="0" showAll="0" dataSourceSort="1" defaultSubtotal="0" defaultAttributeDrillState="1">
      <items count="3">
        <item s="1" x="0"/>
        <item s="1"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3" subtotal="average" baseField="0" baseItem="0" numFmtId="168"/>
    <dataField name="Average of Tenure" fld="4" subtotal="average" baseField="0" baseItem="2"/>
  </dataFields>
  <formats count="10">
    <format dxfId="29">
      <pivotArea outline="0" collapsedLevelsAreSubtotals="1" fieldPosition="0">
        <references count="2">
          <reference field="4294967294" count="1" selected="0">
            <x v="1"/>
          </reference>
          <reference field="0" count="1" selected="0">
            <x v="0"/>
          </reference>
        </references>
      </pivotArea>
    </format>
    <format dxfId="28">
      <pivotArea outline="0" collapsedLevelsAreSubtotals="1" fieldPosition="0">
        <references count="2">
          <reference field="4294967294" count="1" selected="0">
            <x v="1"/>
          </reference>
          <reference field="0" count="1" selected="0">
            <x v="1"/>
          </reference>
        </references>
      </pivotArea>
    </format>
    <format dxfId="27">
      <pivotArea outline="0" collapsedLevelsAreSubtotals="1" fieldPosition="0">
        <references count="2">
          <reference field="4294967294" count="1" selected="0">
            <x v="1"/>
          </reference>
          <reference field="0" count="1" selected="0">
            <x v="2"/>
          </reference>
        </references>
      </pivotArea>
    </format>
    <format dxfId="26">
      <pivotArea field="0" grandCol="1" outline="0" collapsedLevelsAreSubtotals="1" axis="axisCol" fieldPosition="0">
        <references count="1">
          <reference field="4294967294" count="1" selected="0">
            <x v="1"/>
          </reference>
        </references>
      </pivotArea>
    </format>
    <format dxfId="25">
      <pivotArea collapsedLevelsAreSubtotals="1" fieldPosition="0">
        <references count="1">
          <reference field="4294967294" count="1">
            <x v="2"/>
          </reference>
        </references>
      </pivotArea>
    </format>
    <format dxfId="24">
      <pivotArea collapsedLevelsAreSubtotals="1" fieldPosition="0">
        <references count="2">
          <reference field="4294967294" count="1">
            <x v="3"/>
          </reference>
          <reference field="0" count="1" selected="0">
            <x v="0"/>
          </reference>
        </references>
      </pivotArea>
    </format>
    <format dxfId="23">
      <pivotArea collapsedLevelsAreSubtotals="1" fieldPosition="0">
        <references count="2">
          <reference field="4294967294" count="1">
            <x v="3"/>
          </reference>
          <reference field="0" count="1" selected="0">
            <x v="1"/>
          </reference>
        </references>
      </pivotArea>
    </format>
    <format dxfId="22">
      <pivotArea collapsedLevelsAreSubtotals="1" fieldPosition="0">
        <references count="2">
          <reference field="4294967294" count="1">
            <x v="3"/>
          </reference>
          <reference field="0" count="1" selected="0">
            <x v="2"/>
          </reference>
        </references>
      </pivotArea>
    </format>
    <format dxfId="21">
      <pivotArea field="0" grandCol="1" collapsedLevelsAreSubtotals="1" axis="axisCol" fieldPosition="0">
        <references count="1">
          <reference field="4294967294" count="1">
            <x v="3"/>
          </reference>
        </references>
      </pivotArea>
    </format>
    <format dxfId="20">
      <pivotArea outline="0" fieldPosition="0">
        <references count="1">
          <reference field="4294967294" count="1">
            <x v="2"/>
          </reference>
        </references>
      </pivotArea>
    </format>
  </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Salary"/>
    <pivotHierarchy dragToData="1"/>
    <pivotHierarchy dragToData="1" caption="Average of Tenur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some Chocolate Data.xlsx!Table_Employees">
        <x15:activeTabTopLevelEntity name="[Table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8AE61-78BA-4A2E-AF40-7ED22CFF04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9">
    <pivotField dataField="1" showAll="0"/>
    <pivotField showAll="0"/>
    <pivotField showAll="0"/>
    <pivotField axis="axisRow" showAll="0">
      <items count="6">
        <item x="3"/>
        <item x="1"/>
        <item x="0"/>
        <item x="2"/>
        <item x="4"/>
        <item t="default"/>
      </items>
    </pivotField>
    <pivotField numFmtId="170" showAll="0"/>
    <pivotField showAll="0"/>
    <pivotField dataField="1" showAll="0"/>
    <pivotField showAll="0"/>
    <pivotField numFmtId="167" showAll="0"/>
  </pivotFields>
  <rowFields count="1">
    <field x="3"/>
  </rowFields>
  <rowItems count="6">
    <i>
      <x/>
    </i>
    <i>
      <x v="1"/>
    </i>
    <i>
      <x v="2"/>
    </i>
    <i>
      <x v="3"/>
    </i>
    <i>
      <x v="4"/>
    </i>
    <i t="grand">
      <x/>
    </i>
  </rowItems>
  <colFields count="1">
    <field x="-2"/>
  </colFields>
  <colItems count="2">
    <i>
      <x/>
    </i>
    <i i="1">
      <x v="1"/>
    </i>
  </colItems>
  <dataFields count="2">
    <dataField name="Average of Salary" fld="6" subtotal="average" baseField="3" baseItem="0" numFmtId="171"/>
    <dataField name="Count of Name" fld="0" subtotal="count" baseField="0" baseItem="0"/>
  </dataFields>
  <formats count="1">
    <format dxfId="2">
      <pivotArea outline="0" collapsedLevelsAreSubtotals="1" fieldPosition="0">
        <references count="1">
          <reference field="4294967294" count="1" selected="0">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DDCBD-06BD-4519-87E6-471A8778D0F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4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3"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4662ED-ED1C-42AD-B880-B2DF0C70FFC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9"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4"/>
    </i>
    <i>
      <x v="2"/>
    </i>
    <i>
      <x/>
    </i>
    <i>
      <x v="3"/>
    </i>
    <i>
      <x v="1"/>
    </i>
    <i t="grand">
      <x/>
    </i>
  </rowItems>
  <colItems count="1">
    <i/>
  </colItems>
  <pageFields count="1">
    <pageField fld="2" hier="7" name="[Table_Employees].[Country].&amp;[NZ]" cap="NZ"/>
  </pageField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6E1E73-A7D0-437F-92BB-1FBA1B36A0A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9"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2"/>
    </i>
    <i>
      <x v="4"/>
    </i>
    <i>
      <x/>
    </i>
    <i>
      <x v="3"/>
    </i>
    <i>
      <x v="1"/>
    </i>
    <i t="grand">
      <x/>
    </i>
  </rowItems>
  <colItems count="1">
    <i/>
  </colItems>
  <pageFields count="1">
    <pageField fld="2" hier="7" name="[Table_Employees].[Country].&amp;[IND]" cap="IND"/>
  </pageField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B03B5C-BA82-46F1-AE51-B1C6D468FA74}" autoFormatId="16" applyNumberFormats="0" applyBorderFormats="0" applyFontFormats="0" applyPatternFormats="0" applyAlignmentFormats="0" applyWidthHeightFormats="0">
  <queryTableRefresh nextId="10" unboundColumnsRight="1">
    <queryTableFields count="9">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F55D51C-66CB-4DA7-A21B-08010DD30573}" autoFormatId="16" applyNumberFormats="0" applyBorderFormats="0" applyFontFormats="0" applyPatternFormats="0" applyAlignmentFormats="0" applyWidthHeightFormats="0">
  <queryTableRefresh nextId="11" unboundColumnsRight="2">
    <queryTableFields count="10">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35FDC68-DCC0-4200-833D-79ECFF921D37}" sourceName="[Table_Employees].[Country]">
  <pivotTables>
    <pivotTable tabId="8" name="PivotTable2"/>
  </pivotTables>
  <data>
    <olap pivotCacheId="218744288">
      <levels count="2">
        <level uniqueName="[Table_Employees].[Country].[(All)]" sourceCaption="(All)" count="0"/>
        <level uniqueName="[Table_Employees].[Country].[Country]" sourceCaption="Country" count="2">
          <ranges>
            <range startItem="0">
              <i n="[Table_Employees].[Country].&amp;[IND]" c="IND"/>
              <i n="[Table_Employees].[Country].&amp;[NZ]" c="NZ"/>
            </range>
          </ranges>
        </level>
      </levels>
      <selections count="1">
        <selection n="[Table_Employe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13F48CC-415D-429D-8F1A-44A97013DC7E}"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35B1D-4406-43FF-931D-4FE0D40DFCB4}" name="NewZealand_Data" displayName="NewZealand_Data" ref="C5:I106" totalsRowCount="1" headerRowDxfId="68" dataDxfId="67">
  <autoFilter ref="C5:I105" xr:uid="{3EC35B1D-4406-43FF-931D-4FE0D40DFCB4}"/>
  <tableColumns count="7">
    <tableColumn id="1" xr3:uid="{C57EC48D-2C98-4575-8D7C-938163393D6B}" name="Name" totalsRowLabel="Total" dataDxfId="66" totalsRowDxfId="65"/>
    <tableColumn id="2" xr3:uid="{620EEB6F-A98C-46D6-89EC-E97F1B54C817}" name="Gender" dataDxfId="64" totalsRowDxfId="63"/>
    <tableColumn id="3" xr3:uid="{ACBD1670-E5D7-41D3-8FFE-BCFCDFF86221}" name="Department" dataDxfId="62" totalsRowDxfId="61"/>
    <tableColumn id="4" xr3:uid="{D8A4E96B-F8CF-4800-90C3-1235FBF0E9FD}" name="Age" totalsRowFunction="average" dataDxfId="60" totalsRowDxfId="59"/>
    <tableColumn id="5" xr3:uid="{65AC1D8E-2BD1-431B-8CAD-A3505C3E8BB0}" name="Date Joined" dataDxfId="58" totalsRowDxfId="57"/>
    <tableColumn id="6" xr3:uid="{37CA6BB9-2D68-40D3-8563-E179AD80FBA4}" name="Salary" totalsRowFunction="average" dataDxfId="56" totalsRowDxfId="55"/>
    <tableColumn id="7" xr3:uid="{1E25006D-0B82-4308-94DD-4438158C57B2}" name="Rating" totalsRowFunction="count" dataDxfId="54" totalsRow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A4A10-CD3D-468B-8DEE-D494D3F88651}" name="India_Data" displayName="India_Data" ref="B2:H115" totalsRowCount="1" headerRowDxfId="52" dataDxfId="51">
  <autoFilter ref="B2:H114" xr:uid="{54EA4A10-CD3D-468B-8DEE-D494D3F88651}"/>
  <tableColumns count="7">
    <tableColumn id="1" xr3:uid="{15407DE3-ECB3-434F-ADB2-42E7D81934FD}" name="Name" totalsRowLabel="Total" dataDxfId="50" totalsRowDxfId="49"/>
    <tableColumn id="2" xr3:uid="{0B199D74-01AD-4827-AF13-D34F9687ADC1}" name="Gender" dataDxfId="48" totalsRowDxfId="47"/>
    <tableColumn id="3" xr3:uid="{B796F7E6-A54B-4364-A050-3D5BA505BCE2}" name="Age" totalsRowFunction="average" dataDxfId="46" totalsRowDxfId="45"/>
    <tableColumn id="4" xr3:uid="{A698EBFE-E57D-4AA9-9102-21FEAF1E5273}" name="Rating" dataDxfId="44" totalsRowDxfId="43"/>
    <tableColumn id="5" xr3:uid="{42CE0115-3709-4C61-958F-C23AEB7F742B}" name="Date Joined" dataDxfId="42" totalsRowDxfId="41"/>
    <tableColumn id="6" xr3:uid="{DC92D84F-8622-4C5A-950D-10FA10EDB2C0}" name="Department" dataDxfId="40" totalsRowDxfId="39"/>
    <tableColumn id="7" xr3:uid="{FC858793-66CA-45DF-941E-DFBF468AF09F}" name="Salary" totalsRowFunction="sum" dataDxfId="38" totalsRowDxfId="37"/>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821A9B-E278-43B4-9FAC-74ADF92954F5}" name="Table_Employees" displayName="Table_Employees" ref="A1:I184" tableType="queryTable" totalsRowShown="0">
  <autoFilter ref="A1:I184" xr:uid="{BD821A9B-E278-43B4-9FAC-74ADF92954F5}"/>
  <tableColumns count="9">
    <tableColumn id="1" xr3:uid="{3FA37298-365E-4A40-BB73-1D7C71383473}" uniqueName="1" name="Name" queryTableFieldId="1" dataDxfId="36"/>
    <tableColumn id="2" xr3:uid="{28C61B6C-6163-4DBD-897F-A705D118ADFB}" uniqueName="2" name="Gender" queryTableFieldId="2" dataDxfId="35"/>
    <tableColumn id="3" xr3:uid="{F3A9A07D-5257-4E63-AEAF-FA60B8D8A1AA}" uniqueName="3" name="Age" queryTableFieldId="3"/>
    <tableColumn id="4" xr3:uid="{CB776763-717C-4AD4-BE62-9EBF0F1F96DA}" uniqueName="4" name="Rating" queryTableFieldId="4" dataDxfId="34"/>
    <tableColumn id="5" xr3:uid="{4C8887CA-8778-44CB-AAF1-6DCAB43EBA79}" uniqueName="5" name="Date Joined" queryTableFieldId="5" dataDxfId="33"/>
    <tableColumn id="6" xr3:uid="{C0302EDF-A9F9-458A-B07B-5A33C46902C6}" uniqueName="6" name="Department" queryTableFieldId="6" dataDxfId="32"/>
    <tableColumn id="7" xr3:uid="{4E387388-B820-4E5D-AB7E-E6A852F94C24}" uniqueName="7" name="Salary" queryTableFieldId="7"/>
    <tableColumn id="8" xr3:uid="{8205E004-A7AB-42E1-900D-956FB13DB587}" uniqueName="8" name="Country" queryTableFieldId="8" dataDxfId="31"/>
    <tableColumn id="9" xr3:uid="{245B06B4-E587-406D-90F8-E9CB36EAA609}" uniqueName="9" name="Tenure" queryTableFieldId="9" dataDxfId="30">
      <calculatedColumnFormula>(TODAY()-Table_Employees[[#This Row],[Date Joined]])/365</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D62BA6-BD94-4E85-955C-D105A949E2EF}" name="Table_Employees7" displayName="Table_Employees7" ref="A1:J184" tableType="queryTable" totalsRowShown="0">
  <autoFilter ref="A1:J184" xr:uid="{AED62BA6-BD94-4E85-955C-D105A949E2EF}"/>
  <tableColumns count="10">
    <tableColumn id="1" xr3:uid="{E0932505-BA6D-4062-9726-F0C8B9FE9E30}" uniqueName="1" name="Name" queryTableFieldId="1" dataDxfId="19"/>
    <tableColumn id="2" xr3:uid="{AAD2D2F1-C0F5-4A81-BDF8-3ECFFC25FB18}" uniqueName="2" name="Gender" queryTableFieldId="2" dataDxfId="18"/>
    <tableColumn id="3" xr3:uid="{539B64AF-80E7-4759-B2A0-F3B72CE2AD25}" uniqueName="3" name="Age" queryTableFieldId="3"/>
    <tableColumn id="4" xr3:uid="{B3D1780C-316B-4396-B76C-A25A83EC260C}" uniqueName="4" name="Rating" queryTableFieldId="4" dataDxfId="17"/>
    <tableColumn id="5" xr3:uid="{0AE712BE-CC22-4019-8600-5E10A166F197}" uniqueName="5" name="Date Joined" queryTableFieldId="5" dataDxfId="16"/>
    <tableColumn id="6" xr3:uid="{E7FE1C45-9E5A-46AC-9170-821FDB2E85EC}" uniqueName="6" name="Department" queryTableFieldId="6" dataDxfId="15"/>
    <tableColumn id="7" xr3:uid="{714E73A6-EF78-4873-936F-872EF167CA60}" uniqueName="7" name="Salary" queryTableFieldId="7"/>
    <tableColumn id="8" xr3:uid="{3520EB05-8882-4945-A70D-832D33AD4E21}" uniqueName="8" name="Country" queryTableFieldId="8" dataDxfId="14"/>
    <tableColumn id="9" xr3:uid="{09498F98-3A09-4133-BF64-EBAF40A3FD0B}" uniqueName="9" name="Tenure" queryTableFieldId="9" dataDxfId="13">
      <calculatedColumnFormula>(TODAY()-Table_Employees7[[#This Row],[Date Joined]])/365</calculatedColumnFormula>
    </tableColumn>
    <tableColumn id="10" xr3:uid="{C827DBB0-5F7E-41BD-850F-A9E3BE636C57}" uniqueName="10" name="Bonus" queryTableFieldId="10" dataDxfId="12">
      <calculatedColumnFormula>ROUND(IF(Table_Employees7[[#This Row],[Tenure]]&gt;2,3%,2%)*Table_Employees7[[#This Row],[Salary]],0)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747577-CC00-439D-9558-A336C24E6D3F}" name="Table7" displayName="Table7" ref="A1:I184" totalsRowShown="0" headerRowDxfId="11">
  <autoFilter ref="A1:I184" xr:uid="{42747577-CC00-439D-9558-A336C24E6D3F}"/>
  <sortState xmlns:xlrd2="http://schemas.microsoft.com/office/spreadsheetml/2017/richdata2" ref="A2:I184">
    <sortCondition ref="F1:F184"/>
  </sortState>
  <tableColumns count="9">
    <tableColumn id="1" xr3:uid="{F9D47B9D-E899-4FB4-99EC-951978992188}" name="Gender" dataDxfId="10"/>
    <tableColumn id="2" xr3:uid="{6098C4D4-8F1C-447E-AD3B-52E967F78B16}" name="Age"/>
    <tableColumn id="3" xr3:uid="{AAF6B076-A81C-4A32-A211-BE390BBD03FA}" name="Rating" dataDxfId="9"/>
    <tableColumn id="4" xr3:uid="{EB6C887E-F767-46B2-A9E8-8915C1593955}" name="Date Joined" dataDxfId="8"/>
    <tableColumn id="5" xr3:uid="{A4E50713-EC0B-4CAD-AF5D-BC8AEC5A6B09}" name="Department" dataDxfId="7"/>
    <tableColumn id="6" xr3:uid="{C0FA79DC-35C4-4AD6-8BA9-AB5DA19C324A}" name="Salary" dataDxfId="6"/>
    <tableColumn id="7" xr3:uid="{A7193868-8695-42EA-9D49-EE7908BFC97C}" name="Country" dataDxfId="5"/>
    <tableColumn id="8" xr3:uid="{DAB0C833-EA40-4867-916A-9EE5EDE8EAC2}" name="Tenure" dataDxfId="4">
      <calculatedColumnFormula>(TODAY()-Table_Employees7[[#This Row],[Date Joined]])/365</calculatedColumnFormula>
    </tableColumn>
    <tableColumn id="9" xr3:uid="{BDBE06B2-4EAC-4A41-9EFC-C0193E7C03FF}" name="Bonus" dataDxfId="3">
      <calculatedColumnFormula>ROUND(IF(Table_Employees7[[#This Row],[Tenure]]&gt;2,3%,2%)*Table_Employees7[[#This Row],[Salary]],0)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L106"/>
  <sheetViews>
    <sheetView tabSelected="1" workbookViewId="0">
      <selection activeCell="G16" sqref="G16"/>
    </sheetView>
  </sheetViews>
  <sheetFormatPr defaultRowHeight="14.5" x14ac:dyDescent="0.35"/>
  <cols>
    <col min="1" max="1" width="1.7265625" customWidth="1"/>
    <col min="2" max="2" width="3.7265625" customWidth="1"/>
    <col min="3" max="3" width="22.36328125" style="5" customWidth="1"/>
    <col min="4" max="4" width="9.26953125" style="5" bestFit="1" customWidth="1"/>
    <col min="5" max="5" width="13.36328125" style="5" bestFit="1" customWidth="1"/>
    <col min="6" max="6" width="7.81640625" style="4" customWidth="1"/>
    <col min="7" max="7" width="15.26953125" style="5" customWidth="1"/>
    <col min="8" max="8" width="14.7265625" style="12" customWidth="1"/>
    <col min="9" max="9" width="14.90625" style="5" customWidth="1"/>
    <col min="12" max="12" width="31.6328125" customWidth="1"/>
  </cols>
  <sheetData>
    <row r="1" spans="1:12" s="2" customFormat="1" ht="52.5" customHeight="1" x14ac:dyDescent="0.35">
      <c r="A1" s="1"/>
      <c r="C1" s="9" t="s">
        <v>110</v>
      </c>
      <c r="D1" s="10"/>
      <c r="E1" s="10"/>
      <c r="F1" s="3"/>
      <c r="G1" s="10"/>
      <c r="H1" s="11"/>
      <c r="I1" s="10"/>
    </row>
    <row r="5" spans="1:12" x14ac:dyDescent="0.35">
      <c r="C5" s="5" t="s">
        <v>0</v>
      </c>
      <c r="D5" s="5" t="s">
        <v>1</v>
      </c>
      <c r="E5" s="5" t="s">
        <v>2</v>
      </c>
      <c r="F5" s="7" t="s">
        <v>3</v>
      </c>
      <c r="G5" s="6" t="s">
        <v>4</v>
      </c>
      <c r="H5" s="12" t="s">
        <v>5</v>
      </c>
      <c r="I5" s="5" t="s">
        <v>6</v>
      </c>
    </row>
    <row r="6" spans="1:12" x14ac:dyDescent="0.35">
      <c r="C6" s="5" t="s">
        <v>58</v>
      </c>
      <c r="D6" s="5" t="s">
        <v>15</v>
      </c>
      <c r="E6" s="5" t="s">
        <v>19</v>
      </c>
      <c r="F6" s="4">
        <v>22</v>
      </c>
      <c r="G6" s="6">
        <v>44446</v>
      </c>
      <c r="H6" s="12">
        <v>112780</v>
      </c>
      <c r="I6" s="5" t="s">
        <v>13</v>
      </c>
    </row>
    <row r="7" spans="1:12" x14ac:dyDescent="0.35">
      <c r="C7" s="5" t="s">
        <v>70</v>
      </c>
      <c r="D7" s="5" t="s">
        <v>15</v>
      </c>
      <c r="E7" s="5" t="s">
        <v>9</v>
      </c>
      <c r="F7" s="4">
        <v>46</v>
      </c>
      <c r="G7" s="6">
        <v>44758</v>
      </c>
      <c r="H7" s="12">
        <v>70610</v>
      </c>
      <c r="I7" s="5" t="s">
        <v>16</v>
      </c>
    </row>
    <row r="8" spans="1:12" ht="18.5" x14ac:dyDescent="0.45">
      <c r="C8" s="5" t="s">
        <v>75</v>
      </c>
      <c r="D8" s="5" t="s">
        <v>8</v>
      </c>
      <c r="E8" s="5" t="s">
        <v>19</v>
      </c>
      <c r="F8" s="4">
        <v>28</v>
      </c>
      <c r="G8" s="6">
        <v>44357</v>
      </c>
      <c r="H8" s="12">
        <v>53240</v>
      </c>
      <c r="I8" s="5" t="s">
        <v>16</v>
      </c>
      <c r="L8" s="14" t="s">
        <v>204</v>
      </c>
    </row>
    <row r="9" spans="1:12" x14ac:dyDescent="0.35">
      <c r="C9" s="5" t="s">
        <v>49</v>
      </c>
      <c r="E9" s="5" t="s">
        <v>21</v>
      </c>
      <c r="F9" s="4">
        <v>37</v>
      </c>
      <c r="G9" s="6">
        <v>44146</v>
      </c>
      <c r="H9" s="12">
        <v>115440</v>
      </c>
      <c r="I9" s="5" t="s">
        <v>24</v>
      </c>
    </row>
    <row r="10" spans="1:12" x14ac:dyDescent="0.35">
      <c r="C10" s="5" t="s">
        <v>65</v>
      </c>
      <c r="D10" s="5" t="s">
        <v>15</v>
      </c>
      <c r="E10" s="5" t="s">
        <v>19</v>
      </c>
      <c r="F10" s="4">
        <v>32</v>
      </c>
      <c r="G10" s="6">
        <v>44465</v>
      </c>
      <c r="H10" s="12">
        <v>53540</v>
      </c>
      <c r="I10" s="5" t="s">
        <v>16</v>
      </c>
    </row>
    <row r="11" spans="1:12" x14ac:dyDescent="0.35">
      <c r="C11" s="5" t="s">
        <v>81</v>
      </c>
      <c r="D11" s="5" t="s">
        <v>8</v>
      </c>
      <c r="E11" s="5" t="s">
        <v>9</v>
      </c>
      <c r="F11" s="4">
        <v>30</v>
      </c>
      <c r="G11" s="6">
        <v>44861</v>
      </c>
      <c r="H11" s="12">
        <v>112570</v>
      </c>
      <c r="I11" s="5" t="s">
        <v>16</v>
      </c>
    </row>
    <row r="12" spans="1:12" x14ac:dyDescent="0.35">
      <c r="C12" s="5" t="s">
        <v>51</v>
      </c>
      <c r="D12" s="5" t="s">
        <v>15</v>
      </c>
      <c r="E12" s="5" t="s">
        <v>9</v>
      </c>
      <c r="F12" s="4">
        <v>33</v>
      </c>
      <c r="G12" s="6">
        <v>44701</v>
      </c>
      <c r="H12" s="12">
        <v>48530</v>
      </c>
      <c r="I12" s="5" t="s">
        <v>13</v>
      </c>
    </row>
    <row r="13" spans="1:12" x14ac:dyDescent="0.35">
      <c r="C13" s="5" t="s">
        <v>61</v>
      </c>
      <c r="D13" s="5" t="s">
        <v>8</v>
      </c>
      <c r="E13" s="5" t="s">
        <v>12</v>
      </c>
      <c r="F13" s="4">
        <v>24</v>
      </c>
      <c r="G13" s="6">
        <v>44148</v>
      </c>
      <c r="H13" s="12">
        <v>62780</v>
      </c>
      <c r="I13" s="5" t="s">
        <v>16</v>
      </c>
    </row>
    <row r="14" spans="1:12" x14ac:dyDescent="0.35">
      <c r="C14" s="5" t="s">
        <v>82</v>
      </c>
      <c r="D14" s="5" t="s">
        <v>15</v>
      </c>
      <c r="E14" s="5" t="s">
        <v>12</v>
      </c>
      <c r="F14" s="4">
        <v>33</v>
      </c>
      <c r="G14" s="6">
        <v>44509</v>
      </c>
      <c r="H14" s="12">
        <v>53870</v>
      </c>
      <c r="I14" s="5" t="s">
        <v>16</v>
      </c>
    </row>
    <row r="15" spans="1:12" x14ac:dyDescent="0.35">
      <c r="C15" s="5" t="s">
        <v>60</v>
      </c>
      <c r="D15" s="5" t="s">
        <v>8</v>
      </c>
      <c r="E15" s="5" t="s">
        <v>56</v>
      </c>
      <c r="F15" s="4">
        <v>27</v>
      </c>
      <c r="G15" s="6">
        <v>44122</v>
      </c>
      <c r="H15" s="12">
        <v>119110</v>
      </c>
      <c r="I15" s="5" t="s">
        <v>16</v>
      </c>
    </row>
    <row r="16" spans="1:12" x14ac:dyDescent="0.35">
      <c r="C16" s="5" t="s">
        <v>87</v>
      </c>
      <c r="D16" s="5" t="s">
        <v>15</v>
      </c>
      <c r="E16" s="5" t="s">
        <v>12</v>
      </c>
      <c r="F16" s="4">
        <v>29</v>
      </c>
      <c r="G16" s="6">
        <v>44180</v>
      </c>
      <c r="H16" s="12">
        <v>112110</v>
      </c>
      <c r="I16" s="5" t="s">
        <v>24</v>
      </c>
    </row>
    <row r="17" spans="3:9" x14ac:dyDescent="0.35">
      <c r="C17" s="5" t="s">
        <v>76</v>
      </c>
      <c r="D17" s="5" t="s">
        <v>15</v>
      </c>
      <c r="E17" s="5" t="s">
        <v>19</v>
      </c>
      <c r="F17" s="4">
        <v>25</v>
      </c>
      <c r="G17" s="6">
        <v>44383</v>
      </c>
      <c r="H17" s="12">
        <v>65700</v>
      </c>
      <c r="I17" s="5" t="s">
        <v>16</v>
      </c>
    </row>
    <row r="18" spans="3:9" x14ac:dyDescent="0.35">
      <c r="C18" s="5" t="s">
        <v>97</v>
      </c>
      <c r="D18" s="5" t="s">
        <v>15</v>
      </c>
      <c r="E18" s="5" t="s">
        <v>12</v>
      </c>
      <c r="F18" s="4">
        <v>37</v>
      </c>
      <c r="G18" s="6">
        <v>44701</v>
      </c>
      <c r="H18" s="12">
        <v>69070</v>
      </c>
      <c r="I18" s="5" t="s">
        <v>16</v>
      </c>
    </row>
    <row r="19" spans="3:9" x14ac:dyDescent="0.35">
      <c r="C19" s="5" t="s">
        <v>22</v>
      </c>
      <c r="D19" s="5" t="s">
        <v>15</v>
      </c>
      <c r="E19" s="5" t="s">
        <v>12</v>
      </c>
      <c r="F19" s="4">
        <v>20</v>
      </c>
      <c r="G19" s="6">
        <v>44459</v>
      </c>
      <c r="H19" s="12">
        <v>107700</v>
      </c>
      <c r="I19" s="5" t="s">
        <v>16</v>
      </c>
    </row>
    <row r="20" spans="3:9" x14ac:dyDescent="0.35">
      <c r="C20" s="5" t="s">
        <v>84</v>
      </c>
      <c r="D20" s="5" t="s">
        <v>8</v>
      </c>
      <c r="E20" s="5" t="s">
        <v>12</v>
      </c>
      <c r="F20" s="4">
        <v>32</v>
      </c>
      <c r="G20" s="6">
        <v>44354</v>
      </c>
      <c r="H20" s="12">
        <v>43840</v>
      </c>
      <c r="I20" s="5" t="s">
        <v>13</v>
      </c>
    </row>
    <row r="21" spans="3:9" x14ac:dyDescent="0.35">
      <c r="C21" s="5" t="s">
        <v>105</v>
      </c>
      <c r="D21" s="5" t="s">
        <v>15</v>
      </c>
      <c r="E21" s="5" t="s">
        <v>9</v>
      </c>
      <c r="F21" s="4">
        <v>40</v>
      </c>
      <c r="G21" s="6">
        <v>44263</v>
      </c>
      <c r="H21" s="12">
        <v>99750</v>
      </c>
      <c r="I21" s="5" t="s">
        <v>16</v>
      </c>
    </row>
    <row r="22" spans="3:9" x14ac:dyDescent="0.35">
      <c r="C22" s="5" t="s">
        <v>47</v>
      </c>
      <c r="D22" s="5" t="s">
        <v>15</v>
      </c>
      <c r="E22" s="5" t="s">
        <v>9</v>
      </c>
      <c r="F22" s="4">
        <v>21</v>
      </c>
      <c r="G22" s="6">
        <v>44104</v>
      </c>
      <c r="H22" s="12">
        <v>37920</v>
      </c>
      <c r="I22" s="5" t="s">
        <v>16</v>
      </c>
    </row>
    <row r="23" spans="3:9" x14ac:dyDescent="0.35">
      <c r="C23" s="5" t="s">
        <v>31</v>
      </c>
      <c r="D23" s="5" t="s">
        <v>15</v>
      </c>
      <c r="E23" s="5" t="s">
        <v>9</v>
      </c>
      <c r="F23" s="4">
        <v>21</v>
      </c>
      <c r="G23" s="6">
        <v>44762</v>
      </c>
      <c r="H23" s="12">
        <v>57090</v>
      </c>
      <c r="I23" s="5" t="s">
        <v>16</v>
      </c>
    </row>
    <row r="24" spans="3:9" x14ac:dyDescent="0.35">
      <c r="C24" s="5" t="s">
        <v>30</v>
      </c>
      <c r="D24" s="5" t="s">
        <v>8</v>
      </c>
      <c r="E24" s="5" t="s">
        <v>12</v>
      </c>
      <c r="F24" s="4">
        <v>31</v>
      </c>
      <c r="G24" s="6">
        <v>44145</v>
      </c>
      <c r="H24" s="12">
        <v>41980</v>
      </c>
      <c r="I24" s="5" t="s">
        <v>16</v>
      </c>
    </row>
    <row r="25" spans="3:9" x14ac:dyDescent="0.35">
      <c r="C25" s="5" t="s">
        <v>78</v>
      </c>
      <c r="D25" s="5" t="s">
        <v>15</v>
      </c>
      <c r="E25" s="5" t="s">
        <v>56</v>
      </c>
      <c r="F25" s="4">
        <v>21</v>
      </c>
      <c r="G25" s="6">
        <v>44242</v>
      </c>
      <c r="H25" s="12">
        <v>75880</v>
      </c>
      <c r="I25" s="5" t="s">
        <v>16</v>
      </c>
    </row>
    <row r="26" spans="3:9" x14ac:dyDescent="0.35">
      <c r="C26" s="5" t="s">
        <v>36</v>
      </c>
      <c r="D26" s="5" t="s">
        <v>8</v>
      </c>
      <c r="E26" s="5" t="s">
        <v>21</v>
      </c>
      <c r="F26" s="4">
        <v>34</v>
      </c>
      <c r="G26" s="6">
        <v>44653</v>
      </c>
      <c r="H26" s="12">
        <v>58940</v>
      </c>
      <c r="I26" s="5" t="s">
        <v>16</v>
      </c>
    </row>
    <row r="27" spans="3:9" x14ac:dyDescent="0.35">
      <c r="C27" s="5" t="s">
        <v>27</v>
      </c>
      <c r="D27" s="5" t="s">
        <v>8</v>
      </c>
      <c r="E27" s="5" t="s">
        <v>21</v>
      </c>
      <c r="F27" s="4">
        <v>30</v>
      </c>
      <c r="G27" s="6">
        <v>44389</v>
      </c>
      <c r="H27" s="12">
        <v>67910</v>
      </c>
      <c r="I27" s="5" t="s">
        <v>24</v>
      </c>
    </row>
    <row r="28" spans="3:9" x14ac:dyDescent="0.35">
      <c r="C28" s="5" t="s">
        <v>26</v>
      </c>
      <c r="D28" s="5" t="s">
        <v>8</v>
      </c>
      <c r="E28" s="5" t="s">
        <v>12</v>
      </c>
      <c r="F28" s="4">
        <v>31</v>
      </c>
      <c r="G28" s="6">
        <v>44663</v>
      </c>
      <c r="H28" s="12">
        <v>58100</v>
      </c>
      <c r="I28" s="5" t="s">
        <v>16</v>
      </c>
    </row>
    <row r="29" spans="3:9" x14ac:dyDescent="0.35">
      <c r="C29" s="5" t="s">
        <v>53</v>
      </c>
      <c r="D29" s="5" t="s">
        <v>15</v>
      </c>
      <c r="E29" s="5" t="s">
        <v>21</v>
      </c>
      <c r="F29" s="4">
        <v>27</v>
      </c>
      <c r="G29" s="6">
        <v>44567</v>
      </c>
      <c r="H29" s="12">
        <v>48980</v>
      </c>
      <c r="I29" s="5" t="s">
        <v>16</v>
      </c>
    </row>
    <row r="30" spans="3:9" x14ac:dyDescent="0.35">
      <c r="C30" s="5" t="s">
        <v>20</v>
      </c>
      <c r="E30" s="5" t="s">
        <v>21</v>
      </c>
      <c r="F30" s="4">
        <v>30</v>
      </c>
      <c r="G30" s="6">
        <v>44597</v>
      </c>
      <c r="H30" s="12">
        <v>64000</v>
      </c>
      <c r="I30" s="5" t="s">
        <v>16</v>
      </c>
    </row>
    <row r="31" spans="3:9" x14ac:dyDescent="0.35">
      <c r="C31" s="5" t="s">
        <v>7</v>
      </c>
      <c r="D31" s="5" t="s">
        <v>8</v>
      </c>
      <c r="E31" s="5" t="s">
        <v>9</v>
      </c>
      <c r="F31" s="4">
        <v>42</v>
      </c>
      <c r="G31" s="6">
        <v>44779</v>
      </c>
      <c r="H31" s="12">
        <v>75000</v>
      </c>
      <c r="I31" s="5" t="s">
        <v>10</v>
      </c>
    </row>
    <row r="32" spans="3:9" x14ac:dyDescent="0.35">
      <c r="C32" s="5" t="s">
        <v>74</v>
      </c>
      <c r="D32" s="5" t="s">
        <v>8</v>
      </c>
      <c r="E32" s="5" t="s">
        <v>12</v>
      </c>
      <c r="F32" s="4">
        <v>40</v>
      </c>
      <c r="G32" s="6">
        <v>44337</v>
      </c>
      <c r="H32" s="12">
        <v>87620</v>
      </c>
      <c r="I32" s="5" t="s">
        <v>16</v>
      </c>
    </row>
    <row r="33" spans="3:9" x14ac:dyDescent="0.35">
      <c r="C33" s="5" t="s">
        <v>44</v>
      </c>
      <c r="D33" s="5" t="s">
        <v>8</v>
      </c>
      <c r="E33" s="5" t="s">
        <v>12</v>
      </c>
      <c r="F33" s="4">
        <v>29</v>
      </c>
      <c r="G33" s="6">
        <v>44023</v>
      </c>
      <c r="H33" s="12">
        <v>34980</v>
      </c>
      <c r="I33" s="5" t="s">
        <v>16</v>
      </c>
    </row>
    <row r="34" spans="3:9" x14ac:dyDescent="0.35">
      <c r="C34" s="5" t="s">
        <v>35</v>
      </c>
      <c r="D34" s="5" t="s">
        <v>8</v>
      </c>
      <c r="E34" s="5" t="s">
        <v>21</v>
      </c>
      <c r="F34" s="4">
        <v>28</v>
      </c>
      <c r="G34" s="6">
        <v>44185</v>
      </c>
      <c r="H34" s="12">
        <v>75970</v>
      </c>
      <c r="I34" s="5" t="s">
        <v>16</v>
      </c>
    </row>
    <row r="35" spans="3:9" x14ac:dyDescent="0.35">
      <c r="C35" s="5" t="s">
        <v>38</v>
      </c>
      <c r="D35" s="5" t="s">
        <v>8</v>
      </c>
      <c r="E35" s="5" t="s">
        <v>21</v>
      </c>
      <c r="F35" s="4">
        <v>34</v>
      </c>
      <c r="G35" s="6">
        <v>44612</v>
      </c>
      <c r="H35" s="12">
        <v>60130</v>
      </c>
      <c r="I35" s="5" t="s">
        <v>16</v>
      </c>
    </row>
    <row r="36" spans="3:9" x14ac:dyDescent="0.35">
      <c r="C36" s="5" t="s">
        <v>41</v>
      </c>
      <c r="D36" s="5" t="s">
        <v>8</v>
      </c>
      <c r="E36" s="5" t="s">
        <v>12</v>
      </c>
      <c r="F36" s="4">
        <v>33</v>
      </c>
      <c r="G36" s="6">
        <v>44374</v>
      </c>
      <c r="H36" s="12">
        <v>75480</v>
      </c>
      <c r="I36" s="5" t="s">
        <v>42</v>
      </c>
    </row>
    <row r="37" spans="3:9" x14ac:dyDescent="0.35">
      <c r="C37" s="5" t="s">
        <v>40</v>
      </c>
      <c r="D37" s="5" t="s">
        <v>15</v>
      </c>
      <c r="E37" s="5" t="s">
        <v>9</v>
      </c>
      <c r="F37" s="4">
        <v>33</v>
      </c>
      <c r="G37" s="6">
        <v>44164</v>
      </c>
      <c r="H37" s="12">
        <v>115920</v>
      </c>
      <c r="I37" s="5" t="s">
        <v>16</v>
      </c>
    </row>
    <row r="38" spans="3:9" x14ac:dyDescent="0.35">
      <c r="C38" s="5" t="s">
        <v>48</v>
      </c>
      <c r="D38" s="5" t="s">
        <v>8</v>
      </c>
      <c r="E38" s="5" t="s">
        <v>19</v>
      </c>
      <c r="F38" s="4">
        <v>36</v>
      </c>
      <c r="G38" s="6">
        <v>44494</v>
      </c>
      <c r="H38" s="12">
        <v>78540</v>
      </c>
      <c r="I38" s="5" t="s">
        <v>16</v>
      </c>
    </row>
    <row r="39" spans="3:9" x14ac:dyDescent="0.35">
      <c r="C39" s="5" t="s">
        <v>34</v>
      </c>
      <c r="D39" s="5" t="s">
        <v>15</v>
      </c>
      <c r="E39" s="5" t="s">
        <v>9</v>
      </c>
      <c r="F39" s="4">
        <v>25</v>
      </c>
      <c r="G39" s="6">
        <v>44726</v>
      </c>
      <c r="H39" s="12">
        <v>109190</v>
      </c>
      <c r="I39" s="5" t="s">
        <v>13</v>
      </c>
    </row>
    <row r="40" spans="3:9" x14ac:dyDescent="0.35">
      <c r="C40" s="5" t="s">
        <v>73</v>
      </c>
      <c r="D40" s="5" t="s">
        <v>8</v>
      </c>
      <c r="E40" s="5" t="s">
        <v>19</v>
      </c>
      <c r="F40" s="4">
        <v>34</v>
      </c>
      <c r="G40" s="6">
        <v>44721</v>
      </c>
      <c r="H40" s="12">
        <v>49630</v>
      </c>
      <c r="I40" s="5" t="s">
        <v>24</v>
      </c>
    </row>
    <row r="41" spans="3:9" x14ac:dyDescent="0.35">
      <c r="C41" s="5" t="s">
        <v>107</v>
      </c>
      <c r="D41" s="5" t="s">
        <v>8</v>
      </c>
      <c r="E41" s="5" t="s">
        <v>9</v>
      </c>
      <c r="F41" s="4">
        <v>28</v>
      </c>
      <c r="G41" s="6">
        <v>44630</v>
      </c>
      <c r="H41" s="12">
        <v>99970</v>
      </c>
      <c r="I41" s="5" t="s">
        <v>16</v>
      </c>
    </row>
    <row r="42" spans="3:9" x14ac:dyDescent="0.35">
      <c r="C42" s="5" t="s">
        <v>71</v>
      </c>
      <c r="D42" s="5" t="s">
        <v>8</v>
      </c>
      <c r="E42" s="5" t="s">
        <v>12</v>
      </c>
      <c r="F42" s="4">
        <v>33</v>
      </c>
      <c r="G42" s="6">
        <v>44190</v>
      </c>
      <c r="H42" s="12">
        <v>96140</v>
      </c>
      <c r="I42" s="5" t="s">
        <v>16</v>
      </c>
    </row>
    <row r="43" spans="3:9" x14ac:dyDescent="0.35">
      <c r="C43" s="5" t="s">
        <v>50</v>
      </c>
      <c r="D43" s="5" t="s">
        <v>15</v>
      </c>
      <c r="E43" s="5" t="s">
        <v>9</v>
      </c>
      <c r="F43" s="4">
        <v>31</v>
      </c>
      <c r="G43" s="6">
        <v>44724</v>
      </c>
      <c r="H43" s="12">
        <v>103550</v>
      </c>
      <c r="I43" s="5" t="s">
        <v>16</v>
      </c>
    </row>
    <row r="44" spans="3:9" x14ac:dyDescent="0.35">
      <c r="C44" s="5" t="s">
        <v>14</v>
      </c>
      <c r="D44" s="5" t="s">
        <v>15</v>
      </c>
      <c r="E44" s="5" t="s">
        <v>12</v>
      </c>
      <c r="F44" s="4">
        <v>31</v>
      </c>
      <c r="G44" s="6">
        <v>44511</v>
      </c>
      <c r="H44" s="12">
        <v>48950</v>
      </c>
      <c r="I44" s="5" t="s">
        <v>16</v>
      </c>
    </row>
    <row r="45" spans="3:9" x14ac:dyDescent="0.35">
      <c r="C45" s="5" t="s">
        <v>63</v>
      </c>
      <c r="D45" s="5" t="s">
        <v>15</v>
      </c>
      <c r="E45" s="5" t="s">
        <v>21</v>
      </c>
      <c r="F45" s="4">
        <v>24</v>
      </c>
      <c r="G45" s="6">
        <v>44436</v>
      </c>
      <c r="H45" s="12">
        <v>52610</v>
      </c>
      <c r="I45" s="5" t="s">
        <v>24</v>
      </c>
    </row>
    <row r="46" spans="3:9" x14ac:dyDescent="0.35">
      <c r="C46" s="5" t="s">
        <v>72</v>
      </c>
      <c r="D46" s="5" t="s">
        <v>8</v>
      </c>
      <c r="E46" s="5" t="s">
        <v>9</v>
      </c>
      <c r="F46" s="4">
        <v>36</v>
      </c>
      <c r="G46" s="6">
        <v>44529</v>
      </c>
      <c r="H46" s="12">
        <v>78390</v>
      </c>
      <c r="I46" s="5" t="s">
        <v>16</v>
      </c>
    </row>
    <row r="47" spans="3:9" x14ac:dyDescent="0.35">
      <c r="C47" s="5" t="s">
        <v>88</v>
      </c>
      <c r="D47" s="5" t="s">
        <v>8</v>
      </c>
      <c r="E47" s="5" t="s">
        <v>21</v>
      </c>
      <c r="F47" s="4">
        <v>33</v>
      </c>
      <c r="G47" s="6">
        <v>44809</v>
      </c>
      <c r="H47" s="12">
        <v>86570</v>
      </c>
      <c r="I47" s="5" t="s">
        <v>16</v>
      </c>
    </row>
    <row r="48" spans="3:9" x14ac:dyDescent="0.35">
      <c r="C48" s="5" t="s">
        <v>92</v>
      </c>
      <c r="D48" s="5" t="s">
        <v>8</v>
      </c>
      <c r="E48" s="5" t="s">
        <v>12</v>
      </c>
      <c r="F48" s="4">
        <v>27</v>
      </c>
      <c r="G48" s="6">
        <v>44686</v>
      </c>
      <c r="H48" s="12">
        <v>83750</v>
      </c>
      <c r="I48" s="5" t="s">
        <v>16</v>
      </c>
    </row>
    <row r="49" spans="3:9" x14ac:dyDescent="0.35">
      <c r="C49" s="5" t="s">
        <v>102</v>
      </c>
      <c r="D49" s="5" t="s">
        <v>8</v>
      </c>
      <c r="E49" s="5" t="s">
        <v>21</v>
      </c>
      <c r="F49" s="4">
        <v>34</v>
      </c>
      <c r="G49" s="6">
        <v>44445</v>
      </c>
      <c r="H49" s="12">
        <v>92450</v>
      </c>
      <c r="I49" s="5" t="s">
        <v>16</v>
      </c>
    </row>
    <row r="50" spans="3:9" x14ac:dyDescent="0.35">
      <c r="C50" s="5" t="s">
        <v>64</v>
      </c>
      <c r="D50" s="5" t="s">
        <v>15</v>
      </c>
      <c r="E50" s="5" t="s">
        <v>12</v>
      </c>
      <c r="F50" s="4">
        <v>20</v>
      </c>
      <c r="G50" s="6">
        <v>44183</v>
      </c>
      <c r="H50" s="12">
        <v>112650</v>
      </c>
      <c r="I50" s="5" t="s">
        <v>16</v>
      </c>
    </row>
    <row r="51" spans="3:9" x14ac:dyDescent="0.35">
      <c r="C51" s="5" t="s">
        <v>104</v>
      </c>
      <c r="D51" s="5" t="s">
        <v>15</v>
      </c>
      <c r="E51" s="5" t="s">
        <v>9</v>
      </c>
      <c r="F51" s="4">
        <v>20</v>
      </c>
      <c r="G51" s="6">
        <v>44744</v>
      </c>
      <c r="H51" s="12">
        <v>79570</v>
      </c>
      <c r="I51" s="5" t="s">
        <v>16</v>
      </c>
    </row>
    <row r="52" spans="3:9" x14ac:dyDescent="0.35">
      <c r="C52" s="5" t="s">
        <v>91</v>
      </c>
      <c r="D52" s="5" t="s">
        <v>8</v>
      </c>
      <c r="E52" s="5" t="s">
        <v>19</v>
      </c>
      <c r="F52" s="4">
        <v>20</v>
      </c>
      <c r="G52" s="6">
        <v>44537</v>
      </c>
      <c r="H52" s="12">
        <v>68900</v>
      </c>
      <c r="I52" s="5" t="s">
        <v>24</v>
      </c>
    </row>
    <row r="53" spans="3:9" x14ac:dyDescent="0.35">
      <c r="C53" s="5" t="s">
        <v>39</v>
      </c>
      <c r="D53" s="5" t="s">
        <v>8</v>
      </c>
      <c r="E53" s="5" t="s">
        <v>12</v>
      </c>
      <c r="F53" s="4">
        <v>25</v>
      </c>
      <c r="G53" s="6">
        <v>44694</v>
      </c>
      <c r="H53" s="12">
        <v>80700</v>
      </c>
      <c r="I53" s="5" t="s">
        <v>13</v>
      </c>
    </row>
    <row r="54" spans="3:9" x14ac:dyDescent="0.35">
      <c r="C54" s="5" t="s">
        <v>100</v>
      </c>
      <c r="D54" s="5" t="s">
        <v>15</v>
      </c>
      <c r="E54" s="5" t="s">
        <v>9</v>
      </c>
      <c r="F54" s="4">
        <v>19</v>
      </c>
      <c r="G54" s="6">
        <v>44277</v>
      </c>
      <c r="H54" s="12">
        <v>58960</v>
      </c>
      <c r="I54" s="5" t="s">
        <v>16</v>
      </c>
    </row>
    <row r="55" spans="3:9" x14ac:dyDescent="0.35">
      <c r="C55" s="5" t="s">
        <v>106</v>
      </c>
      <c r="D55" s="5" t="s">
        <v>15</v>
      </c>
      <c r="E55" s="5" t="s">
        <v>12</v>
      </c>
      <c r="F55" s="4">
        <v>36</v>
      </c>
      <c r="G55" s="6">
        <v>44019</v>
      </c>
      <c r="H55" s="12">
        <v>118840</v>
      </c>
      <c r="I55" s="5" t="s">
        <v>16</v>
      </c>
    </row>
    <row r="56" spans="3:9" x14ac:dyDescent="0.35">
      <c r="C56" s="5" t="s">
        <v>29</v>
      </c>
      <c r="D56" s="5" t="s">
        <v>15</v>
      </c>
      <c r="E56" s="5" t="s">
        <v>21</v>
      </c>
      <c r="F56" s="4">
        <v>28</v>
      </c>
      <c r="G56" s="6">
        <v>44041</v>
      </c>
      <c r="H56" s="12">
        <v>48170</v>
      </c>
      <c r="I56" s="5" t="s">
        <v>13</v>
      </c>
    </row>
    <row r="57" spans="3:9" x14ac:dyDescent="0.35">
      <c r="C57" s="5" t="s">
        <v>108</v>
      </c>
      <c r="D57" s="5" t="s">
        <v>8</v>
      </c>
      <c r="E57" s="5" t="s">
        <v>56</v>
      </c>
      <c r="F57" s="4">
        <v>32</v>
      </c>
      <c r="G57" s="6">
        <v>44400</v>
      </c>
      <c r="H57" s="12">
        <v>45510</v>
      </c>
      <c r="I57" s="5" t="s">
        <v>16</v>
      </c>
    </row>
    <row r="58" spans="3:9" x14ac:dyDescent="0.35">
      <c r="C58" s="5" t="s">
        <v>64</v>
      </c>
      <c r="D58" s="5" t="s">
        <v>15</v>
      </c>
      <c r="E58" s="5" t="s">
        <v>9</v>
      </c>
      <c r="F58" s="4">
        <v>34</v>
      </c>
      <c r="G58" s="6">
        <v>44703</v>
      </c>
      <c r="H58" s="12">
        <v>112650</v>
      </c>
      <c r="I58" s="5" t="s">
        <v>16</v>
      </c>
    </row>
    <row r="59" spans="3:9" x14ac:dyDescent="0.35">
      <c r="C59" s="5" t="s">
        <v>83</v>
      </c>
      <c r="D59" s="5" t="s">
        <v>8</v>
      </c>
      <c r="E59" s="5" t="s">
        <v>9</v>
      </c>
      <c r="F59" s="4">
        <v>36</v>
      </c>
      <c r="G59" s="6">
        <v>44085</v>
      </c>
      <c r="H59" s="12">
        <v>114890</v>
      </c>
      <c r="I59" s="5" t="s">
        <v>16</v>
      </c>
    </row>
    <row r="60" spans="3:9" x14ac:dyDescent="0.35">
      <c r="C60" s="5" t="s">
        <v>67</v>
      </c>
      <c r="D60" s="5" t="s">
        <v>15</v>
      </c>
      <c r="E60" s="5" t="s">
        <v>12</v>
      </c>
      <c r="F60" s="4">
        <v>30</v>
      </c>
      <c r="G60" s="6">
        <v>44850</v>
      </c>
      <c r="H60" s="12">
        <v>69710</v>
      </c>
      <c r="I60" s="5" t="s">
        <v>16</v>
      </c>
    </row>
    <row r="61" spans="3:9" x14ac:dyDescent="0.35">
      <c r="C61" s="5" t="s">
        <v>94</v>
      </c>
      <c r="D61" s="5" t="s">
        <v>15</v>
      </c>
      <c r="E61" s="5" t="s">
        <v>21</v>
      </c>
      <c r="F61" s="4">
        <v>36</v>
      </c>
      <c r="G61" s="6">
        <v>44333</v>
      </c>
      <c r="H61" s="12">
        <v>71380</v>
      </c>
      <c r="I61" s="5" t="s">
        <v>16</v>
      </c>
    </row>
    <row r="62" spans="3:9" x14ac:dyDescent="0.35">
      <c r="C62" s="5" t="s">
        <v>33</v>
      </c>
      <c r="D62" s="5" t="s">
        <v>8</v>
      </c>
      <c r="E62" s="5" t="s">
        <v>19</v>
      </c>
      <c r="F62" s="4">
        <v>38</v>
      </c>
      <c r="G62" s="6">
        <v>44377</v>
      </c>
      <c r="H62" s="12">
        <v>109160</v>
      </c>
      <c r="I62" s="5" t="s">
        <v>10</v>
      </c>
    </row>
    <row r="63" spans="3:9" x14ac:dyDescent="0.35">
      <c r="C63" s="5" t="s">
        <v>98</v>
      </c>
      <c r="D63" s="5" t="s">
        <v>15</v>
      </c>
      <c r="E63" s="5" t="s">
        <v>9</v>
      </c>
      <c r="F63" s="4">
        <v>27</v>
      </c>
      <c r="G63" s="6">
        <v>44609</v>
      </c>
      <c r="H63" s="12">
        <v>113280</v>
      </c>
      <c r="I63" s="5" t="s">
        <v>42</v>
      </c>
    </row>
    <row r="64" spans="3:9" x14ac:dyDescent="0.35">
      <c r="C64" s="5" t="s">
        <v>25</v>
      </c>
      <c r="D64" s="5" t="s">
        <v>15</v>
      </c>
      <c r="E64" s="5" t="s">
        <v>12</v>
      </c>
      <c r="F64" s="4">
        <v>30</v>
      </c>
      <c r="G64" s="6">
        <v>44273</v>
      </c>
      <c r="H64" s="12">
        <v>69120</v>
      </c>
      <c r="I64" s="5" t="s">
        <v>16</v>
      </c>
    </row>
    <row r="65" spans="3:9" x14ac:dyDescent="0.35">
      <c r="C65" s="5" t="s">
        <v>55</v>
      </c>
      <c r="D65" s="5" t="s">
        <v>8</v>
      </c>
      <c r="E65" s="5" t="s">
        <v>56</v>
      </c>
      <c r="F65" s="4">
        <v>37</v>
      </c>
      <c r="G65" s="6">
        <v>44451</v>
      </c>
      <c r="H65" s="12">
        <v>118100</v>
      </c>
      <c r="I65" s="5" t="s">
        <v>16</v>
      </c>
    </row>
    <row r="66" spans="3:9" x14ac:dyDescent="0.35">
      <c r="C66" s="5" t="s">
        <v>62</v>
      </c>
      <c r="D66" s="5" t="s">
        <v>8</v>
      </c>
      <c r="E66" s="5" t="s">
        <v>9</v>
      </c>
      <c r="F66" s="4">
        <v>22</v>
      </c>
      <c r="G66" s="6">
        <v>44450</v>
      </c>
      <c r="H66" s="12">
        <v>76900</v>
      </c>
      <c r="I66" s="5" t="s">
        <v>13</v>
      </c>
    </row>
    <row r="67" spans="3:9" x14ac:dyDescent="0.35">
      <c r="C67" s="5" t="s">
        <v>17</v>
      </c>
      <c r="D67" s="5" t="s">
        <v>8</v>
      </c>
      <c r="E67" s="5" t="s">
        <v>12</v>
      </c>
      <c r="F67" s="4">
        <v>43</v>
      </c>
      <c r="G67" s="6">
        <v>45045</v>
      </c>
      <c r="H67" s="12">
        <v>114870</v>
      </c>
      <c r="I67" s="5" t="s">
        <v>16</v>
      </c>
    </row>
    <row r="68" spans="3:9" x14ac:dyDescent="0.35">
      <c r="C68" s="5" t="s">
        <v>52</v>
      </c>
      <c r="E68" s="5" t="s">
        <v>12</v>
      </c>
      <c r="F68" s="4">
        <v>32</v>
      </c>
      <c r="G68" s="6">
        <v>44774</v>
      </c>
      <c r="H68" s="12">
        <v>91310</v>
      </c>
      <c r="I68" s="5" t="s">
        <v>16</v>
      </c>
    </row>
    <row r="69" spans="3:9" x14ac:dyDescent="0.35">
      <c r="C69" s="5" t="s">
        <v>43</v>
      </c>
      <c r="D69" s="5" t="s">
        <v>8</v>
      </c>
      <c r="E69" s="5" t="s">
        <v>9</v>
      </c>
      <c r="F69" s="4">
        <v>28</v>
      </c>
      <c r="G69" s="6">
        <v>44486</v>
      </c>
      <c r="H69" s="12">
        <v>104770</v>
      </c>
      <c r="I69" s="5" t="s">
        <v>16</v>
      </c>
    </row>
    <row r="70" spans="3:9" x14ac:dyDescent="0.35">
      <c r="C70" s="5" t="s">
        <v>89</v>
      </c>
      <c r="D70" s="5" t="s">
        <v>15</v>
      </c>
      <c r="E70" s="5" t="s">
        <v>19</v>
      </c>
      <c r="F70" s="4">
        <v>27</v>
      </c>
      <c r="G70" s="6">
        <v>44134</v>
      </c>
      <c r="H70" s="12">
        <v>54970</v>
      </c>
      <c r="I70" s="5" t="s">
        <v>16</v>
      </c>
    </row>
    <row r="71" spans="3:9" x14ac:dyDescent="0.35">
      <c r="C71" s="5" t="s">
        <v>11</v>
      </c>
      <c r="E71" s="5" t="s">
        <v>12</v>
      </c>
      <c r="F71" s="4">
        <v>26</v>
      </c>
      <c r="G71" s="6">
        <v>44271</v>
      </c>
      <c r="H71" s="12">
        <v>90700</v>
      </c>
      <c r="I71" s="5" t="s">
        <v>13</v>
      </c>
    </row>
    <row r="72" spans="3:9" x14ac:dyDescent="0.35">
      <c r="C72" s="5" t="s">
        <v>109</v>
      </c>
      <c r="D72" s="5" t="s">
        <v>8</v>
      </c>
      <c r="E72" s="5" t="s">
        <v>19</v>
      </c>
      <c r="F72" s="4">
        <v>38</v>
      </c>
      <c r="G72" s="6">
        <v>44329</v>
      </c>
      <c r="H72" s="12">
        <v>56870</v>
      </c>
      <c r="I72" s="5" t="s">
        <v>13</v>
      </c>
    </row>
    <row r="73" spans="3:9" x14ac:dyDescent="0.35">
      <c r="C73" s="5" t="s">
        <v>77</v>
      </c>
      <c r="D73" s="5" t="s">
        <v>8</v>
      </c>
      <c r="E73" s="5" t="s">
        <v>19</v>
      </c>
      <c r="F73" s="4">
        <v>25</v>
      </c>
      <c r="G73" s="6">
        <v>44205</v>
      </c>
      <c r="H73" s="12">
        <v>92700</v>
      </c>
      <c r="I73" s="5" t="s">
        <v>16</v>
      </c>
    </row>
    <row r="74" spans="3:9" x14ac:dyDescent="0.35">
      <c r="C74" s="5" t="s">
        <v>32</v>
      </c>
      <c r="D74" s="5" t="s">
        <v>8</v>
      </c>
      <c r="E74" s="5" t="s">
        <v>21</v>
      </c>
      <c r="F74" s="4">
        <v>21</v>
      </c>
      <c r="G74" s="6">
        <v>44317</v>
      </c>
      <c r="H74" s="12">
        <v>65920</v>
      </c>
      <c r="I74" s="5" t="s">
        <v>16</v>
      </c>
    </row>
    <row r="75" spans="3:9" x14ac:dyDescent="0.35">
      <c r="C75" s="5" t="s">
        <v>59</v>
      </c>
      <c r="D75" s="5" t="s">
        <v>15</v>
      </c>
      <c r="E75" s="5" t="s">
        <v>9</v>
      </c>
      <c r="F75" s="4">
        <v>26</v>
      </c>
      <c r="G75" s="6">
        <v>44225</v>
      </c>
      <c r="H75" s="12">
        <v>47360</v>
      </c>
      <c r="I75" s="5" t="s">
        <v>16</v>
      </c>
    </row>
    <row r="76" spans="3:9" x14ac:dyDescent="0.35">
      <c r="C76" s="5" t="s">
        <v>37</v>
      </c>
      <c r="D76" s="5" t="s">
        <v>15</v>
      </c>
      <c r="E76" s="5" t="s">
        <v>9</v>
      </c>
      <c r="F76" s="4">
        <v>30</v>
      </c>
      <c r="G76" s="6">
        <v>44666</v>
      </c>
      <c r="H76" s="12">
        <v>60570</v>
      </c>
      <c r="I76" s="5" t="s">
        <v>16</v>
      </c>
    </row>
    <row r="77" spans="3:9" x14ac:dyDescent="0.35">
      <c r="C77" s="5" t="s">
        <v>96</v>
      </c>
      <c r="D77" s="5" t="s">
        <v>8</v>
      </c>
      <c r="E77" s="5" t="s">
        <v>9</v>
      </c>
      <c r="F77" s="4">
        <v>28</v>
      </c>
      <c r="G77" s="6">
        <v>44649</v>
      </c>
      <c r="H77" s="12">
        <v>104120</v>
      </c>
      <c r="I77" s="5" t="s">
        <v>16</v>
      </c>
    </row>
    <row r="78" spans="3:9" x14ac:dyDescent="0.35">
      <c r="C78" s="5" t="s">
        <v>23</v>
      </c>
      <c r="D78" s="5" t="s">
        <v>15</v>
      </c>
      <c r="E78" s="5" t="s">
        <v>12</v>
      </c>
      <c r="F78" s="4">
        <v>37</v>
      </c>
      <c r="G78" s="6">
        <v>44338</v>
      </c>
      <c r="H78" s="12">
        <v>88050</v>
      </c>
      <c r="I78" s="5" t="s">
        <v>24</v>
      </c>
    </row>
    <row r="79" spans="3:9" x14ac:dyDescent="0.35">
      <c r="C79" s="5" t="s">
        <v>103</v>
      </c>
      <c r="D79" s="5" t="s">
        <v>15</v>
      </c>
      <c r="E79" s="5" t="s">
        <v>12</v>
      </c>
      <c r="F79" s="4">
        <v>24</v>
      </c>
      <c r="G79" s="6">
        <v>44686</v>
      </c>
      <c r="H79" s="12">
        <v>100420</v>
      </c>
      <c r="I79" s="5" t="s">
        <v>16</v>
      </c>
    </row>
    <row r="80" spans="3:9" x14ac:dyDescent="0.35">
      <c r="C80" s="5" t="s">
        <v>54</v>
      </c>
      <c r="D80" s="5" t="s">
        <v>8</v>
      </c>
      <c r="E80" s="5" t="s">
        <v>9</v>
      </c>
      <c r="F80" s="4">
        <v>30</v>
      </c>
      <c r="G80" s="6">
        <v>44850</v>
      </c>
      <c r="H80" s="12">
        <v>114180</v>
      </c>
      <c r="I80" s="5" t="s">
        <v>16</v>
      </c>
    </row>
    <row r="81" spans="3:9" x14ac:dyDescent="0.35">
      <c r="C81" s="5" t="s">
        <v>86</v>
      </c>
      <c r="D81" s="5" t="s">
        <v>8</v>
      </c>
      <c r="E81" s="5" t="s">
        <v>12</v>
      </c>
      <c r="F81" s="4">
        <v>21</v>
      </c>
      <c r="G81" s="6">
        <v>44678</v>
      </c>
      <c r="H81" s="12">
        <v>33920</v>
      </c>
      <c r="I81" s="5" t="s">
        <v>16</v>
      </c>
    </row>
    <row r="82" spans="3:9" x14ac:dyDescent="0.35">
      <c r="C82" s="5" t="s">
        <v>69</v>
      </c>
      <c r="D82" s="5" t="s">
        <v>15</v>
      </c>
      <c r="E82" s="5" t="s">
        <v>9</v>
      </c>
      <c r="F82" s="4">
        <v>23</v>
      </c>
      <c r="G82" s="6">
        <v>44440</v>
      </c>
      <c r="H82" s="12">
        <v>106460</v>
      </c>
      <c r="I82" s="5" t="s">
        <v>16</v>
      </c>
    </row>
    <row r="83" spans="3:9" x14ac:dyDescent="0.35">
      <c r="C83" s="5" t="s">
        <v>57</v>
      </c>
      <c r="D83" s="5" t="s">
        <v>15</v>
      </c>
      <c r="E83" s="5" t="s">
        <v>9</v>
      </c>
      <c r="F83" s="4">
        <v>35</v>
      </c>
      <c r="G83" s="6">
        <v>44727</v>
      </c>
      <c r="H83" s="12">
        <v>40400</v>
      </c>
      <c r="I83" s="5" t="s">
        <v>16</v>
      </c>
    </row>
    <row r="84" spans="3:9" x14ac:dyDescent="0.35">
      <c r="C84" s="5" t="s">
        <v>68</v>
      </c>
      <c r="D84" s="5" t="s">
        <v>15</v>
      </c>
      <c r="E84" s="5" t="s">
        <v>21</v>
      </c>
      <c r="F84" s="4">
        <v>27</v>
      </c>
      <c r="G84" s="6">
        <v>44236</v>
      </c>
      <c r="H84" s="12">
        <v>91650</v>
      </c>
      <c r="I84" s="5" t="s">
        <v>13</v>
      </c>
    </row>
    <row r="85" spans="3:9" x14ac:dyDescent="0.35">
      <c r="C85" s="5" t="s">
        <v>99</v>
      </c>
      <c r="D85" s="5" t="s">
        <v>15</v>
      </c>
      <c r="E85" s="5" t="s">
        <v>19</v>
      </c>
      <c r="F85" s="4">
        <v>43</v>
      </c>
      <c r="G85" s="6">
        <v>44620</v>
      </c>
      <c r="H85" s="12">
        <v>36040</v>
      </c>
      <c r="I85" s="5" t="s">
        <v>16</v>
      </c>
    </row>
    <row r="86" spans="3:9" x14ac:dyDescent="0.35">
      <c r="C86" s="5" t="s">
        <v>101</v>
      </c>
      <c r="D86" s="5" t="s">
        <v>8</v>
      </c>
      <c r="E86" s="5" t="s">
        <v>12</v>
      </c>
      <c r="F86" s="4">
        <v>40</v>
      </c>
      <c r="G86" s="6">
        <v>44381</v>
      </c>
      <c r="H86" s="12">
        <v>104410</v>
      </c>
      <c r="I86" s="5" t="s">
        <v>16</v>
      </c>
    </row>
    <row r="87" spans="3:9" x14ac:dyDescent="0.35">
      <c r="C87" s="5" t="s">
        <v>85</v>
      </c>
      <c r="D87" s="5" t="s">
        <v>15</v>
      </c>
      <c r="E87" s="5" t="s">
        <v>21</v>
      </c>
      <c r="F87" s="4">
        <v>30</v>
      </c>
      <c r="G87" s="6">
        <v>44606</v>
      </c>
      <c r="H87" s="12">
        <v>96800</v>
      </c>
      <c r="I87" s="5" t="s">
        <v>16</v>
      </c>
    </row>
    <row r="88" spans="3:9" x14ac:dyDescent="0.35">
      <c r="C88" s="5" t="s">
        <v>28</v>
      </c>
      <c r="D88" s="5" t="s">
        <v>8</v>
      </c>
      <c r="E88" s="5" t="s">
        <v>21</v>
      </c>
      <c r="F88" s="4">
        <v>34</v>
      </c>
      <c r="G88" s="6">
        <v>44459</v>
      </c>
      <c r="H88" s="12">
        <v>85000</v>
      </c>
      <c r="I88" s="5" t="s">
        <v>16</v>
      </c>
    </row>
    <row r="89" spans="3:9" x14ac:dyDescent="0.35">
      <c r="C89" s="5" t="s">
        <v>80</v>
      </c>
      <c r="D89" s="5" t="s">
        <v>15</v>
      </c>
      <c r="E89" s="5" t="s">
        <v>19</v>
      </c>
      <c r="F89" s="4">
        <v>28</v>
      </c>
      <c r="G89" s="6">
        <v>44820</v>
      </c>
      <c r="H89" s="12">
        <v>43510</v>
      </c>
      <c r="I89" s="5" t="s">
        <v>42</v>
      </c>
    </row>
    <row r="90" spans="3:9" x14ac:dyDescent="0.35">
      <c r="C90" s="5" t="s">
        <v>79</v>
      </c>
      <c r="D90" s="5" t="s">
        <v>15</v>
      </c>
      <c r="E90" s="5" t="s">
        <v>21</v>
      </c>
      <c r="F90" s="4">
        <v>33</v>
      </c>
      <c r="G90" s="6">
        <v>44243</v>
      </c>
      <c r="H90" s="12">
        <v>59430</v>
      </c>
      <c r="I90" s="5" t="s">
        <v>16</v>
      </c>
    </row>
    <row r="91" spans="3:9" x14ac:dyDescent="0.35">
      <c r="C91" s="5" t="s">
        <v>93</v>
      </c>
      <c r="D91" s="5" t="s">
        <v>8</v>
      </c>
      <c r="E91" s="5" t="s">
        <v>21</v>
      </c>
      <c r="F91" s="4">
        <v>33</v>
      </c>
      <c r="G91" s="6">
        <v>44067</v>
      </c>
      <c r="H91" s="12">
        <v>65360</v>
      </c>
      <c r="I91" s="5" t="s">
        <v>16</v>
      </c>
    </row>
    <row r="92" spans="3:9" x14ac:dyDescent="0.35">
      <c r="C92" s="5" t="s">
        <v>66</v>
      </c>
      <c r="D92" s="5" t="s">
        <v>8</v>
      </c>
      <c r="E92" s="5" t="s">
        <v>9</v>
      </c>
      <c r="F92" s="4">
        <v>32</v>
      </c>
      <c r="G92" s="6">
        <v>44611</v>
      </c>
      <c r="H92" s="12">
        <v>41570</v>
      </c>
      <c r="I92" s="5" t="s">
        <v>16</v>
      </c>
    </row>
    <row r="93" spans="3:9" x14ac:dyDescent="0.35">
      <c r="C93" s="5" t="s">
        <v>95</v>
      </c>
      <c r="D93" s="5" t="s">
        <v>8</v>
      </c>
      <c r="E93" s="5" t="s">
        <v>12</v>
      </c>
      <c r="F93" s="4">
        <v>33</v>
      </c>
      <c r="G93" s="6">
        <v>44312</v>
      </c>
      <c r="H93" s="12">
        <v>75280</v>
      </c>
      <c r="I93" s="5" t="s">
        <v>16</v>
      </c>
    </row>
    <row r="94" spans="3:9" x14ac:dyDescent="0.35">
      <c r="C94" s="5" t="s">
        <v>18</v>
      </c>
      <c r="D94" s="5" t="s">
        <v>15</v>
      </c>
      <c r="E94" s="5" t="s">
        <v>19</v>
      </c>
      <c r="F94" s="4">
        <v>33</v>
      </c>
      <c r="G94" s="6">
        <v>44385</v>
      </c>
      <c r="H94" s="12">
        <v>74550</v>
      </c>
      <c r="I94" s="5" t="s">
        <v>16</v>
      </c>
    </row>
    <row r="95" spans="3:9" x14ac:dyDescent="0.35">
      <c r="C95" s="5" t="s">
        <v>45</v>
      </c>
      <c r="D95" s="5" t="s">
        <v>15</v>
      </c>
      <c r="E95" s="5" t="s">
        <v>9</v>
      </c>
      <c r="F95" s="4">
        <v>30</v>
      </c>
      <c r="G95" s="6">
        <v>44701</v>
      </c>
      <c r="H95" s="12">
        <v>67950</v>
      </c>
      <c r="I95" s="5" t="s">
        <v>16</v>
      </c>
    </row>
    <row r="96" spans="3:9" x14ac:dyDescent="0.35">
      <c r="C96" s="5" t="s">
        <v>90</v>
      </c>
      <c r="D96" s="5" t="s">
        <v>15</v>
      </c>
      <c r="E96" s="5" t="s">
        <v>21</v>
      </c>
      <c r="F96" s="4">
        <v>42</v>
      </c>
      <c r="G96" s="6">
        <v>44731</v>
      </c>
      <c r="H96" s="12">
        <v>70270</v>
      </c>
      <c r="I96" s="5" t="s">
        <v>24</v>
      </c>
    </row>
    <row r="97" spans="3:9" x14ac:dyDescent="0.35">
      <c r="C97" s="5" t="s">
        <v>46</v>
      </c>
      <c r="D97" s="5" t="s">
        <v>15</v>
      </c>
      <c r="E97" s="5" t="s">
        <v>9</v>
      </c>
      <c r="F97" s="4">
        <v>26</v>
      </c>
      <c r="G97" s="6">
        <v>44411</v>
      </c>
      <c r="H97" s="12">
        <v>53540</v>
      </c>
      <c r="I97" s="5" t="s">
        <v>16</v>
      </c>
    </row>
    <row r="98" spans="3:9" x14ac:dyDescent="0.35">
      <c r="C98" s="5" t="s">
        <v>58</v>
      </c>
      <c r="D98" s="5" t="s">
        <v>15</v>
      </c>
      <c r="E98" s="5" t="s">
        <v>19</v>
      </c>
      <c r="F98" s="4">
        <v>22</v>
      </c>
      <c r="G98" s="6">
        <v>44446</v>
      </c>
      <c r="H98" s="12">
        <v>112780</v>
      </c>
      <c r="I98" s="5" t="s">
        <v>13</v>
      </c>
    </row>
    <row r="99" spans="3:9" x14ac:dyDescent="0.35">
      <c r="C99" s="5" t="s">
        <v>70</v>
      </c>
      <c r="D99" s="5" t="s">
        <v>15</v>
      </c>
      <c r="E99" s="5" t="s">
        <v>9</v>
      </c>
      <c r="F99" s="4">
        <v>46</v>
      </c>
      <c r="G99" s="6">
        <v>44758</v>
      </c>
      <c r="H99" s="12">
        <v>70610</v>
      </c>
      <c r="I99" s="5" t="s">
        <v>16</v>
      </c>
    </row>
    <row r="100" spans="3:9" x14ac:dyDescent="0.35">
      <c r="C100" s="5" t="s">
        <v>75</v>
      </c>
      <c r="D100" s="5" t="s">
        <v>8</v>
      </c>
      <c r="E100" s="5" t="s">
        <v>19</v>
      </c>
      <c r="F100" s="4">
        <v>28</v>
      </c>
      <c r="G100" s="6">
        <v>44357</v>
      </c>
      <c r="H100" s="12">
        <v>53240</v>
      </c>
      <c r="I100" s="5" t="s">
        <v>16</v>
      </c>
    </row>
    <row r="101" spans="3:9" x14ac:dyDescent="0.35">
      <c r="C101" s="5" t="s">
        <v>49</v>
      </c>
      <c r="E101" s="5" t="s">
        <v>21</v>
      </c>
      <c r="F101" s="4">
        <v>37</v>
      </c>
      <c r="G101" s="6">
        <v>44146</v>
      </c>
      <c r="H101" s="12">
        <v>115440</v>
      </c>
      <c r="I101" s="5" t="s">
        <v>24</v>
      </c>
    </row>
    <row r="102" spans="3:9" x14ac:dyDescent="0.35">
      <c r="C102" s="5" t="s">
        <v>65</v>
      </c>
      <c r="D102" s="5" t="s">
        <v>15</v>
      </c>
      <c r="E102" s="5" t="s">
        <v>19</v>
      </c>
      <c r="F102" s="4">
        <v>32</v>
      </c>
      <c r="G102" s="6">
        <v>44465</v>
      </c>
      <c r="H102" s="12">
        <v>53540</v>
      </c>
      <c r="I102" s="5" t="s">
        <v>16</v>
      </c>
    </row>
    <row r="103" spans="3:9" x14ac:dyDescent="0.35">
      <c r="C103" s="5" t="s">
        <v>81</v>
      </c>
      <c r="D103" s="5" t="s">
        <v>8</v>
      </c>
      <c r="E103" s="5" t="s">
        <v>9</v>
      </c>
      <c r="F103" s="4">
        <v>30</v>
      </c>
      <c r="G103" s="6">
        <v>44861</v>
      </c>
      <c r="H103" s="12">
        <v>112570</v>
      </c>
      <c r="I103" s="5" t="s">
        <v>16</v>
      </c>
    </row>
    <row r="104" spans="3:9" x14ac:dyDescent="0.35">
      <c r="C104" s="5" t="s">
        <v>51</v>
      </c>
      <c r="D104" s="5" t="s">
        <v>15</v>
      </c>
      <c r="E104" s="5" t="s">
        <v>9</v>
      </c>
      <c r="F104" s="4">
        <v>33</v>
      </c>
      <c r="G104" s="6">
        <v>44701</v>
      </c>
      <c r="H104" s="12">
        <v>48530</v>
      </c>
      <c r="I104" s="5" t="s">
        <v>13</v>
      </c>
    </row>
    <row r="105" spans="3:9" x14ac:dyDescent="0.35">
      <c r="C105" s="5" t="s">
        <v>61</v>
      </c>
      <c r="D105" s="5" t="s">
        <v>8</v>
      </c>
      <c r="E105" s="5" t="s">
        <v>12</v>
      </c>
      <c r="F105" s="4">
        <v>24</v>
      </c>
      <c r="G105" s="6">
        <v>44148</v>
      </c>
      <c r="H105" s="12">
        <v>62780</v>
      </c>
      <c r="I105" s="5" t="s">
        <v>16</v>
      </c>
    </row>
    <row r="106" spans="3:9" x14ac:dyDescent="0.35">
      <c r="C106" s="5" t="s">
        <v>203</v>
      </c>
      <c r="F106" s="4">
        <f>SUBTOTAL(101,NewZealand_Data[Age])</f>
        <v>30.52</v>
      </c>
      <c r="H106" s="12">
        <f>SUBTOTAL(101,NewZealand_Data[Salary])</f>
        <v>77472.100000000006</v>
      </c>
      <c r="I106" s="5">
        <f>SUBTOTAL(103,NewZealand_Data[Rating])</f>
        <v>100</v>
      </c>
    </row>
  </sheetData>
  <conditionalFormatting sqref="C6:C105">
    <cfRule type="duplicateValues" dxfId="1"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0F55-0386-4DD2-A74A-E98C1C7981BC}">
  <sheetPr>
    <tabColor rgb="FFFFC000"/>
  </sheetPr>
  <dimension ref="C1:Q22"/>
  <sheetViews>
    <sheetView showGridLines="0" showRowColHeaders="0" zoomScaleNormal="100" workbookViewId="0">
      <selection activeCell="A3" sqref="A3"/>
    </sheetView>
  </sheetViews>
  <sheetFormatPr defaultRowHeight="14.5" x14ac:dyDescent="0.35"/>
  <cols>
    <col min="1" max="1" width="7.6328125" customWidth="1"/>
    <col min="2" max="2" width="6.1796875" customWidth="1"/>
    <col min="3" max="3" width="16.26953125" customWidth="1"/>
    <col min="4" max="4" width="3.26953125" customWidth="1"/>
    <col min="5" max="5" width="14.54296875" customWidth="1"/>
    <col min="6" max="6" width="2.1796875" customWidth="1"/>
    <col min="7" max="7" width="17.81640625" customWidth="1"/>
    <col min="9" max="9" width="11.08984375" customWidth="1"/>
    <col min="11" max="11" width="4.6328125" customWidth="1"/>
    <col min="12" max="12" width="8.7265625" hidden="1" customWidth="1"/>
    <col min="13" max="13" width="16.90625" customWidth="1"/>
    <col min="14" max="14" width="3.453125" customWidth="1"/>
    <col min="15" max="15" width="17.54296875" customWidth="1"/>
    <col min="16" max="16" width="2.1796875" customWidth="1"/>
    <col min="17" max="17" width="19.54296875" customWidth="1"/>
  </cols>
  <sheetData>
    <row r="1" spans="3:17" ht="13" customHeight="1" x14ac:dyDescent="0.35">
      <c r="E1" s="59" t="s">
        <v>253</v>
      </c>
      <c r="O1" s="59" t="s">
        <v>254</v>
      </c>
    </row>
    <row r="3" spans="3:17" ht="76" customHeight="1" x14ac:dyDescent="0.35">
      <c r="C3" s="50">
        <f>COUNTIFS(Table_Employees[Country],"NZ")</f>
        <v>91</v>
      </c>
      <c r="E3" s="51">
        <f>COUNTIFS(Table_Employees[Country],"NZ",Table_Employees[Gender],"Female")/C3</f>
        <v>0.47252747252747251</v>
      </c>
      <c r="G3" s="52">
        <f>AVERAGEIFS(Table_Employees[Salary],Table_Employees[Country],"NZ")</f>
        <v>76978.791208791212</v>
      </c>
      <c r="M3" s="53">
        <f>COUNTIFS(Table_Employees[Country],"IND")</f>
        <v>92</v>
      </c>
      <c r="O3" s="54">
        <f>COUNTIFS(Table_Employees[Country],"IND",Table_Employees[Gender],"Female")/M3</f>
        <v>0.46739130434782611</v>
      </c>
      <c r="Q3" s="55">
        <f>AVERAGEIFS(Table_Employees[Salary],Table_Employees[Country],"IND")</f>
        <v>77366.521739130432</v>
      </c>
    </row>
    <row r="4" spans="3:17" ht="14" customHeight="1" x14ac:dyDescent="0.35">
      <c r="C4" s="56"/>
      <c r="E4" s="57"/>
      <c r="G4" s="58"/>
      <c r="M4" s="56"/>
      <c r="O4" s="57"/>
      <c r="Q4" s="58"/>
    </row>
    <row r="5" spans="3:17" ht="22.5" customHeight="1" x14ac:dyDescent="0.35">
      <c r="C5" s="60" t="s">
        <v>252</v>
      </c>
      <c r="D5" s="60"/>
      <c r="E5" s="60"/>
      <c r="F5" s="60"/>
      <c r="G5" s="60"/>
      <c r="H5" s="60"/>
      <c r="I5" s="60"/>
      <c r="J5" s="60"/>
      <c r="K5" s="60"/>
      <c r="L5" s="60"/>
      <c r="M5" s="60"/>
      <c r="N5" s="60"/>
      <c r="O5" s="60"/>
      <c r="P5" s="60"/>
      <c r="Q5" s="60"/>
    </row>
    <row r="6" spans="3:17" ht="15" thickBot="1" x14ac:dyDescent="0.4">
      <c r="G6" s="33"/>
    </row>
    <row r="7" spans="3:17" x14ac:dyDescent="0.35">
      <c r="C7" s="42"/>
      <c r="D7" s="43"/>
      <c r="E7" s="43"/>
      <c r="F7" s="43"/>
      <c r="G7" s="44"/>
      <c r="M7" s="42"/>
      <c r="N7" s="43"/>
      <c r="O7" s="43"/>
      <c r="P7" s="43"/>
      <c r="Q7" s="44"/>
    </row>
    <row r="8" spans="3:17" x14ac:dyDescent="0.35">
      <c r="C8" s="45"/>
      <c r="G8" s="46"/>
      <c r="M8" s="45"/>
      <c r="Q8" s="46"/>
    </row>
    <row r="9" spans="3:17" x14ac:dyDescent="0.35">
      <c r="C9" s="45"/>
      <c r="G9" s="46"/>
      <c r="M9" s="45"/>
      <c r="Q9" s="46"/>
    </row>
    <row r="10" spans="3:17" x14ac:dyDescent="0.35">
      <c r="C10" s="45"/>
      <c r="G10" s="46"/>
      <c r="M10" s="45"/>
      <c r="Q10" s="46"/>
    </row>
    <row r="11" spans="3:17" x14ac:dyDescent="0.35">
      <c r="C11" s="45"/>
      <c r="G11" s="46"/>
      <c r="M11" s="45"/>
      <c r="Q11" s="46"/>
    </row>
    <row r="12" spans="3:17" x14ac:dyDescent="0.35">
      <c r="C12" s="45"/>
      <c r="G12" s="46"/>
      <c r="M12" s="45"/>
      <c r="O12" s="4"/>
      <c r="Q12" s="46"/>
    </row>
    <row r="13" spans="3:17" x14ac:dyDescent="0.35">
      <c r="C13" s="45"/>
      <c r="G13" s="46"/>
      <c r="M13" s="45"/>
      <c r="Q13" s="46"/>
    </row>
    <row r="14" spans="3:17" x14ac:dyDescent="0.35">
      <c r="C14" s="45"/>
      <c r="G14" s="46"/>
      <c r="M14" s="45"/>
      <c r="Q14" s="46"/>
    </row>
    <row r="15" spans="3:17" x14ac:dyDescent="0.35">
      <c r="C15" s="45"/>
      <c r="G15" s="46"/>
      <c r="M15" s="45"/>
      <c r="Q15" s="46"/>
    </row>
    <row r="16" spans="3:17" x14ac:dyDescent="0.35">
      <c r="C16" s="45"/>
      <c r="G16" s="46"/>
      <c r="M16" s="45"/>
      <c r="Q16" s="46"/>
    </row>
    <row r="17" spans="3:17" x14ac:dyDescent="0.35">
      <c r="C17" s="45"/>
      <c r="G17" s="46"/>
      <c r="M17" s="45"/>
      <c r="Q17" s="46"/>
    </row>
    <row r="18" spans="3:17" x14ac:dyDescent="0.35">
      <c r="C18" s="45"/>
      <c r="G18" s="46"/>
      <c r="M18" s="45"/>
      <c r="Q18" s="46"/>
    </row>
    <row r="19" spans="3:17" x14ac:dyDescent="0.35">
      <c r="C19" s="45"/>
      <c r="G19" s="46"/>
      <c r="M19" s="45"/>
      <c r="Q19" s="46"/>
    </row>
    <row r="20" spans="3:17" x14ac:dyDescent="0.35">
      <c r="C20" s="45"/>
      <c r="G20" s="46"/>
      <c r="M20" s="45"/>
      <c r="Q20" s="46"/>
    </row>
    <row r="21" spans="3:17" x14ac:dyDescent="0.35">
      <c r="C21" s="45"/>
      <c r="G21" s="46"/>
      <c r="M21" s="45"/>
      <c r="Q21" s="46"/>
    </row>
    <row r="22" spans="3:17" ht="15" thickBot="1" x14ac:dyDescent="0.4">
      <c r="C22" s="47"/>
      <c r="D22" s="48"/>
      <c r="E22" s="48"/>
      <c r="F22" s="48"/>
      <c r="G22" s="49"/>
      <c r="M22" s="47"/>
      <c r="N22" s="48"/>
      <c r="O22" s="48"/>
      <c r="P22" s="48"/>
      <c r="Q22" s="49"/>
    </row>
  </sheetData>
  <mergeCells count="1">
    <mergeCell ref="C5:Q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K115"/>
  <sheetViews>
    <sheetView workbookViewId="0">
      <selection activeCell="L8" sqref="L8"/>
    </sheetView>
  </sheetViews>
  <sheetFormatPr defaultRowHeight="14.5" x14ac:dyDescent="0.35"/>
  <cols>
    <col min="2" max="2" width="28.1796875" style="7" bestFit="1" customWidth="1"/>
    <col min="3" max="3" width="9.26953125" style="7" bestFit="1" customWidth="1"/>
    <col min="4" max="4" width="6.1796875" style="7" bestFit="1" customWidth="1"/>
    <col min="5" max="5" width="13.1796875" style="7" bestFit="1" customWidth="1"/>
    <col min="6" max="6" width="12.90625" style="7" bestFit="1" customWidth="1"/>
    <col min="7" max="7" width="13.36328125" style="7" bestFit="1" customWidth="1"/>
    <col min="8" max="8" width="13.6328125" style="13" bestFit="1" customWidth="1"/>
    <col min="11" max="11" width="31.1796875" customWidth="1"/>
  </cols>
  <sheetData>
    <row r="2" spans="2:11" x14ac:dyDescent="0.35">
      <c r="B2" s="7" t="s">
        <v>0</v>
      </c>
      <c r="C2" s="7" t="s">
        <v>1</v>
      </c>
      <c r="D2" s="7" t="s">
        <v>3</v>
      </c>
      <c r="E2" s="7" t="s">
        <v>6</v>
      </c>
      <c r="F2" s="7" t="s">
        <v>4</v>
      </c>
      <c r="G2" s="7" t="s">
        <v>2</v>
      </c>
      <c r="H2" s="13" t="s">
        <v>5</v>
      </c>
    </row>
    <row r="3" spans="2:11" x14ac:dyDescent="0.35">
      <c r="B3" s="7" t="s">
        <v>156</v>
      </c>
      <c r="C3" s="7" t="s">
        <v>15</v>
      </c>
      <c r="D3" s="7">
        <v>20</v>
      </c>
      <c r="E3" s="7" t="s">
        <v>16</v>
      </c>
      <c r="F3" s="8">
        <v>44122</v>
      </c>
      <c r="G3" s="7" t="s">
        <v>12</v>
      </c>
      <c r="H3" s="13">
        <v>112650</v>
      </c>
    </row>
    <row r="4" spans="2:11" ht="18.5" x14ac:dyDescent="0.45">
      <c r="B4" s="7" t="s">
        <v>176</v>
      </c>
      <c r="C4" s="7" t="s">
        <v>8</v>
      </c>
      <c r="D4" s="7">
        <v>32</v>
      </c>
      <c r="E4" s="7" t="s">
        <v>13</v>
      </c>
      <c r="F4" s="8">
        <v>44293</v>
      </c>
      <c r="G4" s="7" t="s">
        <v>12</v>
      </c>
      <c r="H4" s="13">
        <v>43840</v>
      </c>
      <c r="K4" s="15" t="s">
        <v>205</v>
      </c>
    </row>
    <row r="5" spans="2:11" x14ac:dyDescent="0.35">
      <c r="B5" s="7" t="s">
        <v>143</v>
      </c>
      <c r="C5" s="7" t="s">
        <v>15</v>
      </c>
      <c r="D5" s="7">
        <v>31</v>
      </c>
      <c r="E5" s="7" t="s">
        <v>16</v>
      </c>
      <c r="F5" s="8">
        <v>44663</v>
      </c>
      <c r="G5" s="7" t="s">
        <v>9</v>
      </c>
      <c r="H5" s="13">
        <v>103550</v>
      </c>
    </row>
    <row r="6" spans="2:11" x14ac:dyDescent="0.35">
      <c r="B6" s="7" t="s">
        <v>201</v>
      </c>
      <c r="C6" s="7" t="s">
        <v>8</v>
      </c>
      <c r="D6" s="7">
        <v>32</v>
      </c>
      <c r="E6" s="7" t="s">
        <v>16</v>
      </c>
      <c r="F6" s="8">
        <v>44339</v>
      </c>
      <c r="G6" s="7" t="s">
        <v>56</v>
      </c>
      <c r="H6" s="13">
        <v>45510</v>
      </c>
    </row>
    <row r="7" spans="2:11" x14ac:dyDescent="0.35">
      <c r="B7" s="7" t="s">
        <v>142</v>
      </c>
      <c r="D7" s="7">
        <v>37</v>
      </c>
      <c r="E7" s="7" t="s">
        <v>24</v>
      </c>
      <c r="F7" s="8">
        <v>44085</v>
      </c>
      <c r="G7" s="7" t="s">
        <v>21</v>
      </c>
      <c r="H7" s="13">
        <v>115440</v>
      </c>
    </row>
    <row r="8" spans="2:11" x14ac:dyDescent="0.35">
      <c r="B8" s="7" t="s">
        <v>202</v>
      </c>
      <c r="C8" s="7" t="s">
        <v>8</v>
      </c>
      <c r="D8" s="7">
        <v>38</v>
      </c>
      <c r="E8" s="7" t="s">
        <v>13</v>
      </c>
      <c r="F8" s="8">
        <v>44268</v>
      </c>
      <c r="G8" s="7" t="s">
        <v>19</v>
      </c>
      <c r="H8" s="13">
        <v>56870</v>
      </c>
    </row>
    <row r="9" spans="2:11" x14ac:dyDescent="0.35">
      <c r="B9" s="7" t="s">
        <v>169</v>
      </c>
      <c r="C9" s="7" t="s">
        <v>8</v>
      </c>
      <c r="D9" s="7">
        <v>25</v>
      </c>
      <c r="E9" s="7" t="s">
        <v>16</v>
      </c>
      <c r="F9" s="8">
        <v>44144</v>
      </c>
      <c r="G9" s="7" t="s">
        <v>19</v>
      </c>
      <c r="H9" s="13">
        <v>92700</v>
      </c>
    </row>
    <row r="10" spans="2:11" x14ac:dyDescent="0.35">
      <c r="B10" s="7" t="s">
        <v>145</v>
      </c>
      <c r="D10" s="7">
        <v>32</v>
      </c>
      <c r="E10" s="7" t="s">
        <v>16</v>
      </c>
      <c r="F10" s="8">
        <v>44713</v>
      </c>
      <c r="G10" s="7" t="s">
        <v>12</v>
      </c>
      <c r="H10" s="13">
        <v>91310</v>
      </c>
    </row>
    <row r="11" spans="2:11" x14ac:dyDescent="0.35">
      <c r="B11" s="7" t="s">
        <v>115</v>
      </c>
      <c r="C11" s="7" t="s">
        <v>15</v>
      </c>
      <c r="D11" s="7">
        <v>33</v>
      </c>
      <c r="E11" s="7" t="s">
        <v>16</v>
      </c>
      <c r="F11" s="8">
        <v>44324</v>
      </c>
      <c r="G11" s="7" t="s">
        <v>19</v>
      </c>
      <c r="H11" s="13">
        <v>74550</v>
      </c>
    </row>
    <row r="12" spans="2:11" x14ac:dyDescent="0.35">
      <c r="B12" s="7" t="s">
        <v>128</v>
      </c>
      <c r="C12" s="7" t="s">
        <v>15</v>
      </c>
      <c r="D12" s="7">
        <v>25</v>
      </c>
      <c r="E12" s="7" t="s">
        <v>13</v>
      </c>
      <c r="F12" s="8">
        <v>44665</v>
      </c>
      <c r="G12" s="7" t="s">
        <v>9</v>
      </c>
      <c r="H12" s="13">
        <v>109190</v>
      </c>
    </row>
    <row r="13" spans="2:11" x14ac:dyDescent="0.35">
      <c r="B13" s="7" t="s">
        <v>194</v>
      </c>
      <c r="C13" s="7" t="s">
        <v>8</v>
      </c>
      <c r="D13" s="7">
        <v>40</v>
      </c>
      <c r="E13" s="7" t="s">
        <v>16</v>
      </c>
      <c r="F13" s="8">
        <v>44320</v>
      </c>
      <c r="G13" s="7" t="s">
        <v>12</v>
      </c>
      <c r="H13" s="13">
        <v>104410</v>
      </c>
    </row>
    <row r="14" spans="2:11" x14ac:dyDescent="0.35">
      <c r="B14" s="7" t="s">
        <v>177</v>
      </c>
      <c r="C14" s="7" t="s">
        <v>15</v>
      </c>
      <c r="D14" s="7">
        <v>30</v>
      </c>
      <c r="E14" s="7" t="s">
        <v>16</v>
      </c>
      <c r="F14" s="8">
        <v>44544</v>
      </c>
      <c r="G14" s="7" t="s">
        <v>21</v>
      </c>
      <c r="H14" s="13">
        <v>96800</v>
      </c>
    </row>
    <row r="15" spans="2:11" x14ac:dyDescent="0.35">
      <c r="B15" s="7" t="s">
        <v>123</v>
      </c>
      <c r="C15" s="7" t="s">
        <v>15</v>
      </c>
      <c r="D15" s="7">
        <v>28</v>
      </c>
      <c r="E15" s="7" t="s">
        <v>13</v>
      </c>
      <c r="F15" s="8">
        <v>43980</v>
      </c>
      <c r="G15" s="7" t="s">
        <v>21</v>
      </c>
      <c r="H15" s="13">
        <v>48170</v>
      </c>
    </row>
    <row r="16" spans="2:11" x14ac:dyDescent="0.35">
      <c r="B16" s="7" t="s">
        <v>140</v>
      </c>
      <c r="C16" s="7" t="s">
        <v>15</v>
      </c>
      <c r="D16" s="7">
        <v>21</v>
      </c>
      <c r="E16" s="7" t="s">
        <v>16</v>
      </c>
      <c r="F16" s="8">
        <v>44042</v>
      </c>
      <c r="G16" s="7" t="s">
        <v>9</v>
      </c>
      <c r="H16" s="13">
        <v>37920</v>
      </c>
    </row>
    <row r="17" spans="2:8" x14ac:dyDescent="0.35">
      <c r="B17" s="7" t="s">
        <v>178</v>
      </c>
      <c r="C17" s="7" t="s">
        <v>15</v>
      </c>
      <c r="D17" s="7">
        <v>34</v>
      </c>
      <c r="E17" s="7" t="s">
        <v>16</v>
      </c>
      <c r="F17" s="8">
        <v>44642</v>
      </c>
      <c r="G17" s="7" t="s">
        <v>9</v>
      </c>
      <c r="H17" s="13">
        <v>112650</v>
      </c>
    </row>
    <row r="18" spans="2:8" x14ac:dyDescent="0.35">
      <c r="B18" s="7" t="s">
        <v>165</v>
      </c>
      <c r="C18" s="7" t="s">
        <v>8</v>
      </c>
      <c r="D18" s="7">
        <v>34</v>
      </c>
      <c r="E18" s="7" t="s">
        <v>24</v>
      </c>
      <c r="F18" s="8">
        <v>44660</v>
      </c>
      <c r="G18" s="7" t="s">
        <v>19</v>
      </c>
      <c r="H18" s="13">
        <v>49630</v>
      </c>
    </row>
    <row r="19" spans="2:8" x14ac:dyDescent="0.35">
      <c r="B19" s="7" t="s">
        <v>199</v>
      </c>
      <c r="C19" s="7" t="s">
        <v>15</v>
      </c>
      <c r="D19" s="7">
        <v>36</v>
      </c>
      <c r="E19" s="7" t="s">
        <v>16</v>
      </c>
      <c r="F19" s="8">
        <v>43958</v>
      </c>
      <c r="G19" s="7" t="s">
        <v>12</v>
      </c>
      <c r="H19" s="13">
        <v>118840</v>
      </c>
    </row>
    <row r="20" spans="2:8" x14ac:dyDescent="0.35">
      <c r="B20" s="7" t="s">
        <v>159</v>
      </c>
      <c r="C20" s="7" t="s">
        <v>15</v>
      </c>
      <c r="D20" s="7">
        <v>30</v>
      </c>
      <c r="E20" s="7" t="s">
        <v>16</v>
      </c>
      <c r="F20" s="8">
        <v>44789</v>
      </c>
      <c r="G20" s="7" t="s">
        <v>12</v>
      </c>
      <c r="H20" s="13">
        <v>69710</v>
      </c>
    </row>
    <row r="21" spans="2:8" x14ac:dyDescent="0.35">
      <c r="B21" s="7" t="s">
        <v>197</v>
      </c>
      <c r="C21" s="7" t="s">
        <v>15</v>
      </c>
      <c r="D21" s="7">
        <v>20</v>
      </c>
      <c r="E21" s="7" t="s">
        <v>16</v>
      </c>
      <c r="F21" s="8">
        <v>44683</v>
      </c>
      <c r="G21" s="7" t="s">
        <v>9</v>
      </c>
      <c r="H21" s="13">
        <v>79570</v>
      </c>
    </row>
    <row r="22" spans="2:8" x14ac:dyDescent="0.35">
      <c r="B22" s="7" t="s">
        <v>154</v>
      </c>
      <c r="C22" s="7" t="s">
        <v>8</v>
      </c>
      <c r="D22" s="7">
        <v>22</v>
      </c>
      <c r="E22" s="7" t="s">
        <v>13</v>
      </c>
      <c r="F22" s="8">
        <v>44388</v>
      </c>
      <c r="G22" s="7" t="s">
        <v>9</v>
      </c>
      <c r="H22" s="13">
        <v>76900</v>
      </c>
    </row>
    <row r="23" spans="2:8" x14ac:dyDescent="0.35">
      <c r="B23" s="7" t="s">
        <v>182</v>
      </c>
      <c r="C23" s="7" t="s">
        <v>15</v>
      </c>
      <c r="D23" s="7">
        <v>27</v>
      </c>
      <c r="E23" s="7" t="s">
        <v>16</v>
      </c>
      <c r="F23" s="8">
        <v>44073</v>
      </c>
      <c r="G23" s="7" t="s">
        <v>19</v>
      </c>
      <c r="H23" s="13">
        <v>54970</v>
      </c>
    </row>
    <row r="24" spans="2:8" x14ac:dyDescent="0.35">
      <c r="B24" s="7" t="s">
        <v>118</v>
      </c>
      <c r="C24" s="7" t="s">
        <v>15</v>
      </c>
      <c r="D24" s="7">
        <v>37</v>
      </c>
      <c r="E24" s="7" t="s">
        <v>24</v>
      </c>
      <c r="F24" s="8">
        <v>44277</v>
      </c>
      <c r="G24" s="7" t="s">
        <v>12</v>
      </c>
      <c r="H24" s="13">
        <v>88050</v>
      </c>
    </row>
    <row r="25" spans="2:8" x14ac:dyDescent="0.35">
      <c r="B25" s="7" t="s">
        <v>192</v>
      </c>
      <c r="C25" s="7" t="s">
        <v>15</v>
      </c>
      <c r="D25" s="7">
        <v>43</v>
      </c>
      <c r="E25" s="7" t="s">
        <v>16</v>
      </c>
      <c r="F25" s="8">
        <v>44558</v>
      </c>
      <c r="G25" s="7" t="s">
        <v>19</v>
      </c>
      <c r="H25" s="13">
        <v>36040</v>
      </c>
    </row>
    <row r="26" spans="2:8" x14ac:dyDescent="0.35">
      <c r="B26" s="7" t="s">
        <v>111</v>
      </c>
      <c r="C26" s="7" t="s">
        <v>8</v>
      </c>
      <c r="D26" s="7">
        <v>42</v>
      </c>
      <c r="E26" s="7" t="s">
        <v>10</v>
      </c>
      <c r="F26" s="8">
        <v>44718</v>
      </c>
      <c r="G26" s="7" t="s">
        <v>9</v>
      </c>
      <c r="H26" s="13">
        <v>75000</v>
      </c>
    </row>
    <row r="27" spans="2:8" x14ac:dyDescent="0.35">
      <c r="B27" s="7" t="s">
        <v>149</v>
      </c>
      <c r="C27" s="7" t="s">
        <v>15</v>
      </c>
      <c r="D27" s="7">
        <v>35</v>
      </c>
      <c r="E27" s="7" t="s">
        <v>16</v>
      </c>
      <c r="F27" s="8">
        <v>44666</v>
      </c>
      <c r="G27" s="7" t="s">
        <v>9</v>
      </c>
      <c r="H27" s="13">
        <v>40400</v>
      </c>
    </row>
    <row r="28" spans="2:8" x14ac:dyDescent="0.35">
      <c r="B28" s="7" t="s">
        <v>196</v>
      </c>
      <c r="C28" s="7" t="s">
        <v>15</v>
      </c>
      <c r="D28" s="7">
        <v>24</v>
      </c>
      <c r="E28" s="7" t="s">
        <v>16</v>
      </c>
      <c r="F28" s="8">
        <v>44625</v>
      </c>
      <c r="G28" s="7" t="s">
        <v>12</v>
      </c>
      <c r="H28" s="13">
        <v>100420</v>
      </c>
    </row>
    <row r="29" spans="2:8" x14ac:dyDescent="0.35">
      <c r="B29" s="7" t="s">
        <v>120</v>
      </c>
      <c r="C29" s="7" t="s">
        <v>8</v>
      </c>
      <c r="D29" s="7">
        <v>31</v>
      </c>
      <c r="E29" s="7" t="s">
        <v>16</v>
      </c>
      <c r="F29" s="8">
        <v>44604</v>
      </c>
      <c r="G29" s="7" t="s">
        <v>12</v>
      </c>
      <c r="H29" s="13">
        <v>58100</v>
      </c>
    </row>
    <row r="30" spans="2:8" x14ac:dyDescent="0.35">
      <c r="B30" s="7" t="s">
        <v>114</v>
      </c>
      <c r="C30" s="7" t="s">
        <v>8</v>
      </c>
      <c r="D30" s="7">
        <v>44</v>
      </c>
      <c r="E30" s="7" t="s">
        <v>16</v>
      </c>
      <c r="F30" s="8">
        <v>44985</v>
      </c>
      <c r="G30" s="7" t="s">
        <v>12</v>
      </c>
      <c r="H30" s="13">
        <v>114870</v>
      </c>
    </row>
    <row r="31" spans="2:8" x14ac:dyDescent="0.35">
      <c r="B31" s="7" t="s">
        <v>158</v>
      </c>
      <c r="C31" s="7" t="s">
        <v>8</v>
      </c>
      <c r="D31" s="7">
        <v>32</v>
      </c>
      <c r="E31" s="7" t="s">
        <v>16</v>
      </c>
      <c r="F31" s="8">
        <v>44549</v>
      </c>
      <c r="G31" s="7" t="s">
        <v>9</v>
      </c>
      <c r="H31" s="13">
        <v>41570</v>
      </c>
    </row>
    <row r="32" spans="2:8" x14ac:dyDescent="0.35">
      <c r="B32" s="7" t="s">
        <v>173</v>
      </c>
      <c r="C32" s="7" t="s">
        <v>8</v>
      </c>
      <c r="D32" s="7">
        <v>30</v>
      </c>
      <c r="E32" s="7" t="s">
        <v>16</v>
      </c>
      <c r="F32" s="8">
        <v>44800</v>
      </c>
      <c r="G32" s="7" t="s">
        <v>9</v>
      </c>
      <c r="H32" s="13">
        <v>112570</v>
      </c>
    </row>
    <row r="33" spans="2:8" x14ac:dyDescent="0.35">
      <c r="B33" s="7" t="s">
        <v>151</v>
      </c>
      <c r="C33" s="7" t="s">
        <v>15</v>
      </c>
      <c r="D33" s="7">
        <v>26</v>
      </c>
      <c r="E33" s="7" t="s">
        <v>16</v>
      </c>
      <c r="F33" s="8">
        <v>44164</v>
      </c>
      <c r="G33" s="7" t="s">
        <v>9</v>
      </c>
      <c r="H33" s="13">
        <v>47360</v>
      </c>
    </row>
    <row r="34" spans="2:8" x14ac:dyDescent="0.35">
      <c r="B34" s="7" t="s">
        <v>126</v>
      </c>
      <c r="C34" s="7" t="s">
        <v>8</v>
      </c>
      <c r="D34" s="7">
        <v>21</v>
      </c>
      <c r="E34" s="7" t="s">
        <v>16</v>
      </c>
      <c r="F34" s="8">
        <v>44256</v>
      </c>
      <c r="G34" s="7" t="s">
        <v>21</v>
      </c>
      <c r="H34" s="13">
        <v>65920</v>
      </c>
    </row>
    <row r="35" spans="2:8" x14ac:dyDescent="0.35">
      <c r="B35" s="7" t="s">
        <v>200</v>
      </c>
      <c r="C35" s="7" t="s">
        <v>8</v>
      </c>
      <c r="D35" s="7">
        <v>28</v>
      </c>
      <c r="E35" s="7" t="s">
        <v>16</v>
      </c>
      <c r="F35" s="8">
        <v>44571</v>
      </c>
      <c r="G35" s="7" t="s">
        <v>9</v>
      </c>
      <c r="H35" s="13">
        <v>99970</v>
      </c>
    </row>
    <row r="36" spans="2:8" x14ac:dyDescent="0.35">
      <c r="B36" s="7" t="s">
        <v>133</v>
      </c>
      <c r="C36" s="7" t="s">
        <v>8</v>
      </c>
      <c r="D36" s="7">
        <v>25</v>
      </c>
      <c r="E36" s="7" t="s">
        <v>13</v>
      </c>
      <c r="F36" s="8">
        <v>44633</v>
      </c>
      <c r="G36" s="7" t="s">
        <v>12</v>
      </c>
      <c r="H36" s="13">
        <v>80700</v>
      </c>
    </row>
    <row r="37" spans="2:8" x14ac:dyDescent="0.35">
      <c r="B37" s="7" t="s">
        <v>155</v>
      </c>
      <c r="C37" s="7" t="s">
        <v>15</v>
      </c>
      <c r="D37" s="7">
        <v>24</v>
      </c>
      <c r="E37" s="7" t="s">
        <v>24</v>
      </c>
      <c r="F37" s="8">
        <v>44375</v>
      </c>
      <c r="G37" s="7" t="s">
        <v>21</v>
      </c>
      <c r="H37" s="13">
        <v>52610</v>
      </c>
    </row>
    <row r="38" spans="2:8" x14ac:dyDescent="0.35">
      <c r="B38" s="7" t="s">
        <v>180</v>
      </c>
      <c r="C38" s="7" t="s">
        <v>15</v>
      </c>
      <c r="D38" s="7">
        <v>29</v>
      </c>
      <c r="E38" s="7" t="s">
        <v>24</v>
      </c>
      <c r="F38" s="8">
        <v>44119</v>
      </c>
      <c r="G38" s="7" t="s">
        <v>12</v>
      </c>
      <c r="H38" s="13">
        <v>112110</v>
      </c>
    </row>
    <row r="39" spans="2:8" x14ac:dyDescent="0.35">
      <c r="B39" s="7" t="s">
        <v>152</v>
      </c>
      <c r="C39" s="7" t="s">
        <v>8</v>
      </c>
      <c r="D39" s="7">
        <v>27</v>
      </c>
      <c r="E39" s="7" t="s">
        <v>16</v>
      </c>
      <c r="F39" s="8">
        <v>44061</v>
      </c>
      <c r="G39" s="7" t="s">
        <v>56</v>
      </c>
      <c r="H39" s="13">
        <v>119110</v>
      </c>
    </row>
    <row r="40" spans="2:8" x14ac:dyDescent="0.35">
      <c r="B40" s="7" t="s">
        <v>150</v>
      </c>
      <c r="C40" s="7" t="s">
        <v>15</v>
      </c>
      <c r="D40" s="7">
        <v>22</v>
      </c>
      <c r="E40" s="7" t="s">
        <v>13</v>
      </c>
      <c r="F40" s="8">
        <v>44384</v>
      </c>
      <c r="G40" s="7" t="s">
        <v>19</v>
      </c>
      <c r="H40" s="13">
        <v>112780</v>
      </c>
    </row>
    <row r="41" spans="2:8" x14ac:dyDescent="0.35">
      <c r="B41" s="7" t="s">
        <v>175</v>
      </c>
      <c r="C41" s="7" t="s">
        <v>8</v>
      </c>
      <c r="D41" s="7">
        <v>36</v>
      </c>
      <c r="E41" s="7" t="s">
        <v>16</v>
      </c>
      <c r="F41" s="8">
        <v>44023</v>
      </c>
      <c r="G41" s="7" t="s">
        <v>9</v>
      </c>
      <c r="H41" s="13">
        <v>114890</v>
      </c>
    </row>
    <row r="42" spans="2:8" x14ac:dyDescent="0.35">
      <c r="B42" s="7" t="s">
        <v>146</v>
      </c>
      <c r="C42" s="7" t="s">
        <v>15</v>
      </c>
      <c r="D42" s="7">
        <v>27</v>
      </c>
      <c r="E42" s="7" t="s">
        <v>16</v>
      </c>
      <c r="F42" s="8">
        <v>44506</v>
      </c>
      <c r="G42" s="7" t="s">
        <v>21</v>
      </c>
      <c r="H42" s="13">
        <v>48980</v>
      </c>
    </row>
    <row r="43" spans="2:8" x14ac:dyDescent="0.35">
      <c r="B43" s="7" t="s">
        <v>170</v>
      </c>
      <c r="C43" s="7" t="s">
        <v>15</v>
      </c>
      <c r="D43" s="7">
        <v>21</v>
      </c>
      <c r="E43" s="7" t="s">
        <v>16</v>
      </c>
      <c r="F43" s="8">
        <v>44180</v>
      </c>
      <c r="G43" s="7" t="s">
        <v>56</v>
      </c>
      <c r="H43" s="13">
        <v>75880</v>
      </c>
    </row>
    <row r="44" spans="2:8" x14ac:dyDescent="0.35">
      <c r="B44" s="7" t="s">
        <v>167</v>
      </c>
      <c r="C44" s="7" t="s">
        <v>8</v>
      </c>
      <c r="D44" s="7">
        <v>28</v>
      </c>
      <c r="E44" s="7" t="s">
        <v>16</v>
      </c>
      <c r="F44" s="8">
        <v>44296</v>
      </c>
      <c r="G44" s="7" t="s">
        <v>19</v>
      </c>
      <c r="H44" s="13">
        <v>53240</v>
      </c>
    </row>
    <row r="45" spans="2:8" x14ac:dyDescent="0.35">
      <c r="B45" s="7" t="s">
        <v>122</v>
      </c>
      <c r="C45" s="7" t="s">
        <v>8</v>
      </c>
      <c r="D45" s="7">
        <v>34</v>
      </c>
      <c r="E45" s="7" t="s">
        <v>16</v>
      </c>
      <c r="F45" s="8">
        <v>44397</v>
      </c>
      <c r="G45" s="7" t="s">
        <v>21</v>
      </c>
      <c r="H45" s="13">
        <v>85000</v>
      </c>
    </row>
    <row r="46" spans="2:8" x14ac:dyDescent="0.35">
      <c r="B46" s="7" t="s">
        <v>179</v>
      </c>
      <c r="C46" s="7" t="s">
        <v>8</v>
      </c>
      <c r="D46" s="7">
        <v>21</v>
      </c>
      <c r="E46" s="7" t="s">
        <v>16</v>
      </c>
      <c r="F46" s="8">
        <v>44619</v>
      </c>
      <c r="G46" s="7" t="s">
        <v>12</v>
      </c>
      <c r="H46" s="13">
        <v>33920</v>
      </c>
    </row>
    <row r="47" spans="2:8" x14ac:dyDescent="0.35">
      <c r="B47" s="7" t="s">
        <v>188</v>
      </c>
      <c r="C47" s="7" t="s">
        <v>8</v>
      </c>
      <c r="D47" s="7">
        <v>33</v>
      </c>
      <c r="E47" s="7" t="s">
        <v>16</v>
      </c>
      <c r="F47" s="8">
        <v>44253</v>
      </c>
      <c r="G47" s="7" t="s">
        <v>12</v>
      </c>
      <c r="H47" s="13">
        <v>75280</v>
      </c>
    </row>
    <row r="48" spans="2:8" x14ac:dyDescent="0.35">
      <c r="B48" s="7" t="s">
        <v>130</v>
      </c>
      <c r="C48" s="7" t="s">
        <v>8</v>
      </c>
      <c r="D48" s="7">
        <v>34</v>
      </c>
      <c r="E48" s="7" t="s">
        <v>16</v>
      </c>
      <c r="F48" s="8">
        <v>44594</v>
      </c>
      <c r="G48" s="7" t="s">
        <v>21</v>
      </c>
      <c r="H48" s="13">
        <v>58940</v>
      </c>
    </row>
    <row r="49" spans="2:8" x14ac:dyDescent="0.35">
      <c r="B49" s="7" t="s">
        <v>136</v>
      </c>
      <c r="C49" s="7" t="s">
        <v>8</v>
      </c>
      <c r="D49" s="7">
        <v>28</v>
      </c>
      <c r="E49" s="7" t="s">
        <v>16</v>
      </c>
      <c r="F49" s="8">
        <v>44425</v>
      </c>
      <c r="G49" s="7" t="s">
        <v>9</v>
      </c>
      <c r="H49" s="13">
        <v>104770</v>
      </c>
    </row>
    <row r="50" spans="2:8" x14ac:dyDescent="0.35">
      <c r="B50" s="7" t="s">
        <v>125</v>
      </c>
      <c r="C50" s="7" t="s">
        <v>15</v>
      </c>
      <c r="D50" s="7">
        <v>21</v>
      </c>
      <c r="E50" s="7" t="s">
        <v>16</v>
      </c>
      <c r="F50" s="8">
        <v>44701</v>
      </c>
      <c r="G50" s="7" t="s">
        <v>9</v>
      </c>
      <c r="H50" s="13">
        <v>57090</v>
      </c>
    </row>
    <row r="51" spans="2:8" x14ac:dyDescent="0.35">
      <c r="B51" s="7" t="s">
        <v>160</v>
      </c>
      <c r="C51" s="7" t="s">
        <v>15</v>
      </c>
      <c r="D51" s="7">
        <v>27</v>
      </c>
      <c r="E51" s="7" t="s">
        <v>13</v>
      </c>
      <c r="F51" s="8">
        <v>44174</v>
      </c>
      <c r="G51" s="7" t="s">
        <v>21</v>
      </c>
      <c r="H51" s="13">
        <v>91650</v>
      </c>
    </row>
    <row r="52" spans="2:8" x14ac:dyDescent="0.35">
      <c r="B52" s="7" t="s">
        <v>183</v>
      </c>
      <c r="C52" s="7" t="s">
        <v>15</v>
      </c>
      <c r="D52" s="7">
        <v>42</v>
      </c>
      <c r="E52" s="7" t="s">
        <v>24</v>
      </c>
      <c r="F52" s="8">
        <v>44670</v>
      </c>
      <c r="G52" s="7" t="s">
        <v>21</v>
      </c>
      <c r="H52" s="13">
        <v>70270</v>
      </c>
    </row>
    <row r="53" spans="2:8" x14ac:dyDescent="0.35">
      <c r="B53" s="7" t="s">
        <v>129</v>
      </c>
      <c r="C53" s="7" t="s">
        <v>8</v>
      </c>
      <c r="D53" s="7">
        <v>28</v>
      </c>
      <c r="E53" s="7" t="s">
        <v>16</v>
      </c>
      <c r="F53" s="8">
        <v>44124</v>
      </c>
      <c r="G53" s="7" t="s">
        <v>21</v>
      </c>
      <c r="H53" s="13">
        <v>75970</v>
      </c>
    </row>
    <row r="54" spans="2:8" x14ac:dyDescent="0.35">
      <c r="B54" s="7" t="s">
        <v>112</v>
      </c>
      <c r="D54" s="7">
        <v>27</v>
      </c>
      <c r="E54" s="7" t="s">
        <v>13</v>
      </c>
      <c r="F54" s="8">
        <v>44212</v>
      </c>
      <c r="G54" s="7" t="s">
        <v>12</v>
      </c>
      <c r="H54" s="13">
        <v>90700</v>
      </c>
    </row>
    <row r="55" spans="2:8" x14ac:dyDescent="0.35">
      <c r="B55" s="7" t="s">
        <v>131</v>
      </c>
      <c r="C55" s="7" t="s">
        <v>15</v>
      </c>
      <c r="D55" s="7">
        <v>30</v>
      </c>
      <c r="E55" s="7" t="s">
        <v>16</v>
      </c>
      <c r="F55" s="8">
        <v>44607</v>
      </c>
      <c r="G55" s="7" t="s">
        <v>9</v>
      </c>
      <c r="H55" s="13">
        <v>60570</v>
      </c>
    </row>
    <row r="56" spans="2:8" x14ac:dyDescent="0.35">
      <c r="B56" s="7" t="s">
        <v>134</v>
      </c>
      <c r="C56" s="7" t="s">
        <v>15</v>
      </c>
      <c r="D56" s="7">
        <v>33</v>
      </c>
      <c r="E56" s="7" t="s">
        <v>16</v>
      </c>
      <c r="F56" s="8">
        <v>44103</v>
      </c>
      <c r="G56" s="7" t="s">
        <v>9</v>
      </c>
      <c r="H56" s="13">
        <v>115920</v>
      </c>
    </row>
    <row r="57" spans="2:8" x14ac:dyDescent="0.35">
      <c r="B57" s="7" t="s">
        <v>186</v>
      </c>
      <c r="C57" s="7" t="s">
        <v>8</v>
      </c>
      <c r="D57" s="7">
        <v>33</v>
      </c>
      <c r="E57" s="7" t="s">
        <v>16</v>
      </c>
      <c r="F57" s="8">
        <v>44006</v>
      </c>
      <c r="G57" s="7" t="s">
        <v>21</v>
      </c>
      <c r="H57" s="13">
        <v>65360</v>
      </c>
    </row>
    <row r="58" spans="2:8" x14ac:dyDescent="0.35">
      <c r="B58" s="7" t="s">
        <v>116</v>
      </c>
      <c r="D58" s="7">
        <v>30</v>
      </c>
      <c r="E58" s="7" t="s">
        <v>16</v>
      </c>
      <c r="F58" s="8">
        <v>44535</v>
      </c>
      <c r="G58" s="7" t="s">
        <v>21</v>
      </c>
      <c r="H58" s="13">
        <v>64000</v>
      </c>
    </row>
    <row r="59" spans="2:8" x14ac:dyDescent="0.35">
      <c r="B59" s="7" t="s">
        <v>195</v>
      </c>
      <c r="C59" s="7" t="s">
        <v>8</v>
      </c>
      <c r="D59" s="7">
        <v>34</v>
      </c>
      <c r="E59" s="7" t="s">
        <v>16</v>
      </c>
      <c r="F59" s="8">
        <v>44383</v>
      </c>
      <c r="G59" s="7" t="s">
        <v>21</v>
      </c>
      <c r="H59" s="13">
        <v>92450</v>
      </c>
    </row>
    <row r="60" spans="2:8" x14ac:dyDescent="0.35">
      <c r="B60" s="7" t="s">
        <v>113</v>
      </c>
      <c r="C60" s="7" t="s">
        <v>15</v>
      </c>
      <c r="D60" s="7">
        <v>31</v>
      </c>
      <c r="E60" s="7" t="s">
        <v>16</v>
      </c>
      <c r="F60" s="8">
        <v>44450</v>
      </c>
      <c r="G60" s="7" t="s">
        <v>12</v>
      </c>
      <c r="H60" s="13">
        <v>48950</v>
      </c>
    </row>
    <row r="61" spans="2:8" x14ac:dyDescent="0.35">
      <c r="B61" s="7" t="s">
        <v>185</v>
      </c>
      <c r="C61" s="7" t="s">
        <v>8</v>
      </c>
      <c r="D61" s="7">
        <v>27</v>
      </c>
      <c r="E61" s="7" t="s">
        <v>16</v>
      </c>
      <c r="F61" s="8">
        <v>44625</v>
      </c>
      <c r="G61" s="7" t="s">
        <v>12</v>
      </c>
      <c r="H61" s="13">
        <v>83750</v>
      </c>
    </row>
    <row r="62" spans="2:8" x14ac:dyDescent="0.35">
      <c r="B62" s="7" t="s">
        <v>166</v>
      </c>
      <c r="C62" s="7" t="s">
        <v>8</v>
      </c>
      <c r="D62" s="7">
        <v>40</v>
      </c>
      <c r="E62" s="7" t="s">
        <v>16</v>
      </c>
      <c r="F62" s="8">
        <v>44276</v>
      </c>
      <c r="G62" s="7" t="s">
        <v>12</v>
      </c>
      <c r="H62" s="13">
        <v>87620</v>
      </c>
    </row>
    <row r="63" spans="2:8" x14ac:dyDescent="0.35">
      <c r="B63" s="7" t="s">
        <v>184</v>
      </c>
      <c r="C63" s="7" t="s">
        <v>8</v>
      </c>
      <c r="D63" s="7">
        <v>20</v>
      </c>
      <c r="E63" s="7" t="s">
        <v>24</v>
      </c>
      <c r="F63" s="8">
        <v>44476</v>
      </c>
      <c r="G63" s="7" t="s">
        <v>19</v>
      </c>
      <c r="H63" s="13">
        <v>68900</v>
      </c>
    </row>
    <row r="64" spans="2:8" x14ac:dyDescent="0.35">
      <c r="B64" s="7" t="s">
        <v>157</v>
      </c>
      <c r="C64" s="7" t="s">
        <v>15</v>
      </c>
      <c r="D64" s="7">
        <v>32</v>
      </c>
      <c r="E64" s="7" t="s">
        <v>16</v>
      </c>
      <c r="F64" s="8">
        <v>44403</v>
      </c>
      <c r="G64" s="7" t="s">
        <v>19</v>
      </c>
      <c r="H64" s="13">
        <v>53540</v>
      </c>
    </row>
    <row r="65" spans="2:8" x14ac:dyDescent="0.35">
      <c r="B65" s="7" t="s">
        <v>172</v>
      </c>
      <c r="C65" s="7" t="s">
        <v>15</v>
      </c>
      <c r="D65" s="7">
        <v>28</v>
      </c>
      <c r="E65" s="7" t="s">
        <v>42</v>
      </c>
      <c r="F65" s="8">
        <v>44758</v>
      </c>
      <c r="G65" s="7" t="s">
        <v>19</v>
      </c>
      <c r="H65" s="13">
        <v>43510</v>
      </c>
    </row>
    <row r="66" spans="2:8" x14ac:dyDescent="0.35">
      <c r="B66" s="7" t="s">
        <v>127</v>
      </c>
      <c r="C66" s="7" t="s">
        <v>8</v>
      </c>
      <c r="D66" s="7">
        <v>38</v>
      </c>
      <c r="E66" s="7" t="s">
        <v>10</v>
      </c>
      <c r="F66" s="8">
        <v>44316</v>
      </c>
      <c r="G66" s="7" t="s">
        <v>19</v>
      </c>
      <c r="H66" s="13">
        <v>109160</v>
      </c>
    </row>
    <row r="67" spans="2:8" x14ac:dyDescent="0.35">
      <c r="B67" s="7" t="s">
        <v>198</v>
      </c>
      <c r="C67" s="7" t="s">
        <v>15</v>
      </c>
      <c r="D67" s="7">
        <v>40</v>
      </c>
      <c r="E67" s="7" t="s">
        <v>16</v>
      </c>
      <c r="F67" s="8">
        <v>44204</v>
      </c>
      <c r="G67" s="7" t="s">
        <v>9</v>
      </c>
      <c r="H67" s="13">
        <v>99750</v>
      </c>
    </row>
    <row r="68" spans="2:8" x14ac:dyDescent="0.35">
      <c r="B68" s="7" t="s">
        <v>124</v>
      </c>
      <c r="C68" s="7" t="s">
        <v>8</v>
      </c>
      <c r="D68" s="7">
        <v>31</v>
      </c>
      <c r="E68" s="7" t="s">
        <v>16</v>
      </c>
      <c r="F68" s="8">
        <v>44084</v>
      </c>
      <c r="G68" s="7" t="s">
        <v>12</v>
      </c>
      <c r="H68" s="13">
        <v>41980</v>
      </c>
    </row>
    <row r="69" spans="2:8" x14ac:dyDescent="0.35">
      <c r="B69" s="7" t="s">
        <v>187</v>
      </c>
      <c r="C69" s="7" t="s">
        <v>15</v>
      </c>
      <c r="D69" s="7">
        <v>36</v>
      </c>
      <c r="E69" s="7" t="s">
        <v>16</v>
      </c>
      <c r="F69" s="8">
        <v>44272</v>
      </c>
      <c r="G69" s="7" t="s">
        <v>21</v>
      </c>
      <c r="H69" s="13">
        <v>71380</v>
      </c>
    </row>
    <row r="70" spans="2:8" x14ac:dyDescent="0.35">
      <c r="B70" s="7" t="s">
        <v>191</v>
      </c>
      <c r="C70" s="7" t="s">
        <v>15</v>
      </c>
      <c r="D70" s="7">
        <v>27</v>
      </c>
      <c r="E70" s="7" t="s">
        <v>42</v>
      </c>
      <c r="F70" s="8">
        <v>44547</v>
      </c>
      <c r="G70" s="7" t="s">
        <v>9</v>
      </c>
      <c r="H70" s="13">
        <v>113280</v>
      </c>
    </row>
    <row r="71" spans="2:8" x14ac:dyDescent="0.35">
      <c r="B71" s="7" t="s">
        <v>181</v>
      </c>
      <c r="C71" s="7" t="s">
        <v>8</v>
      </c>
      <c r="D71" s="7">
        <v>33</v>
      </c>
      <c r="E71" s="7" t="s">
        <v>16</v>
      </c>
      <c r="F71" s="8">
        <v>44747</v>
      </c>
      <c r="G71" s="7" t="s">
        <v>21</v>
      </c>
      <c r="H71" s="13">
        <v>86570</v>
      </c>
    </row>
    <row r="72" spans="2:8" x14ac:dyDescent="0.35">
      <c r="B72" s="7" t="s">
        <v>139</v>
      </c>
      <c r="C72" s="7" t="s">
        <v>15</v>
      </c>
      <c r="D72" s="7">
        <v>26</v>
      </c>
      <c r="E72" s="7" t="s">
        <v>16</v>
      </c>
      <c r="F72" s="8">
        <v>44350</v>
      </c>
      <c r="G72" s="7" t="s">
        <v>9</v>
      </c>
      <c r="H72" s="13">
        <v>53540</v>
      </c>
    </row>
    <row r="73" spans="2:8" x14ac:dyDescent="0.35">
      <c r="B73" s="7" t="s">
        <v>190</v>
      </c>
      <c r="C73" s="7" t="s">
        <v>15</v>
      </c>
      <c r="D73" s="7">
        <v>37</v>
      </c>
      <c r="E73" s="7" t="s">
        <v>16</v>
      </c>
      <c r="F73" s="8">
        <v>44640</v>
      </c>
      <c r="G73" s="7" t="s">
        <v>12</v>
      </c>
      <c r="H73" s="13">
        <v>69070</v>
      </c>
    </row>
    <row r="74" spans="2:8" x14ac:dyDescent="0.35">
      <c r="B74" s="7" t="s">
        <v>121</v>
      </c>
      <c r="C74" s="7" t="s">
        <v>8</v>
      </c>
      <c r="D74" s="7">
        <v>30</v>
      </c>
      <c r="E74" s="7" t="s">
        <v>24</v>
      </c>
      <c r="F74" s="8">
        <v>44328</v>
      </c>
      <c r="G74" s="7" t="s">
        <v>21</v>
      </c>
      <c r="H74" s="13">
        <v>67910</v>
      </c>
    </row>
    <row r="75" spans="2:8" x14ac:dyDescent="0.35">
      <c r="B75" s="7" t="s">
        <v>119</v>
      </c>
      <c r="C75" s="7" t="s">
        <v>15</v>
      </c>
      <c r="D75" s="7">
        <v>30</v>
      </c>
      <c r="E75" s="7" t="s">
        <v>16</v>
      </c>
      <c r="F75" s="8">
        <v>44214</v>
      </c>
      <c r="G75" s="7" t="s">
        <v>12</v>
      </c>
      <c r="H75" s="13">
        <v>69120</v>
      </c>
    </row>
    <row r="76" spans="2:8" x14ac:dyDescent="0.35">
      <c r="B76" s="7" t="s">
        <v>132</v>
      </c>
      <c r="C76" s="7" t="s">
        <v>8</v>
      </c>
      <c r="D76" s="7">
        <v>34</v>
      </c>
      <c r="E76" s="7" t="s">
        <v>16</v>
      </c>
      <c r="F76" s="8">
        <v>44550</v>
      </c>
      <c r="G76" s="7" t="s">
        <v>21</v>
      </c>
      <c r="H76" s="13">
        <v>60130</v>
      </c>
    </row>
    <row r="77" spans="2:8" x14ac:dyDescent="0.35">
      <c r="B77" s="7" t="s">
        <v>161</v>
      </c>
      <c r="C77" s="7" t="s">
        <v>15</v>
      </c>
      <c r="D77" s="7">
        <v>23</v>
      </c>
      <c r="E77" s="7" t="s">
        <v>16</v>
      </c>
      <c r="F77" s="8">
        <v>44378</v>
      </c>
      <c r="G77" s="7" t="s">
        <v>9</v>
      </c>
      <c r="H77" s="13">
        <v>106460</v>
      </c>
    </row>
    <row r="78" spans="2:8" x14ac:dyDescent="0.35">
      <c r="B78" s="7" t="s">
        <v>148</v>
      </c>
      <c r="C78" s="7" t="s">
        <v>8</v>
      </c>
      <c r="D78" s="7">
        <v>37</v>
      </c>
      <c r="E78" s="7" t="s">
        <v>16</v>
      </c>
      <c r="F78" s="8">
        <v>44389</v>
      </c>
      <c r="G78" s="7" t="s">
        <v>56</v>
      </c>
      <c r="H78" s="13">
        <v>118100</v>
      </c>
    </row>
    <row r="79" spans="2:8" x14ac:dyDescent="0.35">
      <c r="B79" s="7" t="s">
        <v>164</v>
      </c>
      <c r="C79" s="7" t="s">
        <v>8</v>
      </c>
      <c r="D79" s="7">
        <v>36</v>
      </c>
      <c r="E79" s="7" t="s">
        <v>16</v>
      </c>
      <c r="F79" s="8">
        <v>44468</v>
      </c>
      <c r="G79" s="7" t="s">
        <v>9</v>
      </c>
      <c r="H79" s="13">
        <v>78390</v>
      </c>
    </row>
    <row r="80" spans="2:8" x14ac:dyDescent="0.35">
      <c r="B80" s="7" t="s">
        <v>147</v>
      </c>
      <c r="C80" s="7" t="s">
        <v>8</v>
      </c>
      <c r="D80" s="7">
        <v>30</v>
      </c>
      <c r="E80" s="7" t="s">
        <v>16</v>
      </c>
      <c r="F80" s="8">
        <v>44789</v>
      </c>
      <c r="G80" s="7" t="s">
        <v>9</v>
      </c>
      <c r="H80" s="13">
        <v>114180</v>
      </c>
    </row>
    <row r="81" spans="2:8" x14ac:dyDescent="0.35">
      <c r="B81" s="7" t="s">
        <v>189</v>
      </c>
      <c r="C81" s="7" t="s">
        <v>8</v>
      </c>
      <c r="D81" s="7">
        <v>28</v>
      </c>
      <c r="E81" s="7" t="s">
        <v>16</v>
      </c>
      <c r="F81" s="8">
        <v>44590</v>
      </c>
      <c r="G81" s="7" t="s">
        <v>9</v>
      </c>
      <c r="H81" s="13">
        <v>104120</v>
      </c>
    </row>
    <row r="82" spans="2:8" x14ac:dyDescent="0.35">
      <c r="B82" s="7" t="s">
        <v>138</v>
      </c>
      <c r="C82" s="7" t="s">
        <v>15</v>
      </c>
      <c r="D82" s="7">
        <v>30</v>
      </c>
      <c r="E82" s="7" t="s">
        <v>16</v>
      </c>
      <c r="F82" s="8">
        <v>44640</v>
      </c>
      <c r="G82" s="7" t="s">
        <v>9</v>
      </c>
      <c r="H82" s="13">
        <v>67950</v>
      </c>
    </row>
    <row r="83" spans="2:8" x14ac:dyDescent="0.35">
      <c r="B83" s="7" t="s">
        <v>137</v>
      </c>
      <c r="C83" s="7" t="s">
        <v>8</v>
      </c>
      <c r="D83" s="7">
        <v>29</v>
      </c>
      <c r="E83" s="7" t="s">
        <v>16</v>
      </c>
      <c r="F83" s="8">
        <v>43962</v>
      </c>
      <c r="G83" s="7" t="s">
        <v>12</v>
      </c>
      <c r="H83" s="13">
        <v>34980</v>
      </c>
    </row>
    <row r="84" spans="2:8" x14ac:dyDescent="0.35">
      <c r="B84" s="7" t="s">
        <v>153</v>
      </c>
      <c r="C84" s="7" t="s">
        <v>8</v>
      </c>
      <c r="D84" s="7">
        <v>24</v>
      </c>
      <c r="E84" s="7" t="s">
        <v>16</v>
      </c>
      <c r="F84" s="8">
        <v>44087</v>
      </c>
      <c r="G84" s="7" t="s">
        <v>12</v>
      </c>
      <c r="H84" s="13">
        <v>62780</v>
      </c>
    </row>
    <row r="85" spans="2:8" x14ac:dyDescent="0.35">
      <c r="B85" s="7" t="s">
        <v>117</v>
      </c>
      <c r="C85" s="7" t="s">
        <v>15</v>
      </c>
      <c r="D85" s="7">
        <v>20</v>
      </c>
      <c r="E85" s="7" t="s">
        <v>16</v>
      </c>
      <c r="F85" s="8">
        <v>44397</v>
      </c>
      <c r="G85" s="7" t="s">
        <v>12</v>
      </c>
      <c r="H85" s="13">
        <v>107700</v>
      </c>
    </row>
    <row r="86" spans="2:8" x14ac:dyDescent="0.35">
      <c r="B86" s="7" t="s">
        <v>168</v>
      </c>
      <c r="C86" s="7" t="s">
        <v>15</v>
      </c>
      <c r="D86" s="7">
        <v>25</v>
      </c>
      <c r="E86" s="7" t="s">
        <v>16</v>
      </c>
      <c r="F86" s="8">
        <v>44322</v>
      </c>
      <c r="G86" s="7" t="s">
        <v>19</v>
      </c>
      <c r="H86" s="13">
        <v>65700</v>
      </c>
    </row>
    <row r="87" spans="2:8" x14ac:dyDescent="0.35">
      <c r="B87" s="7" t="s">
        <v>135</v>
      </c>
      <c r="C87" s="7" t="s">
        <v>8</v>
      </c>
      <c r="D87" s="7">
        <v>33</v>
      </c>
      <c r="E87" s="7" t="s">
        <v>42</v>
      </c>
      <c r="F87" s="8">
        <v>44313</v>
      </c>
      <c r="G87" s="7" t="s">
        <v>12</v>
      </c>
      <c r="H87" s="13">
        <v>75480</v>
      </c>
    </row>
    <row r="88" spans="2:8" x14ac:dyDescent="0.35">
      <c r="B88" s="7" t="s">
        <v>174</v>
      </c>
      <c r="C88" s="7" t="s">
        <v>15</v>
      </c>
      <c r="D88" s="7">
        <v>33</v>
      </c>
      <c r="E88" s="7" t="s">
        <v>16</v>
      </c>
      <c r="F88" s="8">
        <v>44448</v>
      </c>
      <c r="G88" s="7" t="s">
        <v>12</v>
      </c>
      <c r="H88" s="13">
        <v>53870</v>
      </c>
    </row>
    <row r="89" spans="2:8" x14ac:dyDescent="0.35">
      <c r="B89" s="7" t="s">
        <v>141</v>
      </c>
      <c r="C89" s="7" t="s">
        <v>8</v>
      </c>
      <c r="D89" s="7">
        <v>36</v>
      </c>
      <c r="E89" s="7" t="s">
        <v>16</v>
      </c>
      <c r="F89" s="8">
        <v>44433</v>
      </c>
      <c r="G89" s="7" t="s">
        <v>19</v>
      </c>
      <c r="H89" s="13">
        <v>78540</v>
      </c>
    </row>
    <row r="90" spans="2:8" x14ac:dyDescent="0.35">
      <c r="B90" s="7" t="s">
        <v>193</v>
      </c>
      <c r="C90" s="7" t="s">
        <v>15</v>
      </c>
      <c r="D90" s="7">
        <v>19</v>
      </c>
      <c r="E90" s="7" t="s">
        <v>16</v>
      </c>
      <c r="F90" s="8">
        <v>44218</v>
      </c>
      <c r="G90" s="7" t="s">
        <v>9</v>
      </c>
      <c r="H90" s="13">
        <v>58960</v>
      </c>
    </row>
    <row r="91" spans="2:8" x14ac:dyDescent="0.35">
      <c r="B91" s="7" t="s">
        <v>162</v>
      </c>
      <c r="C91" s="7" t="s">
        <v>15</v>
      </c>
      <c r="D91" s="7">
        <v>46</v>
      </c>
      <c r="E91" s="7" t="s">
        <v>16</v>
      </c>
      <c r="F91" s="8">
        <v>44697</v>
      </c>
      <c r="G91" s="7" t="s">
        <v>9</v>
      </c>
      <c r="H91" s="13">
        <v>70610</v>
      </c>
    </row>
    <row r="92" spans="2:8" x14ac:dyDescent="0.35">
      <c r="B92" s="7" t="s">
        <v>171</v>
      </c>
      <c r="C92" s="7" t="s">
        <v>15</v>
      </c>
      <c r="D92" s="7">
        <v>33</v>
      </c>
      <c r="E92" s="7" t="s">
        <v>16</v>
      </c>
      <c r="F92" s="8">
        <v>44181</v>
      </c>
      <c r="G92" s="7" t="s">
        <v>21</v>
      </c>
      <c r="H92" s="13">
        <v>59430</v>
      </c>
    </row>
    <row r="93" spans="2:8" x14ac:dyDescent="0.35">
      <c r="B93" s="7" t="s">
        <v>144</v>
      </c>
      <c r="C93" s="7" t="s">
        <v>15</v>
      </c>
      <c r="D93" s="7">
        <v>33</v>
      </c>
      <c r="E93" s="7" t="s">
        <v>13</v>
      </c>
      <c r="F93" s="8">
        <v>44640</v>
      </c>
      <c r="G93" s="7" t="s">
        <v>9</v>
      </c>
      <c r="H93" s="13">
        <v>48530</v>
      </c>
    </row>
    <row r="94" spans="2:8" x14ac:dyDescent="0.35">
      <c r="B94" s="7" t="s">
        <v>163</v>
      </c>
      <c r="C94" s="7" t="s">
        <v>8</v>
      </c>
      <c r="D94" s="7">
        <v>33</v>
      </c>
      <c r="E94" s="7" t="s">
        <v>16</v>
      </c>
      <c r="F94" s="8">
        <v>44129</v>
      </c>
      <c r="G94" s="7" t="s">
        <v>12</v>
      </c>
      <c r="H94" s="13">
        <v>96140</v>
      </c>
    </row>
    <row r="95" spans="2:8" x14ac:dyDescent="0.35">
      <c r="B95" s="7" t="s">
        <v>156</v>
      </c>
      <c r="C95" s="7" t="s">
        <v>15</v>
      </c>
      <c r="D95" s="7">
        <v>20</v>
      </c>
      <c r="E95" s="7" t="s">
        <v>16</v>
      </c>
      <c r="F95" s="8">
        <v>44122</v>
      </c>
      <c r="G95" s="7" t="s">
        <v>12</v>
      </c>
      <c r="H95" s="13">
        <v>112650</v>
      </c>
    </row>
    <row r="96" spans="2:8" x14ac:dyDescent="0.35">
      <c r="B96" s="7" t="s">
        <v>176</v>
      </c>
      <c r="C96" s="7" t="s">
        <v>8</v>
      </c>
      <c r="D96" s="7">
        <v>32</v>
      </c>
      <c r="E96" s="7" t="s">
        <v>13</v>
      </c>
      <c r="F96" s="8">
        <v>44293</v>
      </c>
      <c r="G96" s="7" t="s">
        <v>12</v>
      </c>
      <c r="H96" s="13">
        <v>43840</v>
      </c>
    </row>
    <row r="97" spans="2:8" x14ac:dyDescent="0.35">
      <c r="B97" s="7" t="s">
        <v>143</v>
      </c>
      <c r="C97" s="7" t="s">
        <v>15</v>
      </c>
      <c r="D97" s="7">
        <v>31</v>
      </c>
      <c r="E97" s="7" t="s">
        <v>16</v>
      </c>
      <c r="F97" s="8">
        <v>44663</v>
      </c>
      <c r="G97" s="7" t="s">
        <v>9</v>
      </c>
      <c r="H97" s="13">
        <v>103550</v>
      </c>
    </row>
    <row r="98" spans="2:8" x14ac:dyDescent="0.35">
      <c r="B98" s="7" t="s">
        <v>201</v>
      </c>
      <c r="C98" s="7" t="s">
        <v>8</v>
      </c>
      <c r="D98" s="7">
        <v>32</v>
      </c>
      <c r="E98" s="7" t="s">
        <v>16</v>
      </c>
      <c r="F98" s="8">
        <v>44339</v>
      </c>
      <c r="G98" s="7" t="s">
        <v>56</v>
      </c>
      <c r="H98" s="13">
        <v>45510</v>
      </c>
    </row>
    <row r="99" spans="2:8" x14ac:dyDescent="0.35">
      <c r="B99" s="7" t="s">
        <v>142</v>
      </c>
      <c r="D99" s="7">
        <v>37</v>
      </c>
      <c r="E99" s="7" t="s">
        <v>24</v>
      </c>
      <c r="F99" s="8">
        <v>44085</v>
      </c>
      <c r="G99" s="7" t="s">
        <v>21</v>
      </c>
      <c r="H99" s="13">
        <v>115440</v>
      </c>
    </row>
    <row r="100" spans="2:8" x14ac:dyDescent="0.35">
      <c r="B100" s="7" t="s">
        <v>202</v>
      </c>
      <c r="C100" s="7" t="s">
        <v>8</v>
      </c>
      <c r="D100" s="7">
        <v>38</v>
      </c>
      <c r="E100" s="7" t="s">
        <v>13</v>
      </c>
      <c r="F100" s="8">
        <v>44268</v>
      </c>
      <c r="G100" s="7" t="s">
        <v>19</v>
      </c>
      <c r="H100" s="13">
        <v>56870</v>
      </c>
    </row>
    <row r="101" spans="2:8" x14ac:dyDescent="0.35">
      <c r="B101" s="7" t="s">
        <v>169</v>
      </c>
      <c r="C101" s="7" t="s">
        <v>8</v>
      </c>
      <c r="D101" s="7">
        <v>25</v>
      </c>
      <c r="E101" s="7" t="s">
        <v>16</v>
      </c>
      <c r="F101" s="8">
        <v>44144</v>
      </c>
      <c r="G101" s="7" t="s">
        <v>19</v>
      </c>
      <c r="H101" s="13">
        <v>92700</v>
      </c>
    </row>
    <row r="102" spans="2:8" x14ac:dyDescent="0.35">
      <c r="B102" s="7" t="s">
        <v>145</v>
      </c>
      <c r="D102" s="7">
        <v>32</v>
      </c>
      <c r="E102" s="7" t="s">
        <v>16</v>
      </c>
      <c r="F102" s="8">
        <v>44713</v>
      </c>
      <c r="G102" s="7" t="s">
        <v>12</v>
      </c>
      <c r="H102" s="13">
        <v>91310</v>
      </c>
    </row>
    <row r="103" spans="2:8" x14ac:dyDescent="0.35">
      <c r="B103" s="7" t="s">
        <v>115</v>
      </c>
      <c r="C103" s="7" t="s">
        <v>15</v>
      </c>
      <c r="D103" s="7">
        <v>33</v>
      </c>
      <c r="E103" s="7" t="s">
        <v>16</v>
      </c>
      <c r="F103" s="8">
        <v>44324</v>
      </c>
      <c r="G103" s="7" t="s">
        <v>19</v>
      </c>
      <c r="H103" s="13">
        <v>74550</v>
      </c>
    </row>
    <row r="104" spans="2:8" x14ac:dyDescent="0.35">
      <c r="B104" s="7" t="s">
        <v>128</v>
      </c>
      <c r="C104" s="7" t="s">
        <v>15</v>
      </c>
      <c r="D104" s="7">
        <v>25</v>
      </c>
      <c r="E104" s="7" t="s">
        <v>13</v>
      </c>
      <c r="F104" s="8">
        <v>44665</v>
      </c>
      <c r="G104" s="7" t="s">
        <v>9</v>
      </c>
      <c r="H104" s="13">
        <v>109190</v>
      </c>
    </row>
    <row r="105" spans="2:8" x14ac:dyDescent="0.35">
      <c r="B105" s="7" t="s">
        <v>194</v>
      </c>
      <c r="C105" s="7" t="s">
        <v>8</v>
      </c>
      <c r="D105" s="7">
        <v>40</v>
      </c>
      <c r="E105" s="7" t="s">
        <v>16</v>
      </c>
      <c r="F105" s="8">
        <v>44320</v>
      </c>
      <c r="G105" s="7" t="s">
        <v>12</v>
      </c>
      <c r="H105" s="13">
        <v>104410</v>
      </c>
    </row>
    <row r="106" spans="2:8" x14ac:dyDescent="0.35">
      <c r="B106" s="7" t="s">
        <v>177</v>
      </c>
      <c r="C106" s="7" t="s">
        <v>15</v>
      </c>
      <c r="D106" s="7">
        <v>30</v>
      </c>
      <c r="E106" s="7" t="s">
        <v>16</v>
      </c>
      <c r="F106" s="8">
        <v>44544</v>
      </c>
      <c r="G106" s="7" t="s">
        <v>21</v>
      </c>
      <c r="H106" s="13">
        <v>96800</v>
      </c>
    </row>
    <row r="107" spans="2:8" x14ac:dyDescent="0.35">
      <c r="B107" s="7" t="s">
        <v>123</v>
      </c>
      <c r="C107" s="7" t="s">
        <v>15</v>
      </c>
      <c r="D107" s="7">
        <v>28</v>
      </c>
      <c r="E107" s="7" t="s">
        <v>13</v>
      </c>
      <c r="F107" s="8">
        <v>43980</v>
      </c>
      <c r="G107" s="7" t="s">
        <v>21</v>
      </c>
      <c r="H107" s="13">
        <v>48170</v>
      </c>
    </row>
    <row r="108" spans="2:8" x14ac:dyDescent="0.35">
      <c r="B108" s="7" t="s">
        <v>140</v>
      </c>
      <c r="C108" s="7" t="s">
        <v>15</v>
      </c>
      <c r="D108" s="7">
        <v>21</v>
      </c>
      <c r="E108" s="7" t="s">
        <v>16</v>
      </c>
      <c r="F108" s="8">
        <v>44042</v>
      </c>
      <c r="G108" s="7" t="s">
        <v>9</v>
      </c>
      <c r="H108" s="13">
        <v>37920</v>
      </c>
    </row>
    <row r="109" spans="2:8" x14ac:dyDescent="0.35">
      <c r="B109" s="7" t="s">
        <v>178</v>
      </c>
      <c r="C109" s="7" t="s">
        <v>15</v>
      </c>
      <c r="D109" s="7">
        <v>34</v>
      </c>
      <c r="E109" s="7" t="s">
        <v>16</v>
      </c>
      <c r="F109" s="8">
        <v>44642</v>
      </c>
      <c r="G109" s="7" t="s">
        <v>9</v>
      </c>
      <c r="H109" s="13">
        <v>112650</v>
      </c>
    </row>
    <row r="110" spans="2:8" x14ac:dyDescent="0.35">
      <c r="B110" s="7" t="s">
        <v>165</v>
      </c>
      <c r="C110" s="7" t="s">
        <v>8</v>
      </c>
      <c r="D110" s="7">
        <v>34</v>
      </c>
      <c r="E110" s="7" t="s">
        <v>24</v>
      </c>
      <c r="F110" s="8">
        <v>44660</v>
      </c>
      <c r="G110" s="7" t="s">
        <v>19</v>
      </c>
      <c r="H110" s="13">
        <v>49630</v>
      </c>
    </row>
    <row r="111" spans="2:8" x14ac:dyDescent="0.35">
      <c r="B111" s="7" t="s">
        <v>199</v>
      </c>
      <c r="C111" s="7" t="s">
        <v>15</v>
      </c>
      <c r="D111" s="7">
        <v>36</v>
      </c>
      <c r="E111" s="7" t="s">
        <v>16</v>
      </c>
      <c r="F111" s="8">
        <v>43958</v>
      </c>
      <c r="G111" s="7" t="s">
        <v>12</v>
      </c>
      <c r="H111" s="13">
        <v>118840</v>
      </c>
    </row>
    <row r="112" spans="2:8" x14ac:dyDescent="0.35">
      <c r="B112" s="7" t="s">
        <v>159</v>
      </c>
      <c r="C112" s="7" t="s">
        <v>15</v>
      </c>
      <c r="D112" s="7">
        <v>30</v>
      </c>
      <c r="E112" s="7" t="s">
        <v>16</v>
      </c>
      <c r="F112" s="8">
        <v>44789</v>
      </c>
      <c r="G112" s="7" t="s">
        <v>12</v>
      </c>
      <c r="H112" s="13">
        <v>69710</v>
      </c>
    </row>
    <row r="113" spans="2:8" x14ac:dyDescent="0.35">
      <c r="B113" s="7" t="s">
        <v>197</v>
      </c>
      <c r="C113" s="7" t="s">
        <v>15</v>
      </c>
      <c r="D113" s="7">
        <v>20</v>
      </c>
      <c r="E113" s="7" t="s">
        <v>16</v>
      </c>
      <c r="F113" s="8">
        <v>44683</v>
      </c>
      <c r="G113" s="7" t="s">
        <v>9</v>
      </c>
      <c r="H113" s="13">
        <v>79570</v>
      </c>
    </row>
    <row r="114" spans="2:8" x14ac:dyDescent="0.35">
      <c r="B114" s="7" t="s">
        <v>154</v>
      </c>
      <c r="C114" s="7" t="s">
        <v>8</v>
      </c>
      <c r="D114" s="7">
        <v>22</v>
      </c>
      <c r="E114" s="7" t="s">
        <v>13</v>
      </c>
      <c r="F114" s="8">
        <v>44388</v>
      </c>
      <c r="G114" s="7" t="s">
        <v>9</v>
      </c>
      <c r="H114" s="13">
        <v>76900</v>
      </c>
    </row>
    <row r="115" spans="2:8" x14ac:dyDescent="0.35">
      <c r="B115" s="7" t="s">
        <v>203</v>
      </c>
      <c r="D115" s="7">
        <f>SUBTOTAL(101,India_Data[Age])</f>
        <v>30.375</v>
      </c>
      <c r="H115" s="13">
        <f>SUBTOTAL(109,India_Data[Salary])</f>
        <v>8757930</v>
      </c>
    </row>
  </sheetData>
  <conditionalFormatting sqref="B3:B114">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DAB3-F135-441A-A6B2-2B6BFC35EBC6}">
  <sheetPr>
    <tabColor rgb="FFFFB3B3"/>
  </sheetPr>
  <dimension ref="A1:M184"/>
  <sheetViews>
    <sheetView topLeftCell="A2" zoomScale="90" zoomScaleNormal="90" workbookViewId="0">
      <selection activeCell="I3" sqref="I3"/>
    </sheetView>
  </sheetViews>
  <sheetFormatPr defaultRowHeight="14.5" x14ac:dyDescent="0.35"/>
  <cols>
    <col min="1" max="1" width="28.1796875" bestFit="1" customWidth="1"/>
    <col min="2" max="2" width="9.26953125" bestFit="1" customWidth="1"/>
    <col min="3" max="3" width="6.1796875" bestFit="1" customWidth="1"/>
    <col min="4" max="4" width="13.1796875" bestFit="1" customWidth="1"/>
    <col min="5" max="5" width="12.90625" style="34" bestFit="1" customWidth="1"/>
    <col min="6" max="6" width="13.36328125" bestFit="1" customWidth="1"/>
    <col min="7" max="7" width="8.90625" customWidth="1"/>
    <col min="8" max="8" width="9.81640625" bestFit="1" customWidth="1"/>
    <col min="9" max="9" width="11.7265625" style="21" customWidth="1"/>
    <col min="11" max="11" width="3.6328125" customWidth="1"/>
    <col min="12" max="12" width="20.6328125" customWidth="1"/>
    <col min="13" max="13" width="11.90625" customWidth="1"/>
  </cols>
  <sheetData>
    <row r="1" spans="1:13" ht="17.5" customHeight="1" x14ac:dyDescent="0.35">
      <c r="A1" t="s">
        <v>0</v>
      </c>
      <c r="B1" t="s">
        <v>1</v>
      </c>
      <c r="C1" t="s">
        <v>3</v>
      </c>
      <c r="D1" t="s">
        <v>6</v>
      </c>
      <c r="E1" s="34" t="s">
        <v>4</v>
      </c>
      <c r="F1" t="s">
        <v>2</v>
      </c>
      <c r="G1" t="s">
        <v>5</v>
      </c>
      <c r="H1" t="s">
        <v>206</v>
      </c>
      <c r="I1" s="21" t="s">
        <v>218</v>
      </c>
      <c r="L1" s="17" t="s">
        <v>210</v>
      </c>
    </row>
    <row r="2" spans="1:13" ht="15.5" x14ac:dyDescent="0.35">
      <c r="A2" t="s">
        <v>156</v>
      </c>
      <c r="B2" t="s">
        <v>15</v>
      </c>
      <c r="C2">
        <v>20</v>
      </c>
      <c r="D2" t="s">
        <v>16</v>
      </c>
      <c r="E2" s="34">
        <v>44122</v>
      </c>
      <c r="F2" t="s">
        <v>12</v>
      </c>
      <c r="G2">
        <v>112650</v>
      </c>
      <c r="H2" t="s">
        <v>207</v>
      </c>
      <c r="I2" s="21">
        <f ca="1">(TODAY()-Table_Employees[[#This Row],[Date Joined]])/365</f>
        <v>2.6712328767123288</v>
      </c>
      <c r="K2" s="23">
        <v>1</v>
      </c>
      <c r="L2" s="24" t="s">
        <v>211</v>
      </c>
      <c r="M2" s="25">
        <f>COUNTA(Table_Employees[Name])</f>
        <v>183</v>
      </c>
    </row>
    <row r="3" spans="1:13" ht="15.5" x14ac:dyDescent="0.35">
      <c r="A3" t="s">
        <v>176</v>
      </c>
      <c r="B3" t="s">
        <v>8</v>
      </c>
      <c r="C3">
        <v>32</v>
      </c>
      <c r="D3" t="s">
        <v>13</v>
      </c>
      <c r="E3" s="34">
        <v>44293</v>
      </c>
      <c r="F3" t="s">
        <v>12</v>
      </c>
      <c r="G3">
        <v>43840</v>
      </c>
      <c r="H3" t="s">
        <v>207</v>
      </c>
      <c r="I3" s="21">
        <f ca="1">(TODAY()-Table_Employees[[#This Row],[Date Joined]])/365</f>
        <v>2.2027397260273971</v>
      </c>
      <c r="L3" s="24" t="s">
        <v>212</v>
      </c>
      <c r="M3" s="26">
        <f>AVERAGE(Table_Employees[Salary])</f>
        <v>77173.715846994543</v>
      </c>
    </row>
    <row r="4" spans="1:13" ht="15.5" x14ac:dyDescent="0.35">
      <c r="A4" t="s">
        <v>143</v>
      </c>
      <c r="B4" t="s">
        <v>15</v>
      </c>
      <c r="C4">
        <v>31</v>
      </c>
      <c r="D4" t="s">
        <v>16</v>
      </c>
      <c r="E4" s="34">
        <v>44663</v>
      </c>
      <c r="F4" t="s">
        <v>9</v>
      </c>
      <c r="G4">
        <v>103550</v>
      </c>
      <c r="H4" t="s">
        <v>207</v>
      </c>
      <c r="I4" s="21">
        <f ca="1">(TODAY()-Table_Employees[[#This Row],[Date Joined]])/365</f>
        <v>1.189041095890411</v>
      </c>
      <c r="L4" s="24" t="s">
        <v>213</v>
      </c>
      <c r="M4" s="27">
        <f>AVERAGE(Table_Employees[Age])</f>
        <v>30.42622950819672</v>
      </c>
    </row>
    <row r="5" spans="1:13" ht="15.5" x14ac:dyDescent="0.35">
      <c r="A5" t="s">
        <v>201</v>
      </c>
      <c r="B5" t="s">
        <v>8</v>
      </c>
      <c r="C5">
        <v>32</v>
      </c>
      <c r="D5" t="s">
        <v>16</v>
      </c>
      <c r="E5" s="34">
        <v>44339</v>
      </c>
      <c r="F5" t="s">
        <v>56</v>
      </c>
      <c r="G5">
        <v>45510</v>
      </c>
      <c r="H5" t="s">
        <v>207</v>
      </c>
      <c r="I5" s="21">
        <f ca="1">(TODAY()-Table_Employees[[#This Row],[Date Joined]])/365</f>
        <v>2.0767123287671234</v>
      </c>
      <c r="L5" s="24" t="s">
        <v>214</v>
      </c>
      <c r="M5" s="25">
        <f ca="1">AVERAGE(Table_Employees[Tenure])</f>
        <v>1.8190882551089151</v>
      </c>
    </row>
    <row r="6" spans="1:13" ht="15.5" x14ac:dyDescent="0.35">
      <c r="A6" t="s">
        <v>142</v>
      </c>
      <c r="B6" t="s">
        <v>208</v>
      </c>
      <c r="C6">
        <v>37</v>
      </c>
      <c r="D6" t="s">
        <v>24</v>
      </c>
      <c r="E6" s="34">
        <v>44085</v>
      </c>
      <c r="F6" t="s">
        <v>21</v>
      </c>
      <c r="G6">
        <v>115440</v>
      </c>
      <c r="H6" t="s">
        <v>207</v>
      </c>
      <c r="I6" s="21">
        <f ca="1">(TODAY()-Table_Employees[[#This Row],[Date Joined]])/365</f>
        <v>2.7726027397260276</v>
      </c>
      <c r="L6" s="24" t="s">
        <v>219</v>
      </c>
      <c r="M6" s="25">
        <f>COUNTIFS(Table_Employees[Gender],"Female")</f>
        <v>86</v>
      </c>
    </row>
    <row r="7" spans="1:13" ht="15.5" x14ac:dyDescent="0.35">
      <c r="A7" t="s">
        <v>202</v>
      </c>
      <c r="B7" t="s">
        <v>8</v>
      </c>
      <c r="C7">
        <v>38</v>
      </c>
      <c r="D7" t="s">
        <v>13</v>
      </c>
      <c r="E7" s="34">
        <v>44268</v>
      </c>
      <c r="F7" t="s">
        <v>19</v>
      </c>
      <c r="G7">
        <v>56870</v>
      </c>
      <c r="H7" t="s">
        <v>207</v>
      </c>
      <c r="I7" s="21">
        <f ca="1">(TODAY()-Table_Employees[[#This Row],[Date Joined]])/365</f>
        <v>2.2712328767123289</v>
      </c>
      <c r="L7" s="24" t="s">
        <v>215</v>
      </c>
      <c r="M7" s="28">
        <f>M6/M2</f>
        <v>0.46994535519125685</v>
      </c>
    </row>
    <row r="8" spans="1:13" ht="15.5" x14ac:dyDescent="0.35">
      <c r="A8" t="s">
        <v>169</v>
      </c>
      <c r="B8" t="s">
        <v>8</v>
      </c>
      <c r="C8">
        <v>25</v>
      </c>
      <c r="D8" t="s">
        <v>16</v>
      </c>
      <c r="E8" s="34">
        <v>44144</v>
      </c>
      <c r="F8" t="s">
        <v>19</v>
      </c>
      <c r="G8">
        <v>92700</v>
      </c>
      <c r="H8" t="s">
        <v>207</v>
      </c>
      <c r="I8" s="21">
        <f ca="1">(TODAY()-Table_Employees[[#This Row],[Date Joined]])/365</f>
        <v>2.6109589041095891</v>
      </c>
      <c r="L8" s="24" t="s">
        <v>216</v>
      </c>
      <c r="M8" s="26">
        <f>MEDIAN(Table_Employees[Salary])</f>
        <v>75000</v>
      </c>
    </row>
    <row r="9" spans="1:13" ht="15.5" x14ac:dyDescent="0.35">
      <c r="A9" t="s">
        <v>145</v>
      </c>
      <c r="B9" t="s">
        <v>208</v>
      </c>
      <c r="C9">
        <v>32</v>
      </c>
      <c r="D9" t="s">
        <v>16</v>
      </c>
      <c r="E9" s="34">
        <v>44713</v>
      </c>
      <c r="F9" t="s">
        <v>12</v>
      </c>
      <c r="G9">
        <v>91310</v>
      </c>
      <c r="H9" t="s">
        <v>207</v>
      </c>
      <c r="I9" s="21">
        <f ca="1">(TODAY()-Table_Employees[[#This Row],[Date Joined]])/365</f>
        <v>1.0520547945205478</v>
      </c>
      <c r="L9" s="24" t="s">
        <v>217</v>
      </c>
      <c r="M9" s="25">
        <f>MEDIAN(Table_Employees[Age])</f>
        <v>30</v>
      </c>
    </row>
    <row r="10" spans="1:13" ht="15.5" x14ac:dyDescent="0.35">
      <c r="A10" t="s">
        <v>115</v>
      </c>
      <c r="B10" t="s">
        <v>15</v>
      </c>
      <c r="C10">
        <v>33</v>
      </c>
      <c r="D10" t="s">
        <v>16</v>
      </c>
      <c r="E10" s="34">
        <v>44324</v>
      </c>
      <c r="F10" t="s">
        <v>19</v>
      </c>
      <c r="G10">
        <v>74550</v>
      </c>
      <c r="H10" t="s">
        <v>207</v>
      </c>
      <c r="I10" s="21">
        <f ca="1">(TODAY()-Table_Employees[[#This Row],[Date Joined]])/365</f>
        <v>2.117808219178082</v>
      </c>
      <c r="L10" s="24" t="s">
        <v>220</v>
      </c>
    </row>
    <row r="11" spans="1:13" ht="15.5" x14ac:dyDescent="0.35">
      <c r="A11" t="s">
        <v>128</v>
      </c>
      <c r="B11" t="s">
        <v>15</v>
      </c>
      <c r="C11">
        <v>25</v>
      </c>
      <c r="D11" t="s">
        <v>13</v>
      </c>
      <c r="E11" s="34">
        <v>44665</v>
      </c>
      <c r="F11" t="s">
        <v>9</v>
      </c>
      <c r="G11">
        <v>109190</v>
      </c>
      <c r="H11" t="s">
        <v>207</v>
      </c>
      <c r="I11" s="21">
        <f ca="1">(TODAY()-Table_Employees[[#This Row],[Date Joined]])/365</f>
        <v>1.1835616438356165</v>
      </c>
      <c r="L11" s="24" t="s">
        <v>221</v>
      </c>
      <c r="M11">
        <f>COUNTIFS(Table_Employees[Salary],"&gt;90,000" )</f>
        <v>63</v>
      </c>
    </row>
    <row r="12" spans="1:13" ht="15.5" x14ac:dyDescent="0.35">
      <c r="A12" t="s">
        <v>194</v>
      </c>
      <c r="B12" t="s">
        <v>8</v>
      </c>
      <c r="C12">
        <v>40</v>
      </c>
      <c r="D12" t="s">
        <v>16</v>
      </c>
      <c r="E12" s="34">
        <v>44320</v>
      </c>
      <c r="F12" t="s">
        <v>12</v>
      </c>
      <c r="G12">
        <v>104410</v>
      </c>
      <c r="H12" t="s">
        <v>207</v>
      </c>
      <c r="I12" s="21">
        <f ca="1">(TODAY()-Table_Employees[[#This Row],[Date Joined]])/365</f>
        <v>2.128767123287671</v>
      </c>
      <c r="L12" s="24" t="s">
        <v>222</v>
      </c>
      <c r="M12" s="29">
        <f>M11/M2</f>
        <v>0.34426229508196721</v>
      </c>
    </row>
    <row r="13" spans="1:13" x14ac:dyDescent="0.35">
      <c r="A13" t="s">
        <v>177</v>
      </c>
      <c r="B13" t="s">
        <v>15</v>
      </c>
      <c r="C13">
        <v>30</v>
      </c>
      <c r="D13" t="s">
        <v>16</v>
      </c>
      <c r="E13" s="34">
        <v>44544</v>
      </c>
      <c r="F13" t="s">
        <v>21</v>
      </c>
      <c r="G13">
        <v>96800</v>
      </c>
      <c r="H13" t="s">
        <v>207</v>
      </c>
      <c r="I13" s="21">
        <f ca="1">(TODAY()-Table_Employees[[#This Row],[Date Joined]])/365</f>
        <v>1.515068493150685</v>
      </c>
    </row>
    <row r="14" spans="1:13" x14ac:dyDescent="0.35">
      <c r="A14" t="s">
        <v>123</v>
      </c>
      <c r="B14" t="s">
        <v>15</v>
      </c>
      <c r="C14">
        <v>28</v>
      </c>
      <c r="D14" t="s">
        <v>13</v>
      </c>
      <c r="E14" s="34">
        <v>43980</v>
      </c>
      <c r="F14" t="s">
        <v>21</v>
      </c>
      <c r="G14">
        <v>48170</v>
      </c>
      <c r="H14" t="s">
        <v>207</v>
      </c>
      <c r="I14" s="21">
        <f ca="1">(TODAY()-Table_Employees[[#This Row],[Date Joined]])/365</f>
        <v>3.0602739726027397</v>
      </c>
    </row>
    <row r="15" spans="1:13" x14ac:dyDescent="0.35">
      <c r="A15" t="s">
        <v>140</v>
      </c>
      <c r="B15" t="s">
        <v>15</v>
      </c>
      <c r="C15">
        <v>21</v>
      </c>
      <c r="D15" t="s">
        <v>16</v>
      </c>
      <c r="E15" s="34">
        <v>44042</v>
      </c>
      <c r="F15" t="s">
        <v>9</v>
      </c>
      <c r="G15">
        <v>37920</v>
      </c>
      <c r="H15" t="s">
        <v>207</v>
      </c>
      <c r="I15" s="21">
        <f ca="1">(TODAY()-Table_Employees[[#This Row],[Date Joined]])/365</f>
        <v>2.8904109589041096</v>
      </c>
    </row>
    <row r="16" spans="1:13" ht="15.5" x14ac:dyDescent="0.35">
      <c r="A16" t="s">
        <v>178</v>
      </c>
      <c r="B16" t="s">
        <v>15</v>
      </c>
      <c r="C16">
        <v>34</v>
      </c>
      <c r="D16" t="s">
        <v>16</v>
      </c>
      <c r="E16" s="34">
        <v>44642</v>
      </c>
      <c r="F16" t="s">
        <v>9</v>
      </c>
      <c r="G16">
        <v>112650</v>
      </c>
      <c r="H16" t="s">
        <v>207</v>
      </c>
      <c r="I16" s="21">
        <f ca="1">(TODAY()-Table_Employees[[#This Row],[Date Joined]])/365</f>
        <v>1.2465753424657535</v>
      </c>
      <c r="K16" s="31"/>
      <c r="L16" s="17"/>
    </row>
    <row r="17" spans="1:12" x14ac:dyDescent="0.35">
      <c r="A17" t="s">
        <v>165</v>
      </c>
      <c r="B17" t="s">
        <v>8</v>
      </c>
      <c r="C17">
        <v>34</v>
      </c>
      <c r="D17" t="s">
        <v>24</v>
      </c>
      <c r="E17" s="34">
        <v>44660</v>
      </c>
      <c r="F17" t="s">
        <v>19</v>
      </c>
      <c r="G17">
        <v>49630</v>
      </c>
      <c r="H17" t="s">
        <v>207</v>
      </c>
      <c r="I17" s="21">
        <f ca="1">(TODAY()-Table_Employees[[#This Row],[Date Joined]])/365</f>
        <v>1.1972602739726028</v>
      </c>
      <c r="L17" s="30"/>
    </row>
    <row r="18" spans="1:12" x14ac:dyDescent="0.35">
      <c r="A18" t="s">
        <v>199</v>
      </c>
      <c r="B18" t="s">
        <v>15</v>
      </c>
      <c r="C18">
        <v>36</v>
      </c>
      <c r="D18" t="s">
        <v>16</v>
      </c>
      <c r="E18" s="34">
        <v>43958</v>
      </c>
      <c r="F18" t="s">
        <v>12</v>
      </c>
      <c r="G18">
        <v>118840</v>
      </c>
      <c r="H18" t="s">
        <v>207</v>
      </c>
      <c r="I18" s="21">
        <f ca="1">(TODAY()-Table_Employees[[#This Row],[Date Joined]])/365</f>
        <v>3.1205479452054794</v>
      </c>
    </row>
    <row r="19" spans="1:12" x14ac:dyDescent="0.35">
      <c r="A19" t="s">
        <v>159</v>
      </c>
      <c r="B19" t="s">
        <v>15</v>
      </c>
      <c r="C19">
        <v>30</v>
      </c>
      <c r="D19" t="s">
        <v>16</v>
      </c>
      <c r="E19" s="34">
        <v>44789</v>
      </c>
      <c r="F19" t="s">
        <v>12</v>
      </c>
      <c r="G19">
        <v>69710</v>
      </c>
      <c r="H19" t="s">
        <v>207</v>
      </c>
      <c r="I19" s="21">
        <f ca="1">(TODAY()-Table_Employees[[#This Row],[Date Joined]])/365</f>
        <v>0.84383561643835614</v>
      </c>
    </row>
    <row r="20" spans="1:12" x14ac:dyDescent="0.35">
      <c r="A20" t="s">
        <v>197</v>
      </c>
      <c r="B20" t="s">
        <v>15</v>
      </c>
      <c r="C20">
        <v>20</v>
      </c>
      <c r="D20" t="s">
        <v>16</v>
      </c>
      <c r="E20" s="34">
        <v>44683</v>
      </c>
      <c r="F20" t="s">
        <v>9</v>
      </c>
      <c r="G20">
        <v>79570</v>
      </c>
      <c r="H20" t="s">
        <v>207</v>
      </c>
      <c r="I20" s="21">
        <f ca="1">(TODAY()-Table_Employees[[#This Row],[Date Joined]])/365</f>
        <v>1.1342465753424658</v>
      </c>
    </row>
    <row r="21" spans="1:12" x14ac:dyDescent="0.35">
      <c r="A21" t="s">
        <v>154</v>
      </c>
      <c r="B21" t="s">
        <v>8</v>
      </c>
      <c r="C21">
        <v>22</v>
      </c>
      <c r="D21" t="s">
        <v>13</v>
      </c>
      <c r="E21" s="34">
        <v>44388</v>
      </c>
      <c r="F21" t="s">
        <v>9</v>
      </c>
      <c r="G21">
        <v>76900</v>
      </c>
      <c r="H21" t="s">
        <v>207</v>
      </c>
      <c r="I21" s="21">
        <f ca="1">(TODAY()-Table_Employees[[#This Row],[Date Joined]])/365</f>
        <v>1.9424657534246574</v>
      </c>
    </row>
    <row r="22" spans="1:12" x14ac:dyDescent="0.35">
      <c r="A22" t="s">
        <v>182</v>
      </c>
      <c r="B22" t="s">
        <v>15</v>
      </c>
      <c r="C22">
        <v>27</v>
      </c>
      <c r="D22" t="s">
        <v>16</v>
      </c>
      <c r="E22" s="34">
        <v>44073</v>
      </c>
      <c r="F22" t="s">
        <v>19</v>
      </c>
      <c r="G22">
        <v>54970</v>
      </c>
      <c r="H22" t="s">
        <v>207</v>
      </c>
      <c r="I22" s="21">
        <f ca="1">(TODAY()-Table_Employees[[#This Row],[Date Joined]])/365</f>
        <v>2.8054794520547945</v>
      </c>
    </row>
    <row r="23" spans="1:12" x14ac:dyDescent="0.35">
      <c r="A23" t="s">
        <v>118</v>
      </c>
      <c r="B23" t="s">
        <v>15</v>
      </c>
      <c r="C23">
        <v>37</v>
      </c>
      <c r="D23" t="s">
        <v>24</v>
      </c>
      <c r="E23" s="34">
        <v>44277</v>
      </c>
      <c r="F23" t="s">
        <v>12</v>
      </c>
      <c r="G23">
        <v>88050</v>
      </c>
      <c r="H23" t="s">
        <v>207</v>
      </c>
      <c r="I23" s="21">
        <f ca="1">(TODAY()-Table_Employees[[#This Row],[Date Joined]])/365</f>
        <v>2.2465753424657535</v>
      </c>
    </row>
    <row r="24" spans="1:12" x14ac:dyDescent="0.35">
      <c r="A24" t="s">
        <v>192</v>
      </c>
      <c r="B24" t="s">
        <v>15</v>
      </c>
      <c r="C24">
        <v>43</v>
      </c>
      <c r="D24" t="s">
        <v>16</v>
      </c>
      <c r="E24" s="34">
        <v>44558</v>
      </c>
      <c r="F24" t="s">
        <v>19</v>
      </c>
      <c r="G24">
        <v>36040</v>
      </c>
      <c r="H24" t="s">
        <v>207</v>
      </c>
      <c r="I24" s="21">
        <f ca="1">(TODAY()-Table_Employees[[#This Row],[Date Joined]])/365</f>
        <v>1.4767123287671233</v>
      </c>
    </row>
    <row r="25" spans="1:12" x14ac:dyDescent="0.35">
      <c r="A25" t="s">
        <v>111</v>
      </c>
      <c r="B25" t="s">
        <v>8</v>
      </c>
      <c r="C25">
        <v>42</v>
      </c>
      <c r="D25" t="s">
        <v>10</v>
      </c>
      <c r="E25" s="34">
        <v>44718</v>
      </c>
      <c r="F25" t="s">
        <v>9</v>
      </c>
      <c r="G25">
        <v>75000</v>
      </c>
      <c r="H25" t="s">
        <v>207</v>
      </c>
      <c r="I25" s="21">
        <f ca="1">(TODAY()-Table_Employees[[#This Row],[Date Joined]])/365</f>
        <v>1.0383561643835617</v>
      </c>
    </row>
    <row r="26" spans="1:12" x14ac:dyDescent="0.35">
      <c r="A26" t="s">
        <v>149</v>
      </c>
      <c r="B26" t="s">
        <v>15</v>
      </c>
      <c r="C26">
        <v>35</v>
      </c>
      <c r="D26" t="s">
        <v>16</v>
      </c>
      <c r="E26" s="34">
        <v>44666</v>
      </c>
      <c r="F26" t="s">
        <v>9</v>
      </c>
      <c r="G26">
        <v>40400</v>
      </c>
      <c r="H26" t="s">
        <v>207</v>
      </c>
      <c r="I26" s="21">
        <f ca="1">(TODAY()-Table_Employees[[#This Row],[Date Joined]])/365</f>
        <v>1.1808219178082191</v>
      </c>
    </row>
    <row r="27" spans="1:12" x14ac:dyDescent="0.35">
      <c r="A27" t="s">
        <v>196</v>
      </c>
      <c r="B27" t="s">
        <v>15</v>
      </c>
      <c r="C27">
        <v>24</v>
      </c>
      <c r="D27" t="s">
        <v>16</v>
      </c>
      <c r="E27" s="34">
        <v>44625</v>
      </c>
      <c r="F27" t="s">
        <v>12</v>
      </c>
      <c r="G27">
        <v>100420</v>
      </c>
      <c r="H27" t="s">
        <v>207</v>
      </c>
      <c r="I27" s="21">
        <f ca="1">(TODAY()-Table_Employees[[#This Row],[Date Joined]])/365</f>
        <v>1.2931506849315069</v>
      </c>
    </row>
    <row r="28" spans="1:12" x14ac:dyDescent="0.35">
      <c r="A28" t="s">
        <v>120</v>
      </c>
      <c r="B28" t="s">
        <v>8</v>
      </c>
      <c r="C28">
        <v>31</v>
      </c>
      <c r="D28" t="s">
        <v>16</v>
      </c>
      <c r="E28" s="34">
        <v>44604</v>
      </c>
      <c r="F28" t="s">
        <v>12</v>
      </c>
      <c r="G28">
        <v>58100</v>
      </c>
      <c r="H28" t="s">
        <v>207</v>
      </c>
      <c r="I28" s="21">
        <f ca="1">(TODAY()-Table_Employees[[#This Row],[Date Joined]])/365</f>
        <v>1.3506849315068492</v>
      </c>
    </row>
    <row r="29" spans="1:12" x14ac:dyDescent="0.35">
      <c r="A29" t="s">
        <v>114</v>
      </c>
      <c r="B29" t="s">
        <v>8</v>
      </c>
      <c r="C29">
        <v>44</v>
      </c>
      <c r="D29" t="s">
        <v>16</v>
      </c>
      <c r="E29" s="34">
        <v>44985</v>
      </c>
      <c r="F29" t="s">
        <v>12</v>
      </c>
      <c r="G29">
        <v>114870</v>
      </c>
      <c r="H29" t="s">
        <v>207</v>
      </c>
      <c r="I29" s="21">
        <f ca="1">(TODAY()-Table_Employees[[#This Row],[Date Joined]])/365</f>
        <v>0.30684931506849317</v>
      </c>
    </row>
    <row r="30" spans="1:12" x14ac:dyDescent="0.35">
      <c r="A30" t="s">
        <v>158</v>
      </c>
      <c r="B30" t="s">
        <v>8</v>
      </c>
      <c r="C30">
        <v>32</v>
      </c>
      <c r="D30" t="s">
        <v>16</v>
      </c>
      <c r="E30" s="34">
        <v>44549</v>
      </c>
      <c r="F30" t="s">
        <v>9</v>
      </c>
      <c r="G30">
        <v>41570</v>
      </c>
      <c r="H30" t="s">
        <v>207</v>
      </c>
      <c r="I30" s="21">
        <f ca="1">(TODAY()-Table_Employees[[#This Row],[Date Joined]])/365</f>
        <v>1.5013698630136987</v>
      </c>
    </row>
    <row r="31" spans="1:12" x14ac:dyDescent="0.35">
      <c r="A31" t="s">
        <v>173</v>
      </c>
      <c r="B31" t="s">
        <v>8</v>
      </c>
      <c r="C31">
        <v>30</v>
      </c>
      <c r="D31" t="s">
        <v>16</v>
      </c>
      <c r="E31" s="34">
        <v>44800</v>
      </c>
      <c r="F31" t="s">
        <v>9</v>
      </c>
      <c r="G31">
        <v>112570</v>
      </c>
      <c r="H31" t="s">
        <v>207</v>
      </c>
      <c r="I31" s="21">
        <f ca="1">(TODAY()-Table_Employees[[#This Row],[Date Joined]])/365</f>
        <v>0.81369863013698629</v>
      </c>
    </row>
    <row r="32" spans="1:12" x14ac:dyDescent="0.35">
      <c r="A32" t="s">
        <v>151</v>
      </c>
      <c r="B32" t="s">
        <v>15</v>
      </c>
      <c r="C32">
        <v>26</v>
      </c>
      <c r="D32" t="s">
        <v>16</v>
      </c>
      <c r="E32" s="34">
        <v>44164</v>
      </c>
      <c r="F32" t="s">
        <v>9</v>
      </c>
      <c r="G32">
        <v>47360</v>
      </c>
      <c r="H32" t="s">
        <v>207</v>
      </c>
      <c r="I32" s="21">
        <f ca="1">(TODAY()-Table_Employees[[#This Row],[Date Joined]])/365</f>
        <v>2.5561643835616437</v>
      </c>
    </row>
    <row r="33" spans="1:9" x14ac:dyDescent="0.35">
      <c r="A33" t="s">
        <v>126</v>
      </c>
      <c r="B33" t="s">
        <v>8</v>
      </c>
      <c r="C33">
        <v>21</v>
      </c>
      <c r="D33" t="s">
        <v>16</v>
      </c>
      <c r="E33" s="34">
        <v>44256</v>
      </c>
      <c r="F33" t="s">
        <v>21</v>
      </c>
      <c r="G33">
        <v>65920</v>
      </c>
      <c r="H33" t="s">
        <v>207</v>
      </c>
      <c r="I33" s="21">
        <f ca="1">(TODAY()-Table_Employees[[#This Row],[Date Joined]])/365</f>
        <v>2.3041095890410959</v>
      </c>
    </row>
    <row r="34" spans="1:9" x14ac:dyDescent="0.35">
      <c r="A34" t="s">
        <v>200</v>
      </c>
      <c r="B34" t="s">
        <v>8</v>
      </c>
      <c r="C34">
        <v>28</v>
      </c>
      <c r="D34" t="s">
        <v>16</v>
      </c>
      <c r="E34" s="34">
        <v>44571</v>
      </c>
      <c r="F34" t="s">
        <v>9</v>
      </c>
      <c r="G34">
        <v>99970</v>
      </c>
      <c r="H34" t="s">
        <v>207</v>
      </c>
      <c r="I34" s="21">
        <f ca="1">(TODAY()-Table_Employees[[#This Row],[Date Joined]])/365</f>
        <v>1.441095890410959</v>
      </c>
    </row>
    <row r="35" spans="1:9" x14ac:dyDescent="0.35">
      <c r="A35" t="s">
        <v>133</v>
      </c>
      <c r="B35" t="s">
        <v>8</v>
      </c>
      <c r="C35">
        <v>25</v>
      </c>
      <c r="D35" t="s">
        <v>13</v>
      </c>
      <c r="E35" s="34">
        <v>44633</v>
      </c>
      <c r="F35" t="s">
        <v>12</v>
      </c>
      <c r="G35">
        <v>80700</v>
      </c>
      <c r="H35" t="s">
        <v>207</v>
      </c>
      <c r="I35" s="21">
        <f ca="1">(TODAY()-Table_Employees[[#This Row],[Date Joined]])/365</f>
        <v>1.2712328767123289</v>
      </c>
    </row>
    <row r="36" spans="1:9" x14ac:dyDescent="0.35">
      <c r="A36" t="s">
        <v>155</v>
      </c>
      <c r="B36" t="s">
        <v>15</v>
      </c>
      <c r="C36">
        <v>24</v>
      </c>
      <c r="D36" t="s">
        <v>24</v>
      </c>
      <c r="E36" s="34">
        <v>44375</v>
      </c>
      <c r="F36" t="s">
        <v>21</v>
      </c>
      <c r="G36">
        <v>52610</v>
      </c>
      <c r="H36" t="s">
        <v>207</v>
      </c>
      <c r="I36" s="21">
        <f ca="1">(TODAY()-Table_Employees[[#This Row],[Date Joined]])/365</f>
        <v>1.978082191780822</v>
      </c>
    </row>
    <row r="37" spans="1:9" x14ac:dyDescent="0.35">
      <c r="A37" t="s">
        <v>180</v>
      </c>
      <c r="B37" t="s">
        <v>15</v>
      </c>
      <c r="C37">
        <v>29</v>
      </c>
      <c r="D37" t="s">
        <v>24</v>
      </c>
      <c r="E37" s="34">
        <v>44119</v>
      </c>
      <c r="F37" t="s">
        <v>12</v>
      </c>
      <c r="G37">
        <v>112110</v>
      </c>
      <c r="H37" t="s">
        <v>207</v>
      </c>
      <c r="I37" s="21">
        <f ca="1">(TODAY()-Table_Employees[[#This Row],[Date Joined]])/365</f>
        <v>2.6794520547945204</v>
      </c>
    </row>
    <row r="38" spans="1:9" x14ac:dyDescent="0.35">
      <c r="A38" t="s">
        <v>152</v>
      </c>
      <c r="B38" t="s">
        <v>8</v>
      </c>
      <c r="C38">
        <v>27</v>
      </c>
      <c r="D38" t="s">
        <v>16</v>
      </c>
      <c r="E38" s="34">
        <v>44061</v>
      </c>
      <c r="F38" t="s">
        <v>56</v>
      </c>
      <c r="G38">
        <v>119110</v>
      </c>
      <c r="H38" t="s">
        <v>207</v>
      </c>
      <c r="I38" s="21">
        <f ca="1">(TODAY()-Table_Employees[[#This Row],[Date Joined]])/365</f>
        <v>2.8383561643835615</v>
      </c>
    </row>
    <row r="39" spans="1:9" x14ac:dyDescent="0.35">
      <c r="A39" t="s">
        <v>150</v>
      </c>
      <c r="B39" t="s">
        <v>15</v>
      </c>
      <c r="C39">
        <v>22</v>
      </c>
      <c r="D39" t="s">
        <v>13</v>
      </c>
      <c r="E39" s="34">
        <v>44384</v>
      </c>
      <c r="F39" t="s">
        <v>19</v>
      </c>
      <c r="G39">
        <v>112780</v>
      </c>
      <c r="H39" t="s">
        <v>207</v>
      </c>
      <c r="I39" s="21">
        <f ca="1">(TODAY()-Table_Employees[[#This Row],[Date Joined]])/365</f>
        <v>1.9534246575342467</v>
      </c>
    </row>
    <row r="40" spans="1:9" x14ac:dyDescent="0.35">
      <c r="A40" t="s">
        <v>175</v>
      </c>
      <c r="B40" t="s">
        <v>8</v>
      </c>
      <c r="C40">
        <v>36</v>
      </c>
      <c r="D40" t="s">
        <v>16</v>
      </c>
      <c r="E40" s="34">
        <v>44023</v>
      </c>
      <c r="F40" t="s">
        <v>9</v>
      </c>
      <c r="G40">
        <v>114890</v>
      </c>
      <c r="H40" t="s">
        <v>207</v>
      </c>
      <c r="I40" s="21">
        <f ca="1">(TODAY()-Table_Employees[[#This Row],[Date Joined]])/365</f>
        <v>2.9424657534246577</v>
      </c>
    </row>
    <row r="41" spans="1:9" x14ac:dyDescent="0.35">
      <c r="A41" t="s">
        <v>146</v>
      </c>
      <c r="B41" t="s">
        <v>15</v>
      </c>
      <c r="C41">
        <v>27</v>
      </c>
      <c r="D41" t="s">
        <v>16</v>
      </c>
      <c r="E41" s="34">
        <v>44506</v>
      </c>
      <c r="F41" t="s">
        <v>21</v>
      </c>
      <c r="G41">
        <v>48980</v>
      </c>
      <c r="H41" t="s">
        <v>207</v>
      </c>
      <c r="I41" s="21">
        <f ca="1">(TODAY()-Table_Employees[[#This Row],[Date Joined]])/365</f>
        <v>1.6191780821917807</v>
      </c>
    </row>
    <row r="42" spans="1:9" x14ac:dyDescent="0.35">
      <c r="A42" t="s">
        <v>170</v>
      </c>
      <c r="B42" t="s">
        <v>15</v>
      </c>
      <c r="C42">
        <v>21</v>
      </c>
      <c r="D42" t="s">
        <v>16</v>
      </c>
      <c r="E42" s="34">
        <v>44180</v>
      </c>
      <c r="F42" t="s">
        <v>56</v>
      </c>
      <c r="G42">
        <v>75880</v>
      </c>
      <c r="H42" t="s">
        <v>207</v>
      </c>
      <c r="I42" s="21">
        <f ca="1">(TODAY()-Table_Employees[[#This Row],[Date Joined]])/365</f>
        <v>2.5123287671232877</v>
      </c>
    </row>
    <row r="43" spans="1:9" x14ac:dyDescent="0.35">
      <c r="A43" t="s">
        <v>167</v>
      </c>
      <c r="B43" t="s">
        <v>8</v>
      </c>
      <c r="C43">
        <v>28</v>
      </c>
      <c r="D43" t="s">
        <v>16</v>
      </c>
      <c r="E43" s="34">
        <v>44296</v>
      </c>
      <c r="F43" t="s">
        <v>19</v>
      </c>
      <c r="G43">
        <v>53240</v>
      </c>
      <c r="H43" t="s">
        <v>207</v>
      </c>
      <c r="I43" s="21">
        <f ca="1">(TODAY()-Table_Employees[[#This Row],[Date Joined]])/365</f>
        <v>2.1945205479452055</v>
      </c>
    </row>
    <row r="44" spans="1:9" x14ac:dyDescent="0.35">
      <c r="A44" t="s">
        <v>122</v>
      </c>
      <c r="B44" t="s">
        <v>8</v>
      </c>
      <c r="C44">
        <v>34</v>
      </c>
      <c r="D44" t="s">
        <v>16</v>
      </c>
      <c r="E44" s="34">
        <v>44397</v>
      </c>
      <c r="F44" t="s">
        <v>21</v>
      </c>
      <c r="G44">
        <v>85000</v>
      </c>
      <c r="H44" t="s">
        <v>207</v>
      </c>
      <c r="I44" s="21">
        <f ca="1">(TODAY()-Table_Employees[[#This Row],[Date Joined]])/365</f>
        <v>1.9178082191780821</v>
      </c>
    </row>
    <row r="45" spans="1:9" x14ac:dyDescent="0.35">
      <c r="A45" t="s">
        <v>179</v>
      </c>
      <c r="B45" t="s">
        <v>8</v>
      </c>
      <c r="C45">
        <v>21</v>
      </c>
      <c r="D45" t="s">
        <v>16</v>
      </c>
      <c r="E45" s="34">
        <v>44619</v>
      </c>
      <c r="F45" t="s">
        <v>12</v>
      </c>
      <c r="G45">
        <v>33920</v>
      </c>
      <c r="H45" t="s">
        <v>207</v>
      </c>
      <c r="I45" s="21">
        <f ca="1">(TODAY()-Table_Employees[[#This Row],[Date Joined]])/365</f>
        <v>1.3095890410958904</v>
      </c>
    </row>
    <row r="46" spans="1:9" x14ac:dyDescent="0.35">
      <c r="A46" t="s">
        <v>188</v>
      </c>
      <c r="B46" t="s">
        <v>8</v>
      </c>
      <c r="C46">
        <v>33</v>
      </c>
      <c r="D46" t="s">
        <v>16</v>
      </c>
      <c r="E46" s="34">
        <v>44253</v>
      </c>
      <c r="F46" t="s">
        <v>12</v>
      </c>
      <c r="G46">
        <v>75280</v>
      </c>
      <c r="H46" t="s">
        <v>207</v>
      </c>
      <c r="I46" s="21">
        <f ca="1">(TODAY()-Table_Employees[[#This Row],[Date Joined]])/365</f>
        <v>2.3123287671232875</v>
      </c>
    </row>
    <row r="47" spans="1:9" x14ac:dyDescent="0.35">
      <c r="A47" t="s">
        <v>130</v>
      </c>
      <c r="B47" t="s">
        <v>8</v>
      </c>
      <c r="C47">
        <v>34</v>
      </c>
      <c r="D47" t="s">
        <v>16</v>
      </c>
      <c r="E47" s="34">
        <v>44594</v>
      </c>
      <c r="F47" t="s">
        <v>21</v>
      </c>
      <c r="G47">
        <v>58940</v>
      </c>
      <c r="H47" t="s">
        <v>207</v>
      </c>
      <c r="I47" s="21">
        <f ca="1">(TODAY()-Table_Employees[[#This Row],[Date Joined]])/365</f>
        <v>1.3780821917808219</v>
      </c>
    </row>
    <row r="48" spans="1:9" x14ac:dyDescent="0.35">
      <c r="A48" t="s">
        <v>136</v>
      </c>
      <c r="B48" t="s">
        <v>8</v>
      </c>
      <c r="C48">
        <v>28</v>
      </c>
      <c r="D48" t="s">
        <v>16</v>
      </c>
      <c r="E48" s="34">
        <v>44425</v>
      </c>
      <c r="F48" t="s">
        <v>9</v>
      </c>
      <c r="G48">
        <v>104770</v>
      </c>
      <c r="H48" t="s">
        <v>207</v>
      </c>
      <c r="I48" s="21">
        <f ca="1">(TODAY()-Table_Employees[[#This Row],[Date Joined]])/365</f>
        <v>1.8410958904109589</v>
      </c>
    </row>
    <row r="49" spans="1:9" x14ac:dyDescent="0.35">
      <c r="A49" t="s">
        <v>125</v>
      </c>
      <c r="B49" t="s">
        <v>15</v>
      </c>
      <c r="C49">
        <v>21</v>
      </c>
      <c r="D49" t="s">
        <v>16</v>
      </c>
      <c r="E49" s="34">
        <v>44701</v>
      </c>
      <c r="F49" t="s">
        <v>9</v>
      </c>
      <c r="G49">
        <v>57090</v>
      </c>
      <c r="H49" t="s">
        <v>207</v>
      </c>
      <c r="I49" s="21">
        <f ca="1">(TODAY()-Table_Employees[[#This Row],[Date Joined]])/365</f>
        <v>1.0849315068493151</v>
      </c>
    </row>
    <row r="50" spans="1:9" x14ac:dyDescent="0.35">
      <c r="A50" t="s">
        <v>160</v>
      </c>
      <c r="B50" t="s">
        <v>15</v>
      </c>
      <c r="C50">
        <v>27</v>
      </c>
      <c r="D50" t="s">
        <v>13</v>
      </c>
      <c r="E50" s="34">
        <v>44174</v>
      </c>
      <c r="F50" t="s">
        <v>21</v>
      </c>
      <c r="G50">
        <v>91650</v>
      </c>
      <c r="H50" t="s">
        <v>207</v>
      </c>
      <c r="I50" s="21">
        <f ca="1">(TODAY()-Table_Employees[[#This Row],[Date Joined]])/365</f>
        <v>2.5287671232876714</v>
      </c>
    </row>
    <row r="51" spans="1:9" x14ac:dyDescent="0.35">
      <c r="A51" t="s">
        <v>183</v>
      </c>
      <c r="B51" t="s">
        <v>15</v>
      </c>
      <c r="C51">
        <v>42</v>
      </c>
      <c r="D51" t="s">
        <v>24</v>
      </c>
      <c r="E51" s="34">
        <v>44670</v>
      </c>
      <c r="F51" t="s">
        <v>21</v>
      </c>
      <c r="G51">
        <v>70270</v>
      </c>
      <c r="H51" t="s">
        <v>207</v>
      </c>
      <c r="I51" s="21">
        <f ca="1">(TODAY()-Table_Employees[[#This Row],[Date Joined]])/365</f>
        <v>1.1698630136986301</v>
      </c>
    </row>
    <row r="52" spans="1:9" x14ac:dyDescent="0.35">
      <c r="A52" t="s">
        <v>129</v>
      </c>
      <c r="B52" t="s">
        <v>8</v>
      </c>
      <c r="C52">
        <v>28</v>
      </c>
      <c r="D52" t="s">
        <v>16</v>
      </c>
      <c r="E52" s="34">
        <v>44124</v>
      </c>
      <c r="F52" t="s">
        <v>21</v>
      </c>
      <c r="G52">
        <v>75970</v>
      </c>
      <c r="H52" t="s">
        <v>207</v>
      </c>
      <c r="I52" s="21">
        <f ca="1">(TODAY()-Table_Employees[[#This Row],[Date Joined]])/365</f>
        <v>2.6657534246575341</v>
      </c>
    </row>
    <row r="53" spans="1:9" x14ac:dyDescent="0.35">
      <c r="A53" t="s">
        <v>112</v>
      </c>
      <c r="B53" t="s">
        <v>208</v>
      </c>
      <c r="C53">
        <v>27</v>
      </c>
      <c r="D53" t="s">
        <v>13</v>
      </c>
      <c r="E53" s="34">
        <v>44212</v>
      </c>
      <c r="F53" t="s">
        <v>12</v>
      </c>
      <c r="G53">
        <v>90700</v>
      </c>
      <c r="H53" t="s">
        <v>207</v>
      </c>
      <c r="I53" s="21">
        <f ca="1">(TODAY()-Table_Employees[[#This Row],[Date Joined]])/365</f>
        <v>2.4246575342465753</v>
      </c>
    </row>
    <row r="54" spans="1:9" x14ac:dyDescent="0.35">
      <c r="A54" t="s">
        <v>131</v>
      </c>
      <c r="B54" t="s">
        <v>15</v>
      </c>
      <c r="C54">
        <v>30</v>
      </c>
      <c r="D54" t="s">
        <v>16</v>
      </c>
      <c r="E54" s="34">
        <v>44607</v>
      </c>
      <c r="F54" t="s">
        <v>9</v>
      </c>
      <c r="G54">
        <v>60570</v>
      </c>
      <c r="H54" t="s">
        <v>207</v>
      </c>
      <c r="I54" s="21">
        <f ca="1">(TODAY()-Table_Employees[[#This Row],[Date Joined]])/365</f>
        <v>1.3424657534246576</v>
      </c>
    </row>
    <row r="55" spans="1:9" x14ac:dyDescent="0.35">
      <c r="A55" t="s">
        <v>134</v>
      </c>
      <c r="B55" t="s">
        <v>15</v>
      </c>
      <c r="C55">
        <v>33</v>
      </c>
      <c r="D55" t="s">
        <v>16</v>
      </c>
      <c r="E55" s="34">
        <v>44103</v>
      </c>
      <c r="F55" t="s">
        <v>9</v>
      </c>
      <c r="G55">
        <v>115920</v>
      </c>
      <c r="H55" t="s">
        <v>207</v>
      </c>
      <c r="I55" s="21">
        <f ca="1">(TODAY()-Table_Employees[[#This Row],[Date Joined]])/365</f>
        <v>2.7232876712328768</v>
      </c>
    </row>
    <row r="56" spans="1:9" x14ac:dyDescent="0.35">
      <c r="A56" t="s">
        <v>186</v>
      </c>
      <c r="B56" t="s">
        <v>8</v>
      </c>
      <c r="C56">
        <v>33</v>
      </c>
      <c r="D56" t="s">
        <v>16</v>
      </c>
      <c r="E56" s="34">
        <v>44006</v>
      </c>
      <c r="F56" t="s">
        <v>21</v>
      </c>
      <c r="G56">
        <v>65360</v>
      </c>
      <c r="H56" t="s">
        <v>207</v>
      </c>
      <c r="I56" s="21">
        <f ca="1">(TODAY()-Table_Employees[[#This Row],[Date Joined]])/365</f>
        <v>2.989041095890411</v>
      </c>
    </row>
    <row r="57" spans="1:9" x14ac:dyDescent="0.35">
      <c r="A57" t="s">
        <v>116</v>
      </c>
      <c r="B57" t="s">
        <v>208</v>
      </c>
      <c r="C57">
        <v>30</v>
      </c>
      <c r="D57" t="s">
        <v>16</v>
      </c>
      <c r="E57" s="34">
        <v>44535</v>
      </c>
      <c r="F57" t="s">
        <v>21</v>
      </c>
      <c r="G57">
        <v>64000</v>
      </c>
      <c r="H57" t="s">
        <v>207</v>
      </c>
      <c r="I57" s="21">
        <f ca="1">(TODAY()-Table_Employees[[#This Row],[Date Joined]])/365</f>
        <v>1.5397260273972602</v>
      </c>
    </row>
    <row r="58" spans="1:9" x14ac:dyDescent="0.35">
      <c r="A58" t="s">
        <v>195</v>
      </c>
      <c r="B58" t="s">
        <v>8</v>
      </c>
      <c r="C58">
        <v>34</v>
      </c>
      <c r="D58" t="s">
        <v>16</v>
      </c>
      <c r="E58" s="34">
        <v>44383</v>
      </c>
      <c r="F58" t="s">
        <v>21</v>
      </c>
      <c r="G58">
        <v>92450</v>
      </c>
      <c r="H58" t="s">
        <v>207</v>
      </c>
      <c r="I58" s="21">
        <f ca="1">(TODAY()-Table_Employees[[#This Row],[Date Joined]])/365</f>
        <v>1.9561643835616438</v>
      </c>
    </row>
    <row r="59" spans="1:9" x14ac:dyDescent="0.35">
      <c r="A59" t="s">
        <v>113</v>
      </c>
      <c r="B59" t="s">
        <v>15</v>
      </c>
      <c r="C59">
        <v>31</v>
      </c>
      <c r="D59" t="s">
        <v>16</v>
      </c>
      <c r="E59" s="34">
        <v>44450</v>
      </c>
      <c r="F59" t="s">
        <v>12</v>
      </c>
      <c r="G59">
        <v>48950</v>
      </c>
      <c r="H59" t="s">
        <v>207</v>
      </c>
      <c r="I59" s="21">
        <f ca="1">(TODAY()-Table_Employees[[#This Row],[Date Joined]])/365</f>
        <v>1.7726027397260273</v>
      </c>
    </row>
    <row r="60" spans="1:9" x14ac:dyDescent="0.35">
      <c r="A60" t="s">
        <v>185</v>
      </c>
      <c r="B60" t="s">
        <v>8</v>
      </c>
      <c r="C60">
        <v>27</v>
      </c>
      <c r="D60" t="s">
        <v>16</v>
      </c>
      <c r="E60" s="34">
        <v>44625</v>
      </c>
      <c r="F60" t="s">
        <v>12</v>
      </c>
      <c r="G60">
        <v>83750</v>
      </c>
      <c r="H60" t="s">
        <v>207</v>
      </c>
      <c r="I60" s="21">
        <f ca="1">(TODAY()-Table_Employees[[#This Row],[Date Joined]])/365</f>
        <v>1.2931506849315069</v>
      </c>
    </row>
    <row r="61" spans="1:9" x14ac:dyDescent="0.35">
      <c r="A61" t="s">
        <v>166</v>
      </c>
      <c r="B61" t="s">
        <v>8</v>
      </c>
      <c r="C61">
        <v>40</v>
      </c>
      <c r="D61" t="s">
        <v>16</v>
      </c>
      <c r="E61" s="34">
        <v>44276</v>
      </c>
      <c r="F61" t="s">
        <v>12</v>
      </c>
      <c r="G61">
        <v>87620</v>
      </c>
      <c r="H61" t="s">
        <v>207</v>
      </c>
      <c r="I61" s="21">
        <f ca="1">(TODAY()-Table_Employees[[#This Row],[Date Joined]])/365</f>
        <v>2.2493150684931509</v>
      </c>
    </row>
    <row r="62" spans="1:9" x14ac:dyDescent="0.35">
      <c r="A62" t="s">
        <v>184</v>
      </c>
      <c r="B62" t="s">
        <v>8</v>
      </c>
      <c r="C62">
        <v>20</v>
      </c>
      <c r="D62" t="s">
        <v>24</v>
      </c>
      <c r="E62" s="34">
        <v>44476</v>
      </c>
      <c r="F62" t="s">
        <v>19</v>
      </c>
      <c r="G62">
        <v>68900</v>
      </c>
      <c r="H62" t="s">
        <v>207</v>
      </c>
      <c r="I62" s="21">
        <f ca="1">(TODAY()-Table_Employees[[#This Row],[Date Joined]])/365</f>
        <v>1.7013698630136986</v>
      </c>
    </row>
    <row r="63" spans="1:9" x14ac:dyDescent="0.35">
      <c r="A63" t="s">
        <v>157</v>
      </c>
      <c r="B63" t="s">
        <v>15</v>
      </c>
      <c r="C63">
        <v>32</v>
      </c>
      <c r="D63" t="s">
        <v>16</v>
      </c>
      <c r="E63" s="34">
        <v>44403</v>
      </c>
      <c r="F63" t="s">
        <v>19</v>
      </c>
      <c r="G63">
        <v>53540</v>
      </c>
      <c r="H63" t="s">
        <v>207</v>
      </c>
      <c r="I63" s="21">
        <f ca="1">(TODAY()-Table_Employees[[#This Row],[Date Joined]])/365</f>
        <v>1.9013698630136986</v>
      </c>
    </row>
    <row r="64" spans="1:9" x14ac:dyDescent="0.35">
      <c r="A64" t="s">
        <v>172</v>
      </c>
      <c r="B64" t="s">
        <v>15</v>
      </c>
      <c r="C64">
        <v>28</v>
      </c>
      <c r="D64" t="s">
        <v>42</v>
      </c>
      <c r="E64" s="34">
        <v>44758</v>
      </c>
      <c r="F64" t="s">
        <v>19</v>
      </c>
      <c r="G64">
        <v>43510</v>
      </c>
      <c r="H64" t="s">
        <v>207</v>
      </c>
      <c r="I64" s="21">
        <f ca="1">(TODAY()-Table_Employees[[#This Row],[Date Joined]])/365</f>
        <v>0.92876712328767119</v>
      </c>
    </row>
    <row r="65" spans="1:9" x14ac:dyDescent="0.35">
      <c r="A65" t="s">
        <v>127</v>
      </c>
      <c r="B65" t="s">
        <v>8</v>
      </c>
      <c r="C65">
        <v>38</v>
      </c>
      <c r="D65" t="s">
        <v>10</v>
      </c>
      <c r="E65" s="34">
        <v>44316</v>
      </c>
      <c r="F65" t="s">
        <v>19</v>
      </c>
      <c r="G65">
        <v>109160</v>
      </c>
      <c r="H65" t="s">
        <v>207</v>
      </c>
      <c r="I65" s="21">
        <f ca="1">(TODAY()-Table_Employees[[#This Row],[Date Joined]])/365</f>
        <v>2.1397260273972605</v>
      </c>
    </row>
    <row r="66" spans="1:9" x14ac:dyDescent="0.35">
      <c r="A66" t="s">
        <v>198</v>
      </c>
      <c r="B66" t="s">
        <v>15</v>
      </c>
      <c r="C66">
        <v>40</v>
      </c>
      <c r="D66" t="s">
        <v>16</v>
      </c>
      <c r="E66" s="34">
        <v>44204</v>
      </c>
      <c r="F66" t="s">
        <v>9</v>
      </c>
      <c r="G66">
        <v>99750</v>
      </c>
      <c r="H66" t="s">
        <v>207</v>
      </c>
      <c r="I66" s="21">
        <f ca="1">(TODAY()-Table_Employees[[#This Row],[Date Joined]])/365</f>
        <v>2.4465753424657533</v>
      </c>
    </row>
    <row r="67" spans="1:9" x14ac:dyDescent="0.35">
      <c r="A67" t="s">
        <v>124</v>
      </c>
      <c r="B67" t="s">
        <v>8</v>
      </c>
      <c r="C67">
        <v>31</v>
      </c>
      <c r="D67" t="s">
        <v>16</v>
      </c>
      <c r="E67" s="34">
        <v>44084</v>
      </c>
      <c r="F67" t="s">
        <v>12</v>
      </c>
      <c r="G67">
        <v>41980</v>
      </c>
      <c r="H67" t="s">
        <v>207</v>
      </c>
      <c r="I67" s="21">
        <f ca="1">(TODAY()-Table_Employees[[#This Row],[Date Joined]])/365</f>
        <v>2.7753424657534245</v>
      </c>
    </row>
    <row r="68" spans="1:9" x14ac:dyDescent="0.35">
      <c r="A68" t="s">
        <v>187</v>
      </c>
      <c r="B68" t="s">
        <v>15</v>
      </c>
      <c r="C68">
        <v>36</v>
      </c>
      <c r="D68" t="s">
        <v>16</v>
      </c>
      <c r="E68" s="34">
        <v>44272</v>
      </c>
      <c r="F68" t="s">
        <v>21</v>
      </c>
      <c r="G68">
        <v>71380</v>
      </c>
      <c r="H68" t="s">
        <v>207</v>
      </c>
      <c r="I68" s="21">
        <f ca="1">(TODAY()-Table_Employees[[#This Row],[Date Joined]])/365</f>
        <v>2.2602739726027399</v>
      </c>
    </row>
    <row r="69" spans="1:9" x14ac:dyDescent="0.35">
      <c r="A69" t="s">
        <v>191</v>
      </c>
      <c r="B69" t="s">
        <v>15</v>
      </c>
      <c r="C69">
        <v>27</v>
      </c>
      <c r="D69" t="s">
        <v>42</v>
      </c>
      <c r="E69" s="34">
        <v>44547</v>
      </c>
      <c r="F69" t="s">
        <v>9</v>
      </c>
      <c r="G69">
        <v>113280</v>
      </c>
      <c r="H69" t="s">
        <v>207</v>
      </c>
      <c r="I69" s="21">
        <f ca="1">(TODAY()-Table_Employees[[#This Row],[Date Joined]])/365</f>
        <v>1.5068493150684932</v>
      </c>
    </row>
    <row r="70" spans="1:9" x14ac:dyDescent="0.35">
      <c r="A70" t="s">
        <v>181</v>
      </c>
      <c r="B70" t="s">
        <v>8</v>
      </c>
      <c r="C70">
        <v>33</v>
      </c>
      <c r="D70" t="s">
        <v>16</v>
      </c>
      <c r="E70" s="34">
        <v>44747</v>
      </c>
      <c r="F70" t="s">
        <v>21</v>
      </c>
      <c r="G70">
        <v>86570</v>
      </c>
      <c r="H70" t="s">
        <v>207</v>
      </c>
      <c r="I70" s="21">
        <f ca="1">(TODAY()-Table_Employees[[#This Row],[Date Joined]])/365</f>
        <v>0.95890410958904104</v>
      </c>
    </row>
    <row r="71" spans="1:9" x14ac:dyDescent="0.35">
      <c r="A71" t="s">
        <v>139</v>
      </c>
      <c r="B71" t="s">
        <v>15</v>
      </c>
      <c r="C71">
        <v>26</v>
      </c>
      <c r="D71" t="s">
        <v>16</v>
      </c>
      <c r="E71" s="34">
        <v>44350</v>
      </c>
      <c r="F71" t="s">
        <v>9</v>
      </c>
      <c r="G71">
        <v>53540</v>
      </c>
      <c r="H71" t="s">
        <v>207</v>
      </c>
      <c r="I71" s="21">
        <f ca="1">(TODAY()-Table_Employees[[#This Row],[Date Joined]])/365</f>
        <v>2.0465753424657533</v>
      </c>
    </row>
    <row r="72" spans="1:9" x14ac:dyDescent="0.35">
      <c r="A72" t="s">
        <v>190</v>
      </c>
      <c r="B72" t="s">
        <v>15</v>
      </c>
      <c r="C72">
        <v>37</v>
      </c>
      <c r="D72" t="s">
        <v>16</v>
      </c>
      <c r="E72" s="34">
        <v>44640</v>
      </c>
      <c r="F72" t="s">
        <v>12</v>
      </c>
      <c r="G72">
        <v>69070</v>
      </c>
      <c r="H72" t="s">
        <v>207</v>
      </c>
      <c r="I72" s="21">
        <f ca="1">(TODAY()-Table_Employees[[#This Row],[Date Joined]])/365</f>
        <v>1.252054794520548</v>
      </c>
    </row>
    <row r="73" spans="1:9" x14ac:dyDescent="0.35">
      <c r="A73" t="s">
        <v>121</v>
      </c>
      <c r="B73" t="s">
        <v>8</v>
      </c>
      <c r="C73">
        <v>30</v>
      </c>
      <c r="D73" t="s">
        <v>24</v>
      </c>
      <c r="E73" s="34">
        <v>44328</v>
      </c>
      <c r="F73" t="s">
        <v>21</v>
      </c>
      <c r="G73">
        <v>67910</v>
      </c>
      <c r="H73" t="s">
        <v>207</v>
      </c>
      <c r="I73" s="21">
        <f ca="1">(TODAY()-Table_Employees[[#This Row],[Date Joined]])/365</f>
        <v>2.106849315068493</v>
      </c>
    </row>
    <row r="74" spans="1:9" x14ac:dyDescent="0.35">
      <c r="A74" t="s">
        <v>119</v>
      </c>
      <c r="B74" t="s">
        <v>15</v>
      </c>
      <c r="C74">
        <v>30</v>
      </c>
      <c r="D74" t="s">
        <v>16</v>
      </c>
      <c r="E74" s="34">
        <v>44214</v>
      </c>
      <c r="F74" t="s">
        <v>12</v>
      </c>
      <c r="G74">
        <v>69120</v>
      </c>
      <c r="H74" t="s">
        <v>207</v>
      </c>
      <c r="I74" s="21">
        <f ca="1">(TODAY()-Table_Employees[[#This Row],[Date Joined]])/365</f>
        <v>2.419178082191781</v>
      </c>
    </row>
    <row r="75" spans="1:9" x14ac:dyDescent="0.35">
      <c r="A75" t="s">
        <v>132</v>
      </c>
      <c r="B75" t="s">
        <v>8</v>
      </c>
      <c r="C75">
        <v>34</v>
      </c>
      <c r="D75" t="s">
        <v>16</v>
      </c>
      <c r="E75" s="34">
        <v>44550</v>
      </c>
      <c r="F75" t="s">
        <v>21</v>
      </c>
      <c r="G75">
        <v>60130</v>
      </c>
      <c r="H75" t="s">
        <v>207</v>
      </c>
      <c r="I75" s="21">
        <f ca="1">(TODAY()-Table_Employees[[#This Row],[Date Joined]])/365</f>
        <v>1.4986301369863013</v>
      </c>
    </row>
    <row r="76" spans="1:9" x14ac:dyDescent="0.35">
      <c r="A76" t="s">
        <v>161</v>
      </c>
      <c r="B76" t="s">
        <v>15</v>
      </c>
      <c r="C76">
        <v>23</v>
      </c>
      <c r="D76" t="s">
        <v>16</v>
      </c>
      <c r="E76" s="34">
        <v>44378</v>
      </c>
      <c r="F76" t="s">
        <v>9</v>
      </c>
      <c r="G76">
        <v>106460</v>
      </c>
      <c r="H76" t="s">
        <v>207</v>
      </c>
      <c r="I76" s="21">
        <f ca="1">(TODAY()-Table_Employees[[#This Row],[Date Joined]])/365</f>
        <v>1.9698630136986301</v>
      </c>
    </row>
    <row r="77" spans="1:9" x14ac:dyDescent="0.35">
      <c r="A77" t="s">
        <v>148</v>
      </c>
      <c r="B77" t="s">
        <v>8</v>
      </c>
      <c r="C77">
        <v>37</v>
      </c>
      <c r="D77" t="s">
        <v>16</v>
      </c>
      <c r="E77" s="34">
        <v>44389</v>
      </c>
      <c r="F77" t="s">
        <v>56</v>
      </c>
      <c r="G77">
        <v>118100</v>
      </c>
      <c r="H77" t="s">
        <v>207</v>
      </c>
      <c r="I77" s="21">
        <f ca="1">(TODAY()-Table_Employees[[#This Row],[Date Joined]])/365</f>
        <v>1.9397260273972603</v>
      </c>
    </row>
    <row r="78" spans="1:9" x14ac:dyDescent="0.35">
      <c r="A78" t="s">
        <v>164</v>
      </c>
      <c r="B78" t="s">
        <v>8</v>
      </c>
      <c r="C78">
        <v>36</v>
      </c>
      <c r="D78" t="s">
        <v>16</v>
      </c>
      <c r="E78" s="34">
        <v>44468</v>
      </c>
      <c r="F78" t="s">
        <v>9</v>
      </c>
      <c r="G78">
        <v>78390</v>
      </c>
      <c r="H78" t="s">
        <v>207</v>
      </c>
      <c r="I78" s="21">
        <f ca="1">(TODAY()-Table_Employees[[#This Row],[Date Joined]])/365</f>
        <v>1.7232876712328766</v>
      </c>
    </row>
    <row r="79" spans="1:9" x14ac:dyDescent="0.35">
      <c r="A79" t="s">
        <v>147</v>
      </c>
      <c r="B79" t="s">
        <v>8</v>
      </c>
      <c r="C79">
        <v>30</v>
      </c>
      <c r="D79" t="s">
        <v>16</v>
      </c>
      <c r="E79" s="34">
        <v>44789</v>
      </c>
      <c r="F79" t="s">
        <v>9</v>
      </c>
      <c r="G79">
        <v>114180</v>
      </c>
      <c r="H79" t="s">
        <v>207</v>
      </c>
      <c r="I79" s="21">
        <f ca="1">(TODAY()-Table_Employees[[#This Row],[Date Joined]])/365</f>
        <v>0.84383561643835614</v>
      </c>
    </row>
    <row r="80" spans="1:9" x14ac:dyDescent="0.35">
      <c r="A80" t="s">
        <v>189</v>
      </c>
      <c r="B80" t="s">
        <v>8</v>
      </c>
      <c r="C80">
        <v>28</v>
      </c>
      <c r="D80" t="s">
        <v>16</v>
      </c>
      <c r="E80" s="34">
        <v>44590</v>
      </c>
      <c r="F80" t="s">
        <v>9</v>
      </c>
      <c r="G80">
        <v>104120</v>
      </c>
      <c r="H80" t="s">
        <v>207</v>
      </c>
      <c r="I80" s="21">
        <f ca="1">(TODAY()-Table_Employees[[#This Row],[Date Joined]])/365</f>
        <v>1.3890410958904109</v>
      </c>
    </row>
    <row r="81" spans="1:9" x14ac:dyDescent="0.35">
      <c r="A81" t="s">
        <v>138</v>
      </c>
      <c r="B81" t="s">
        <v>15</v>
      </c>
      <c r="C81">
        <v>30</v>
      </c>
      <c r="D81" t="s">
        <v>16</v>
      </c>
      <c r="E81" s="34">
        <v>44640</v>
      </c>
      <c r="F81" t="s">
        <v>9</v>
      </c>
      <c r="G81">
        <v>67950</v>
      </c>
      <c r="H81" t="s">
        <v>207</v>
      </c>
      <c r="I81" s="21">
        <f ca="1">(TODAY()-Table_Employees[[#This Row],[Date Joined]])/365</f>
        <v>1.252054794520548</v>
      </c>
    </row>
    <row r="82" spans="1:9" x14ac:dyDescent="0.35">
      <c r="A82" t="s">
        <v>137</v>
      </c>
      <c r="B82" t="s">
        <v>8</v>
      </c>
      <c r="C82">
        <v>29</v>
      </c>
      <c r="D82" t="s">
        <v>16</v>
      </c>
      <c r="E82" s="34">
        <v>43962</v>
      </c>
      <c r="F82" t="s">
        <v>12</v>
      </c>
      <c r="G82">
        <v>34980</v>
      </c>
      <c r="H82" t="s">
        <v>207</v>
      </c>
      <c r="I82" s="21">
        <f ca="1">(TODAY()-Table_Employees[[#This Row],[Date Joined]])/365</f>
        <v>3.1095890410958904</v>
      </c>
    </row>
    <row r="83" spans="1:9" x14ac:dyDescent="0.35">
      <c r="A83" t="s">
        <v>153</v>
      </c>
      <c r="B83" t="s">
        <v>8</v>
      </c>
      <c r="C83">
        <v>24</v>
      </c>
      <c r="D83" t="s">
        <v>16</v>
      </c>
      <c r="E83" s="34">
        <v>44087</v>
      </c>
      <c r="F83" t="s">
        <v>12</v>
      </c>
      <c r="G83">
        <v>62780</v>
      </c>
      <c r="H83" t="s">
        <v>207</v>
      </c>
      <c r="I83" s="21">
        <f ca="1">(TODAY()-Table_Employees[[#This Row],[Date Joined]])/365</f>
        <v>2.7671232876712328</v>
      </c>
    </row>
    <row r="84" spans="1:9" x14ac:dyDescent="0.35">
      <c r="A84" t="s">
        <v>117</v>
      </c>
      <c r="B84" t="s">
        <v>15</v>
      </c>
      <c r="C84">
        <v>20</v>
      </c>
      <c r="D84" t="s">
        <v>16</v>
      </c>
      <c r="E84" s="34">
        <v>44397</v>
      </c>
      <c r="F84" t="s">
        <v>12</v>
      </c>
      <c r="G84">
        <v>107700</v>
      </c>
      <c r="H84" t="s">
        <v>207</v>
      </c>
      <c r="I84" s="21">
        <f ca="1">(TODAY()-Table_Employees[[#This Row],[Date Joined]])/365</f>
        <v>1.9178082191780821</v>
      </c>
    </row>
    <row r="85" spans="1:9" x14ac:dyDescent="0.35">
      <c r="A85" t="s">
        <v>168</v>
      </c>
      <c r="B85" t="s">
        <v>15</v>
      </c>
      <c r="C85">
        <v>25</v>
      </c>
      <c r="D85" t="s">
        <v>16</v>
      </c>
      <c r="E85" s="34">
        <v>44322</v>
      </c>
      <c r="F85" t="s">
        <v>19</v>
      </c>
      <c r="G85">
        <v>65700</v>
      </c>
      <c r="H85" t="s">
        <v>207</v>
      </c>
      <c r="I85" s="21">
        <f ca="1">(TODAY()-Table_Employees[[#This Row],[Date Joined]])/365</f>
        <v>2.1232876712328768</v>
      </c>
    </row>
    <row r="86" spans="1:9" x14ac:dyDescent="0.35">
      <c r="A86" t="s">
        <v>135</v>
      </c>
      <c r="B86" t="s">
        <v>8</v>
      </c>
      <c r="C86">
        <v>33</v>
      </c>
      <c r="D86" t="s">
        <v>42</v>
      </c>
      <c r="E86" s="34">
        <v>44313</v>
      </c>
      <c r="F86" t="s">
        <v>12</v>
      </c>
      <c r="G86">
        <v>75480</v>
      </c>
      <c r="H86" t="s">
        <v>207</v>
      </c>
      <c r="I86" s="21">
        <f ca="1">(TODAY()-Table_Employees[[#This Row],[Date Joined]])/365</f>
        <v>2.1479452054794521</v>
      </c>
    </row>
    <row r="87" spans="1:9" x14ac:dyDescent="0.35">
      <c r="A87" t="s">
        <v>174</v>
      </c>
      <c r="B87" t="s">
        <v>15</v>
      </c>
      <c r="C87">
        <v>33</v>
      </c>
      <c r="D87" t="s">
        <v>16</v>
      </c>
      <c r="E87" s="34">
        <v>44448</v>
      </c>
      <c r="F87" t="s">
        <v>12</v>
      </c>
      <c r="G87">
        <v>53870</v>
      </c>
      <c r="H87" t="s">
        <v>207</v>
      </c>
      <c r="I87" s="21">
        <f ca="1">(TODAY()-Table_Employees[[#This Row],[Date Joined]])/365</f>
        <v>1.7780821917808218</v>
      </c>
    </row>
    <row r="88" spans="1:9" x14ac:dyDescent="0.35">
      <c r="A88" t="s">
        <v>141</v>
      </c>
      <c r="B88" t="s">
        <v>8</v>
      </c>
      <c r="C88">
        <v>36</v>
      </c>
      <c r="D88" t="s">
        <v>16</v>
      </c>
      <c r="E88" s="34">
        <v>44433</v>
      </c>
      <c r="F88" t="s">
        <v>19</v>
      </c>
      <c r="G88">
        <v>78540</v>
      </c>
      <c r="H88" t="s">
        <v>207</v>
      </c>
      <c r="I88" s="21">
        <f ca="1">(TODAY()-Table_Employees[[#This Row],[Date Joined]])/365</f>
        <v>1.8191780821917809</v>
      </c>
    </row>
    <row r="89" spans="1:9" x14ac:dyDescent="0.35">
      <c r="A89" t="s">
        <v>193</v>
      </c>
      <c r="B89" t="s">
        <v>15</v>
      </c>
      <c r="C89">
        <v>19</v>
      </c>
      <c r="D89" t="s">
        <v>16</v>
      </c>
      <c r="E89" s="34">
        <v>44218</v>
      </c>
      <c r="F89" t="s">
        <v>9</v>
      </c>
      <c r="G89">
        <v>58960</v>
      </c>
      <c r="H89" t="s">
        <v>207</v>
      </c>
      <c r="I89" s="21">
        <f ca="1">(TODAY()-Table_Employees[[#This Row],[Date Joined]])/365</f>
        <v>2.408219178082192</v>
      </c>
    </row>
    <row r="90" spans="1:9" x14ac:dyDescent="0.35">
      <c r="A90" t="s">
        <v>162</v>
      </c>
      <c r="B90" t="s">
        <v>15</v>
      </c>
      <c r="C90">
        <v>46</v>
      </c>
      <c r="D90" t="s">
        <v>16</v>
      </c>
      <c r="E90" s="34">
        <v>44697</v>
      </c>
      <c r="F90" t="s">
        <v>9</v>
      </c>
      <c r="G90">
        <v>70610</v>
      </c>
      <c r="H90" t="s">
        <v>207</v>
      </c>
      <c r="I90" s="21">
        <f ca="1">(TODAY()-Table_Employees[[#This Row],[Date Joined]])/365</f>
        <v>1.095890410958904</v>
      </c>
    </row>
    <row r="91" spans="1:9" x14ac:dyDescent="0.35">
      <c r="A91" t="s">
        <v>171</v>
      </c>
      <c r="B91" t="s">
        <v>15</v>
      </c>
      <c r="C91">
        <v>33</v>
      </c>
      <c r="D91" t="s">
        <v>16</v>
      </c>
      <c r="E91" s="34">
        <v>44181</v>
      </c>
      <c r="F91" t="s">
        <v>21</v>
      </c>
      <c r="G91">
        <v>59430</v>
      </c>
      <c r="H91" t="s">
        <v>207</v>
      </c>
      <c r="I91" s="21">
        <f ca="1">(TODAY()-Table_Employees[[#This Row],[Date Joined]])/365</f>
        <v>2.5095890410958903</v>
      </c>
    </row>
    <row r="92" spans="1:9" x14ac:dyDescent="0.35">
      <c r="A92" t="s">
        <v>144</v>
      </c>
      <c r="B92" t="s">
        <v>15</v>
      </c>
      <c r="C92">
        <v>33</v>
      </c>
      <c r="D92" t="s">
        <v>13</v>
      </c>
      <c r="E92" s="34">
        <v>44640</v>
      </c>
      <c r="F92" t="s">
        <v>9</v>
      </c>
      <c r="G92">
        <v>48530</v>
      </c>
      <c r="H92" t="s">
        <v>207</v>
      </c>
      <c r="I92" s="21">
        <f ca="1">(TODAY()-Table_Employees[[#This Row],[Date Joined]])/365</f>
        <v>1.252054794520548</v>
      </c>
    </row>
    <row r="93" spans="1:9" x14ac:dyDescent="0.35">
      <c r="A93" t="s">
        <v>163</v>
      </c>
      <c r="B93" t="s">
        <v>8</v>
      </c>
      <c r="C93">
        <v>33</v>
      </c>
      <c r="D93" t="s">
        <v>16</v>
      </c>
      <c r="E93" s="34">
        <v>44129</v>
      </c>
      <c r="F93" t="s">
        <v>12</v>
      </c>
      <c r="G93">
        <v>96140</v>
      </c>
      <c r="H93" t="s">
        <v>207</v>
      </c>
      <c r="I93" s="21">
        <f ca="1">(TODAY()-Table_Employees[[#This Row],[Date Joined]])/365</f>
        <v>2.6520547945205482</v>
      </c>
    </row>
    <row r="94" spans="1:9" x14ac:dyDescent="0.35">
      <c r="A94" t="s">
        <v>58</v>
      </c>
      <c r="B94" t="s">
        <v>15</v>
      </c>
      <c r="C94">
        <v>22</v>
      </c>
      <c r="D94" t="s">
        <v>13</v>
      </c>
      <c r="E94" s="34">
        <v>44446</v>
      </c>
      <c r="F94" t="s">
        <v>19</v>
      </c>
      <c r="G94">
        <v>112780</v>
      </c>
      <c r="H94" t="s">
        <v>209</v>
      </c>
      <c r="I94" s="21">
        <f ca="1">(TODAY()-Table_Employees[[#This Row],[Date Joined]])/365</f>
        <v>1.7835616438356163</v>
      </c>
    </row>
    <row r="95" spans="1:9" x14ac:dyDescent="0.35">
      <c r="A95" t="s">
        <v>70</v>
      </c>
      <c r="B95" t="s">
        <v>15</v>
      </c>
      <c r="C95">
        <v>46</v>
      </c>
      <c r="D95" t="s">
        <v>16</v>
      </c>
      <c r="E95" s="34">
        <v>44758</v>
      </c>
      <c r="F95" t="s">
        <v>9</v>
      </c>
      <c r="G95">
        <v>70610</v>
      </c>
      <c r="H95" t="s">
        <v>209</v>
      </c>
      <c r="I95" s="21">
        <f ca="1">(TODAY()-Table_Employees[[#This Row],[Date Joined]])/365</f>
        <v>0.92876712328767119</v>
      </c>
    </row>
    <row r="96" spans="1:9" x14ac:dyDescent="0.35">
      <c r="A96" t="s">
        <v>75</v>
      </c>
      <c r="B96" t="s">
        <v>8</v>
      </c>
      <c r="C96">
        <v>28</v>
      </c>
      <c r="D96" t="s">
        <v>16</v>
      </c>
      <c r="E96" s="34">
        <v>44357</v>
      </c>
      <c r="F96" t="s">
        <v>19</v>
      </c>
      <c r="G96">
        <v>53240</v>
      </c>
      <c r="H96" t="s">
        <v>209</v>
      </c>
      <c r="I96" s="21">
        <f ca="1">(TODAY()-Table_Employees[[#This Row],[Date Joined]])/365</f>
        <v>2.0273972602739727</v>
      </c>
    </row>
    <row r="97" spans="1:9" x14ac:dyDescent="0.35">
      <c r="A97" t="s">
        <v>49</v>
      </c>
      <c r="B97" t="s">
        <v>208</v>
      </c>
      <c r="C97">
        <v>37</v>
      </c>
      <c r="D97" t="s">
        <v>24</v>
      </c>
      <c r="E97" s="34">
        <v>44146</v>
      </c>
      <c r="F97" t="s">
        <v>21</v>
      </c>
      <c r="G97">
        <v>115440</v>
      </c>
      <c r="H97" t="s">
        <v>209</v>
      </c>
      <c r="I97" s="21">
        <f ca="1">(TODAY()-Table_Employees[[#This Row],[Date Joined]])/365</f>
        <v>2.6054794520547944</v>
      </c>
    </row>
    <row r="98" spans="1:9" x14ac:dyDescent="0.35">
      <c r="A98" t="s">
        <v>65</v>
      </c>
      <c r="B98" t="s">
        <v>15</v>
      </c>
      <c r="C98">
        <v>32</v>
      </c>
      <c r="D98" t="s">
        <v>16</v>
      </c>
      <c r="E98" s="34">
        <v>44465</v>
      </c>
      <c r="F98" t="s">
        <v>19</v>
      </c>
      <c r="G98">
        <v>53540</v>
      </c>
      <c r="H98" t="s">
        <v>209</v>
      </c>
      <c r="I98" s="21">
        <f ca="1">(TODAY()-Table_Employees[[#This Row],[Date Joined]])/365</f>
        <v>1.7315068493150685</v>
      </c>
    </row>
    <row r="99" spans="1:9" x14ac:dyDescent="0.35">
      <c r="A99" t="s">
        <v>81</v>
      </c>
      <c r="B99" t="s">
        <v>8</v>
      </c>
      <c r="C99">
        <v>30</v>
      </c>
      <c r="D99" t="s">
        <v>16</v>
      </c>
      <c r="E99" s="34">
        <v>44861</v>
      </c>
      <c r="F99" t="s">
        <v>9</v>
      </c>
      <c r="G99">
        <v>112570</v>
      </c>
      <c r="H99" t="s">
        <v>209</v>
      </c>
      <c r="I99" s="21">
        <f ca="1">(TODAY()-Table_Employees[[#This Row],[Date Joined]])/365</f>
        <v>0.64657534246575343</v>
      </c>
    </row>
    <row r="100" spans="1:9" x14ac:dyDescent="0.35">
      <c r="A100" t="s">
        <v>51</v>
      </c>
      <c r="B100" t="s">
        <v>15</v>
      </c>
      <c r="C100">
        <v>33</v>
      </c>
      <c r="D100" t="s">
        <v>13</v>
      </c>
      <c r="E100" s="34">
        <v>44701</v>
      </c>
      <c r="F100" t="s">
        <v>9</v>
      </c>
      <c r="G100">
        <v>48530</v>
      </c>
      <c r="H100" t="s">
        <v>209</v>
      </c>
      <c r="I100" s="21">
        <f ca="1">(TODAY()-Table_Employees[[#This Row],[Date Joined]])/365</f>
        <v>1.0849315068493151</v>
      </c>
    </row>
    <row r="101" spans="1:9" x14ac:dyDescent="0.35">
      <c r="A101" t="s">
        <v>61</v>
      </c>
      <c r="B101" t="s">
        <v>8</v>
      </c>
      <c r="C101">
        <v>24</v>
      </c>
      <c r="D101" t="s">
        <v>16</v>
      </c>
      <c r="E101" s="34">
        <v>44148</v>
      </c>
      <c r="F101" t="s">
        <v>12</v>
      </c>
      <c r="G101">
        <v>62780</v>
      </c>
      <c r="H101" t="s">
        <v>209</v>
      </c>
      <c r="I101" s="21">
        <f ca="1">(TODAY()-Table_Employees[[#This Row],[Date Joined]])/365</f>
        <v>2.6</v>
      </c>
    </row>
    <row r="102" spans="1:9" x14ac:dyDescent="0.35">
      <c r="A102" t="s">
        <v>82</v>
      </c>
      <c r="B102" t="s">
        <v>15</v>
      </c>
      <c r="C102">
        <v>33</v>
      </c>
      <c r="D102" t="s">
        <v>16</v>
      </c>
      <c r="E102" s="34">
        <v>44509</v>
      </c>
      <c r="F102" t="s">
        <v>12</v>
      </c>
      <c r="G102">
        <v>53870</v>
      </c>
      <c r="H102" t="s">
        <v>209</v>
      </c>
      <c r="I102" s="21">
        <f ca="1">(TODAY()-Table_Employees[[#This Row],[Date Joined]])/365</f>
        <v>1.6109589041095891</v>
      </c>
    </row>
    <row r="103" spans="1:9" x14ac:dyDescent="0.35">
      <c r="A103" t="s">
        <v>60</v>
      </c>
      <c r="B103" t="s">
        <v>8</v>
      </c>
      <c r="C103">
        <v>27</v>
      </c>
      <c r="D103" t="s">
        <v>16</v>
      </c>
      <c r="E103" s="34">
        <v>44122</v>
      </c>
      <c r="F103" t="s">
        <v>56</v>
      </c>
      <c r="G103">
        <v>119110</v>
      </c>
      <c r="H103" t="s">
        <v>209</v>
      </c>
      <c r="I103" s="21">
        <f ca="1">(TODAY()-Table_Employees[[#This Row],[Date Joined]])/365</f>
        <v>2.6712328767123288</v>
      </c>
    </row>
    <row r="104" spans="1:9" x14ac:dyDescent="0.35">
      <c r="A104" t="s">
        <v>87</v>
      </c>
      <c r="B104" t="s">
        <v>15</v>
      </c>
      <c r="C104">
        <v>29</v>
      </c>
      <c r="D104" t="s">
        <v>24</v>
      </c>
      <c r="E104" s="34">
        <v>44180</v>
      </c>
      <c r="F104" t="s">
        <v>12</v>
      </c>
      <c r="G104">
        <v>112110</v>
      </c>
      <c r="H104" t="s">
        <v>209</v>
      </c>
      <c r="I104" s="21">
        <f ca="1">(TODAY()-Table_Employees[[#This Row],[Date Joined]])/365</f>
        <v>2.5123287671232877</v>
      </c>
    </row>
    <row r="105" spans="1:9" x14ac:dyDescent="0.35">
      <c r="A105" t="s">
        <v>76</v>
      </c>
      <c r="B105" t="s">
        <v>15</v>
      </c>
      <c r="C105">
        <v>25</v>
      </c>
      <c r="D105" t="s">
        <v>16</v>
      </c>
      <c r="E105" s="34">
        <v>44383</v>
      </c>
      <c r="F105" t="s">
        <v>19</v>
      </c>
      <c r="G105">
        <v>65700</v>
      </c>
      <c r="H105" t="s">
        <v>209</v>
      </c>
      <c r="I105" s="21">
        <f ca="1">(TODAY()-Table_Employees[[#This Row],[Date Joined]])/365</f>
        <v>1.9561643835616438</v>
      </c>
    </row>
    <row r="106" spans="1:9" x14ac:dyDescent="0.35">
      <c r="A106" t="s">
        <v>97</v>
      </c>
      <c r="B106" t="s">
        <v>15</v>
      </c>
      <c r="C106">
        <v>37</v>
      </c>
      <c r="D106" t="s">
        <v>16</v>
      </c>
      <c r="E106" s="34">
        <v>44701</v>
      </c>
      <c r="F106" t="s">
        <v>12</v>
      </c>
      <c r="G106">
        <v>69070</v>
      </c>
      <c r="H106" t="s">
        <v>209</v>
      </c>
      <c r="I106" s="21">
        <f ca="1">(TODAY()-Table_Employees[[#This Row],[Date Joined]])/365</f>
        <v>1.0849315068493151</v>
      </c>
    </row>
    <row r="107" spans="1:9" x14ac:dyDescent="0.35">
      <c r="A107" t="s">
        <v>22</v>
      </c>
      <c r="B107" t="s">
        <v>15</v>
      </c>
      <c r="C107">
        <v>20</v>
      </c>
      <c r="D107" t="s">
        <v>16</v>
      </c>
      <c r="E107" s="34">
        <v>44459</v>
      </c>
      <c r="F107" t="s">
        <v>12</v>
      </c>
      <c r="G107">
        <v>107700</v>
      </c>
      <c r="H107" t="s">
        <v>209</v>
      </c>
      <c r="I107" s="21">
        <f ca="1">(TODAY()-Table_Employees[[#This Row],[Date Joined]])/365</f>
        <v>1.747945205479452</v>
      </c>
    </row>
    <row r="108" spans="1:9" x14ac:dyDescent="0.35">
      <c r="A108" t="s">
        <v>84</v>
      </c>
      <c r="B108" t="s">
        <v>8</v>
      </c>
      <c r="C108">
        <v>32</v>
      </c>
      <c r="D108" t="s">
        <v>13</v>
      </c>
      <c r="E108" s="34">
        <v>44354</v>
      </c>
      <c r="F108" t="s">
        <v>12</v>
      </c>
      <c r="G108">
        <v>43840</v>
      </c>
      <c r="H108" t="s">
        <v>209</v>
      </c>
      <c r="I108" s="21">
        <f ca="1">(TODAY()-Table_Employees[[#This Row],[Date Joined]])/365</f>
        <v>2.0356164383561643</v>
      </c>
    </row>
    <row r="109" spans="1:9" x14ac:dyDescent="0.35">
      <c r="A109" t="s">
        <v>105</v>
      </c>
      <c r="B109" t="s">
        <v>15</v>
      </c>
      <c r="C109">
        <v>40</v>
      </c>
      <c r="D109" t="s">
        <v>16</v>
      </c>
      <c r="E109" s="34">
        <v>44263</v>
      </c>
      <c r="F109" t="s">
        <v>9</v>
      </c>
      <c r="G109">
        <v>99750</v>
      </c>
      <c r="H109" t="s">
        <v>209</v>
      </c>
      <c r="I109" s="21">
        <f ca="1">(TODAY()-Table_Employees[[#This Row],[Date Joined]])/365</f>
        <v>2.2849315068493152</v>
      </c>
    </row>
    <row r="110" spans="1:9" x14ac:dyDescent="0.35">
      <c r="A110" t="s">
        <v>47</v>
      </c>
      <c r="B110" t="s">
        <v>15</v>
      </c>
      <c r="C110">
        <v>21</v>
      </c>
      <c r="D110" t="s">
        <v>16</v>
      </c>
      <c r="E110" s="34">
        <v>44104</v>
      </c>
      <c r="F110" t="s">
        <v>9</v>
      </c>
      <c r="G110">
        <v>37920</v>
      </c>
      <c r="H110" t="s">
        <v>209</v>
      </c>
      <c r="I110" s="21">
        <f ca="1">(TODAY()-Table_Employees[[#This Row],[Date Joined]])/365</f>
        <v>2.7205479452054795</v>
      </c>
    </row>
    <row r="111" spans="1:9" x14ac:dyDescent="0.35">
      <c r="A111" t="s">
        <v>31</v>
      </c>
      <c r="B111" t="s">
        <v>15</v>
      </c>
      <c r="C111">
        <v>21</v>
      </c>
      <c r="D111" t="s">
        <v>16</v>
      </c>
      <c r="E111" s="34">
        <v>44762</v>
      </c>
      <c r="F111" t="s">
        <v>9</v>
      </c>
      <c r="G111">
        <v>57090</v>
      </c>
      <c r="H111" t="s">
        <v>209</v>
      </c>
      <c r="I111" s="21">
        <f ca="1">(TODAY()-Table_Employees[[#This Row],[Date Joined]])/365</f>
        <v>0.9178082191780822</v>
      </c>
    </row>
    <row r="112" spans="1:9" x14ac:dyDescent="0.35">
      <c r="A112" t="s">
        <v>30</v>
      </c>
      <c r="B112" t="s">
        <v>8</v>
      </c>
      <c r="C112">
        <v>31</v>
      </c>
      <c r="D112" t="s">
        <v>16</v>
      </c>
      <c r="E112" s="34">
        <v>44145</v>
      </c>
      <c r="F112" t="s">
        <v>12</v>
      </c>
      <c r="G112">
        <v>41980</v>
      </c>
      <c r="H112" t="s">
        <v>209</v>
      </c>
      <c r="I112" s="21">
        <f ca="1">(TODAY()-Table_Employees[[#This Row],[Date Joined]])/365</f>
        <v>2.6082191780821917</v>
      </c>
    </row>
    <row r="113" spans="1:9" x14ac:dyDescent="0.35">
      <c r="A113" t="s">
        <v>78</v>
      </c>
      <c r="B113" t="s">
        <v>15</v>
      </c>
      <c r="C113">
        <v>21</v>
      </c>
      <c r="D113" t="s">
        <v>16</v>
      </c>
      <c r="E113" s="34">
        <v>44242</v>
      </c>
      <c r="F113" t="s">
        <v>56</v>
      </c>
      <c r="G113">
        <v>75880</v>
      </c>
      <c r="H113" t="s">
        <v>209</v>
      </c>
      <c r="I113" s="21">
        <f ca="1">(TODAY()-Table_Employees[[#This Row],[Date Joined]])/365</f>
        <v>2.3424657534246576</v>
      </c>
    </row>
    <row r="114" spans="1:9" x14ac:dyDescent="0.35">
      <c r="A114" t="s">
        <v>36</v>
      </c>
      <c r="B114" t="s">
        <v>8</v>
      </c>
      <c r="C114">
        <v>34</v>
      </c>
      <c r="D114" t="s">
        <v>16</v>
      </c>
      <c r="E114" s="34">
        <v>44653</v>
      </c>
      <c r="F114" t="s">
        <v>21</v>
      </c>
      <c r="G114">
        <v>58940</v>
      </c>
      <c r="H114" t="s">
        <v>209</v>
      </c>
      <c r="I114" s="21">
        <f ca="1">(TODAY()-Table_Employees[[#This Row],[Date Joined]])/365</f>
        <v>1.2164383561643837</v>
      </c>
    </row>
    <row r="115" spans="1:9" x14ac:dyDescent="0.35">
      <c r="A115" t="s">
        <v>27</v>
      </c>
      <c r="B115" t="s">
        <v>8</v>
      </c>
      <c r="C115">
        <v>30</v>
      </c>
      <c r="D115" t="s">
        <v>24</v>
      </c>
      <c r="E115" s="34">
        <v>44389</v>
      </c>
      <c r="F115" t="s">
        <v>21</v>
      </c>
      <c r="G115">
        <v>67910</v>
      </c>
      <c r="H115" t="s">
        <v>209</v>
      </c>
      <c r="I115" s="21">
        <f ca="1">(TODAY()-Table_Employees[[#This Row],[Date Joined]])/365</f>
        <v>1.9397260273972603</v>
      </c>
    </row>
    <row r="116" spans="1:9" x14ac:dyDescent="0.35">
      <c r="A116" t="s">
        <v>26</v>
      </c>
      <c r="B116" t="s">
        <v>8</v>
      </c>
      <c r="C116">
        <v>31</v>
      </c>
      <c r="D116" t="s">
        <v>16</v>
      </c>
      <c r="E116" s="34">
        <v>44663</v>
      </c>
      <c r="F116" t="s">
        <v>12</v>
      </c>
      <c r="G116">
        <v>58100</v>
      </c>
      <c r="H116" t="s">
        <v>209</v>
      </c>
      <c r="I116" s="21">
        <f ca="1">(TODAY()-Table_Employees[[#This Row],[Date Joined]])/365</f>
        <v>1.189041095890411</v>
      </c>
    </row>
    <row r="117" spans="1:9" x14ac:dyDescent="0.35">
      <c r="A117" t="s">
        <v>53</v>
      </c>
      <c r="B117" t="s">
        <v>15</v>
      </c>
      <c r="C117">
        <v>27</v>
      </c>
      <c r="D117" t="s">
        <v>16</v>
      </c>
      <c r="E117" s="34">
        <v>44567</v>
      </c>
      <c r="F117" t="s">
        <v>21</v>
      </c>
      <c r="G117">
        <v>48980</v>
      </c>
      <c r="H117" t="s">
        <v>209</v>
      </c>
      <c r="I117" s="21">
        <f ca="1">(TODAY()-Table_Employees[[#This Row],[Date Joined]])/365</f>
        <v>1.452054794520548</v>
      </c>
    </row>
    <row r="118" spans="1:9" x14ac:dyDescent="0.35">
      <c r="A118" t="s">
        <v>20</v>
      </c>
      <c r="B118" t="s">
        <v>208</v>
      </c>
      <c r="C118">
        <v>30</v>
      </c>
      <c r="D118" t="s">
        <v>16</v>
      </c>
      <c r="E118" s="34">
        <v>44597</v>
      </c>
      <c r="F118" t="s">
        <v>21</v>
      </c>
      <c r="G118">
        <v>64000</v>
      </c>
      <c r="H118" t="s">
        <v>209</v>
      </c>
      <c r="I118" s="21">
        <f ca="1">(TODAY()-Table_Employees[[#This Row],[Date Joined]])/365</f>
        <v>1.3698630136986301</v>
      </c>
    </row>
    <row r="119" spans="1:9" x14ac:dyDescent="0.35">
      <c r="A119" t="s">
        <v>7</v>
      </c>
      <c r="B119" t="s">
        <v>8</v>
      </c>
      <c r="C119">
        <v>42</v>
      </c>
      <c r="D119" t="s">
        <v>10</v>
      </c>
      <c r="E119" s="34">
        <v>44779</v>
      </c>
      <c r="F119" t="s">
        <v>9</v>
      </c>
      <c r="G119">
        <v>75000</v>
      </c>
      <c r="H119" t="s">
        <v>209</v>
      </c>
      <c r="I119" s="21">
        <f ca="1">(TODAY()-Table_Employees[[#This Row],[Date Joined]])/365</f>
        <v>0.87123287671232874</v>
      </c>
    </row>
    <row r="120" spans="1:9" x14ac:dyDescent="0.35">
      <c r="A120" t="s">
        <v>74</v>
      </c>
      <c r="B120" t="s">
        <v>8</v>
      </c>
      <c r="C120">
        <v>40</v>
      </c>
      <c r="D120" t="s">
        <v>16</v>
      </c>
      <c r="E120" s="34">
        <v>44337</v>
      </c>
      <c r="F120" t="s">
        <v>12</v>
      </c>
      <c r="G120">
        <v>87620</v>
      </c>
      <c r="H120" t="s">
        <v>209</v>
      </c>
      <c r="I120" s="21">
        <f ca="1">(TODAY()-Table_Employees[[#This Row],[Date Joined]])/365</f>
        <v>2.0821917808219177</v>
      </c>
    </row>
    <row r="121" spans="1:9" x14ac:dyDescent="0.35">
      <c r="A121" t="s">
        <v>44</v>
      </c>
      <c r="B121" t="s">
        <v>8</v>
      </c>
      <c r="C121">
        <v>29</v>
      </c>
      <c r="D121" t="s">
        <v>16</v>
      </c>
      <c r="E121" s="34">
        <v>44023</v>
      </c>
      <c r="F121" t="s">
        <v>12</v>
      </c>
      <c r="G121">
        <v>34980</v>
      </c>
      <c r="H121" t="s">
        <v>209</v>
      </c>
      <c r="I121" s="21">
        <f ca="1">(TODAY()-Table_Employees[[#This Row],[Date Joined]])/365</f>
        <v>2.9424657534246577</v>
      </c>
    </row>
    <row r="122" spans="1:9" x14ac:dyDescent="0.35">
      <c r="A122" t="s">
        <v>35</v>
      </c>
      <c r="B122" t="s">
        <v>8</v>
      </c>
      <c r="C122">
        <v>28</v>
      </c>
      <c r="D122" t="s">
        <v>16</v>
      </c>
      <c r="E122" s="34">
        <v>44185</v>
      </c>
      <c r="F122" t="s">
        <v>21</v>
      </c>
      <c r="G122">
        <v>75970</v>
      </c>
      <c r="H122" t="s">
        <v>209</v>
      </c>
      <c r="I122" s="21">
        <f ca="1">(TODAY()-Table_Employees[[#This Row],[Date Joined]])/365</f>
        <v>2.4986301369863013</v>
      </c>
    </row>
    <row r="123" spans="1:9" x14ac:dyDescent="0.35">
      <c r="A123" t="s">
        <v>38</v>
      </c>
      <c r="B123" t="s">
        <v>8</v>
      </c>
      <c r="C123">
        <v>34</v>
      </c>
      <c r="D123" t="s">
        <v>16</v>
      </c>
      <c r="E123" s="34">
        <v>44612</v>
      </c>
      <c r="F123" t="s">
        <v>21</v>
      </c>
      <c r="G123">
        <v>60130</v>
      </c>
      <c r="H123" t="s">
        <v>209</v>
      </c>
      <c r="I123" s="21">
        <f ca="1">(TODAY()-Table_Employees[[#This Row],[Date Joined]])/365</f>
        <v>1.3287671232876712</v>
      </c>
    </row>
    <row r="124" spans="1:9" x14ac:dyDescent="0.35">
      <c r="A124" t="s">
        <v>41</v>
      </c>
      <c r="B124" t="s">
        <v>8</v>
      </c>
      <c r="C124">
        <v>33</v>
      </c>
      <c r="D124" t="s">
        <v>42</v>
      </c>
      <c r="E124" s="34">
        <v>44374</v>
      </c>
      <c r="F124" t="s">
        <v>12</v>
      </c>
      <c r="G124">
        <v>75480</v>
      </c>
      <c r="H124" t="s">
        <v>209</v>
      </c>
      <c r="I124" s="21">
        <f ca="1">(TODAY()-Table_Employees[[#This Row],[Date Joined]])/365</f>
        <v>1.9808219178082191</v>
      </c>
    </row>
    <row r="125" spans="1:9" x14ac:dyDescent="0.35">
      <c r="A125" t="s">
        <v>40</v>
      </c>
      <c r="B125" t="s">
        <v>15</v>
      </c>
      <c r="C125">
        <v>33</v>
      </c>
      <c r="D125" t="s">
        <v>16</v>
      </c>
      <c r="E125" s="34">
        <v>44164</v>
      </c>
      <c r="F125" t="s">
        <v>9</v>
      </c>
      <c r="G125">
        <v>115920</v>
      </c>
      <c r="H125" t="s">
        <v>209</v>
      </c>
      <c r="I125" s="21">
        <f ca="1">(TODAY()-Table_Employees[[#This Row],[Date Joined]])/365</f>
        <v>2.5561643835616437</v>
      </c>
    </row>
    <row r="126" spans="1:9" x14ac:dyDescent="0.35">
      <c r="A126" t="s">
        <v>48</v>
      </c>
      <c r="B126" t="s">
        <v>8</v>
      </c>
      <c r="C126">
        <v>36</v>
      </c>
      <c r="D126" t="s">
        <v>16</v>
      </c>
      <c r="E126" s="34">
        <v>44494</v>
      </c>
      <c r="F126" t="s">
        <v>19</v>
      </c>
      <c r="G126">
        <v>78540</v>
      </c>
      <c r="H126" t="s">
        <v>209</v>
      </c>
      <c r="I126" s="21">
        <f ca="1">(TODAY()-Table_Employees[[#This Row],[Date Joined]])/365</f>
        <v>1.6520547945205479</v>
      </c>
    </row>
    <row r="127" spans="1:9" x14ac:dyDescent="0.35">
      <c r="A127" t="s">
        <v>34</v>
      </c>
      <c r="B127" t="s">
        <v>15</v>
      </c>
      <c r="C127">
        <v>25</v>
      </c>
      <c r="D127" t="s">
        <v>13</v>
      </c>
      <c r="E127" s="34">
        <v>44726</v>
      </c>
      <c r="F127" t="s">
        <v>9</v>
      </c>
      <c r="G127">
        <v>109190</v>
      </c>
      <c r="H127" t="s">
        <v>209</v>
      </c>
      <c r="I127" s="21">
        <f ca="1">(TODAY()-Table_Employees[[#This Row],[Date Joined]])/365</f>
        <v>1.0164383561643835</v>
      </c>
    </row>
    <row r="128" spans="1:9" x14ac:dyDescent="0.35">
      <c r="A128" t="s">
        <v>73</v>
      </c>
      <c r="B128" t="s">
        <v>8</v>
      </c>
      <c r="C128">
        <v>34</v>
      </c>
      <c r="D128" t="s">
        <v>24</v>
      </c>
      <c r="E128" s="34">
        <v>44721</v>
      </c>
      <c r="F128" t="s">
        <v>19</v>
      </c>
      <c r="G128">
        <v>49630</v>
      </c>
      <c r="H128" t="s">
        <v>209</v>
      </c>
      <c r="I128" s="21">
        <f ca="1">(TODAY()-Table_Employees[[#This Row],[Date Joined]])/365</f>
        <v>1.0301369863013699</v>
      </c>
    </row>
    <row r="129" spans="1:9" x14ac:dyDescent="0.35">
      <c r="A129" t="s">
        <v>107</v>
      </c>
      <c r="B129" t="s">
        <v>8</v>
      </c>
      <c r="C129">
        <v>28</v>
      </c>
      <c r="D129" t="s">
        <v>16</v>
      </c>
      <c r="E129" s="34">
        <v>44630</v>
      </c>
      <c r="F129" t="s">
        <v>9</v>
      </c>
      <c r="G129">
        <v>99970</v>
      </c>
      <c r="H129" t="s">
        <v>209</v>
      </c>
      <c r="I129" s="21">
        <f ca="1">(TODAY()-Table_Employees[[#This Row],[Date Joined]])/365</f>
        <v>1.2794520547945205</v>
      </c>
    </row>
    <row r="130" spans="1:9" x14ac:dyDescent="0.35">
      <c r="A130" t="s">
        <v>71</v>
      </c>
      <c r="B130" t="s">
        <v>8</v>
      </c>
      <c r="C130">
        <v>33</v>
      </c>
      <c r="D130" t="s">
        <v>16</v>
      </c>
      <c r="E130" s="34">
        <v>44190</v>
      </c>
      <c r="F130" t="s">
        <v>12</v>
      </c>
      <c r="G130">
        <v>96140</v>
      </c>
      <c r="H130" t="s">
        <v>209</v>
      </c>
      <c r="I130" s="21">
        <f ca="1">(TODAY()-Table_Employees[[#This Row],[Date Joined]])/365</f>
        <v>2.484931506849315</v>
      </c>
    </row>
    <row r="131" spans="1:9" x14ac:dyDescent="0.35">
      <c r="A131" t="s">
        <v>50</v>
      </c>
      <c r="B131" t="s">
        <v>15</v>
      </c>
      <c r="C131">
        <v>31</v>
      </c>
      <c r="D131" t="s">
        <v>16</v>
      </c>
      <c r="E131" s="34">
        <v>44724</v>
      </c>
      <c r="F131" t="s">
        <v>9</v>
      </c>
      <c r="G131">
        <v>103550</v>
      </c>
      <c r="H131" t="s">
        <v>209</v>
      </c>
      <c r="I131" s="21">
        <f ca="1">(TODAY()-Table_Employees[[#This Row],[Date Joined]])/365</f>
        <v>1.021917808219178</v>
      </c>
    </row>
    <row r="132" spans="1:9" x14ac:dyDescent="0.35">
      <c r="A132" t="s">
        <v>14</v>
      </c>
      <c r="B132" t="s">
        <v>15</v>
      </c>
      <c r="C132">
        <v>31</v>
      </c>
      <c r="D132" t="s">
        <v>16</v>
      </c>
      <c r="E132" s="34">
        <v>44511</v>
      </c>
      <c r="F132" t="s">
        <v>12</v>
      </c>
      <c r="G132">
        <v>48950</v>
      </c>
      <c r="H132" t="s">
        <v>209</v>
      </c>
      <c r="I132" s="21">
        <f ca="1">(TODAY()-Table_Employees[[#This Row],[Date Joined]])/365</f>
        <v>1.6054794520547946</v>
      </c>
    </row>
    <row r="133" spans="1:9" x14ac:dyDescent="0.35">
      <c r="A133" t="s">
        <v>63</v>
      </c>
      <c r="B133" t="s">
        <v>15</v>
      </c>
      <c r="C133">
        <v>24</v>
      </c>
      <c r="D133" t="s">
        <v>24</v>
      </c>
      <c r="E133" s="34">
        <v>44436</v>
      </c>
      <c r="F133" t="s">
        <v>21</v>
      </c>
      <c r="G133">
        <v>52610</v>
      </c>
      <c r="H133" t="s">
        <v>209</v>
      </c>
      <c r="I133" s="21">
        <f ca="1">(TODAY()-Table_Employees[[#This Row],[Date Joined]])/365</f>
        <v>1.810958904109589</v>
      </c>
    </row>
    <row r="134" spans="1:9" x14ac:dyDescent="0.35">
      <c r="A134" t="s">
        <v>72</v>
      </c>
      <c r="B134" t="s">
        <v>8</v>
      </c>
      <c r="C134">
        <v>36</v>
      </c>
      <c r="D134" t="s">
        <v>16</v>
      </c>
      <c r="E134" s="34">
        <v>44529</v>
      </c>
      <c r="F134" t="s">
        <v>9</v>
      </c>
      <c r="G134">
        <v>78390</v>
      </c>
      <c r="H134" t="s">
        <v>209</v>
      </c>
      <c r="I134" s="21">
        <f ca="1">(TODAY()-Table_Employees[[#This Row],[Date Joined]])/365</f>
        <v>1.5561643835616439</v>
      </c>
    </row>
    <row r="135" spans="1:9" x14ac:dyDescent="0.35">
      <c r="A135" t="s">
        <v>88</v>
      </c>
      <c r="B135" t="s">
        <v>8</v>
      </c>
      <c r="C135">
        <v>33</v>
      </c>
      <c r="D135" t="s">
        <v>16</v>
      </c>
      <c r="E135" s="34">
        <v>44809</v>
      </c>
      <c r="F135" t="s">
        <v>21</v>
      </c>
      <c r="G135">
        <v>86570</v>
      </c>
      <c r="H135" t="s">
        <v>209</v>
      </c>
      <c r="I135" s="21">
        <f ca="1">(TODAY()-Table_Employees[[#This Row],[Date Joined]])/365</f>
        <v>0.78904109589041094</v>
      </c>
    </row>
    <row r="136" spans="1:9" x14ac:dyDescent="0.35">
      <c r="A136" t="s">
        <v>92</v>
      </c>
      <c r="B136" t="s">
        <v>8</v>
      </c>
      <c r="C136">
        <v>27</v>
      </c>
      <c r="D136" t="s">
        <v>16</v>
      </c>
      <c r="E136" s="34">
        <v>44686</v>
      </c>
      <c r="F136" t="s">
        <v>12</v>
      </c>
      <c r="G136">
        <v>83750</v>
      </c>
      <c r="H136" t="s">
        <v>209</v>
      </c>
      <c r="I136" s="21">
        <f ca="1">(TODAY()-Table_Employees[[#This Row],[Date Joined]])/365</f>
        <v>1.1260273972602739</v>
      </c>
    </row>
    <row r="137" spans="1:9" x14ac:dyDescent="0.35">
      <c r="A137" t="s">
        <v>102</v>
      </c>
      <c r="B137" t="s">
        <v>8</v>
      </c>
      <c r="C137">
        <v>34</v>
      </c>
      <c r="D137" t="s">
        <v>16</v>
      </c>
      <c r="E137" s="34">
        <v>44445</v>
      </c>
      <c r="F137" t="s">
        <v>21</v>
      </c>
      <c r="G137">
        <v>92450</v>
      </c>
      <c r="H137" t="s">
        <v>209</v>
      </c>
      <c r="I137" s="21">
        <f ca="1">(TODAY()-Table_Employees[[#This Row],[Date Joined]])/365</f>
        <v>1.7863013698630137</v>
      </c>
    </row>
    <row r="138" spans="1:9" x14ac:dyDescent="0.35">
      <c r="A138" t="s">
        <v>64</v>
      </c>
      <c r="B138" t="s">
        <v>15</v>
      </c>
      <c r="C138">
        <v>20</v>
      </c>
      <c r="D138" t="s">
        <v>16</v>
      </c>
      <c r="E138" s="34">
        <v>44183</v>
      </c>
      <c r="F138" t="s">
        <v>12</v>
      </c>
      <c r="G138">
        <v>112650</v>
      </c>
      <c r="H138" t="s">
        <v>209</v>
      </c>
      <c r="I138" s="21">
        <f ca="1">(TODAY()-Table_Employees[[#This Row],[Date Joined]])/365</f>
        <v>2.504109589041096</v>
      </c>
    </row>
    <row r="139" spans="1:9" x14ac:dyDescent="0.35">
      <c r="A139" t="s">
        <v>104</v>
      </c>
      <c r="B139" t="s">
        <v>15</v>
      </c>
      <c r="C139">
        <v>20</v>
      </c>
      <c r="D139" t="s">
        <v>16</v>
      </c>
      <c r="E139" s="34">
        <v>44744</v>
      </c>
      <c r="F139" t="s">
        <v>9</v>
      </c>
      <c r="G139">
        <v>79570</v>
      </c>
      <c r="H139" t="s">
        <v>209</v>
      </c>
      <c r="I139" s="21">
        <f ca="1">(TODAY()-Table_Employees[[#This Row],[Date Joined]])/365</f>
        <v>0.9671232876712329</v>
      </c>
    </row>
    <row r="140" spans="1:9" x14ac:dyDescent="0.35">
      <c r="A140" t="s">
        <v>91</v>
      </c>
      <c r="B140" t="s">
        <v>8</v>
      </c>
      <c r="C140">
        <v>20</v>
      </c>
      <c r="D140" t="s">
        <v>24</v>
      </c>
      <c r="E140" s="34">
        <v>44537</v>
      </c>
      <c r="F140" t="s">
        <v>19</v>
      </c>
      <c r="G140">
        <v>68900</v>
      </c>
      <c r="H140" t="s">
        <v>209</v>
      </c>
      <c r="I140" s="21">
        <f ca="1">(TODAY()-Table_Employees[[#This Row],[Date Joined]])/365</f>
        <v>1.5342465753424657</v>
      </c>
    </row>
    <row r="141" spans="1:9" x14ac:dyDescent="0.35">
      <c r="A141" t="s">
        <v>39</v>
      </c>
      <c r="B141" t="s">
        <v>8</v>
      </c>
      <c r="C141">
        <v>25</v>
      </c>
      <c r="D141" t="s">
        <v>13</v>
      </c>
      <c r="E141" s="34">
        <v>44694</v>
      </c>
      <c r="F141" t="s">
        <v>12</v>
      </c>
      <c r="G141">
        <v>80700</v>
      </c>
      <c r="H141" t="s">
        <v>209</v>
      </c>
      <c r="I141" s="21">
        <f ca="1">(TODAY()-Table_Employees[[#This Row],[Date Joined]])/365</f>
        <v>1.1041095890410959</v>
      </c>
    </row>
    <row r="142" spans="1:9" x14ac:dyDescent="0.35">
      <c r="A142" t="s">
        <v>100</v>
      </c>
      <c r="B142" t="s">
        <v>15</v>
      </c>
      <c r="C142">
        <v>19</v>
      </c>
      <c r="D142" t="s">
        <v>16</v>
      </c>
      <c r="E142" s="34">
        <v>44277</v>
      </c>
      <c r="F142" t="s">
        <v>9</v>
      </c>
      <c r="G142">
        <v>58960</v>
      </c>
      <c r="H142" t="s">
        <v>209</v>
      </c>
      <c r="I142" s="21">
        <f ca="1">(TODAY()-Table_Employees[[#This Row],[Date Joined]])/365</f>
        <v>2.2465753424657535</v>
      </c>
    </row>
    <row r="143" spans="1:9" x14ac:dyDescent="0.35">
      <c r="A143" t="s">
        <v>106</v>
      </c>
      <c r="B143" t="s">
        <v>15</v>
      </c>
      <c r="C143">
        <v>36</v>
      </c>
      <c r="D143" t="s">
        <v>16</v>
      </c>
      <c r="E143" s="34">
        <v>44019</v>
      </c>
      <c r="F143" t="s">
        <v>12</v>
      </c>
      <c r="G143">
        <v>118840</v>
      </c>
      <c r="H143" t="s">
        <v>209</v>
      </c>
      <c r="I143" s="21">
        <f ca="1">(TODAY()-Table_Employees[[#This Row],[Date Joined]])/365</f>
        <v>2.9534246575342467</v>
      </c>
    </row>
    <row r="144" spans="1:9" x14ac:dyDescent="0.35">
      <c r="A144" t="s">
        <v>29</v>
      </c>
      <c r="B144" t="s">
        <v>15</v>
      </c>
      <c r="C144">
        <v>28</v>
      </c>
      <c r="D144" t="s">
        <v>13</v>
      </c>
      <c r="E144" s="34">
        <v>44041</v>
      </c>
      <c r="F144" t="s">
        <v>21</v>
      </c>
      <c r="G144">
        <v>48170</v>
      </c>
      <c r="H144" t="s">
        <v>209</v>
      </c>
      <c r="I144" s="21">
        <f ca="1">(TODAY()-Table_Employees[[#This Row],[Date Joined]])/365</f>
        <v>2.893150684931507</v>
      </c>
    </row>
    <row r="145" spans="1:9" x14ac:dyDescent="0.35">
      <c r="A145" t="s">
        <v>108</v>
      </c>
      <c r="B145" t="s">
        <v>8</v>
      </c>
      <c r="C145">
        <v>32</v>
      </c>
      <c r="D145" t="s">
        <v>16</v>
      </c>
      <c r="E145" s="34">
        <v>44400</v>
      </c>
      <c r="F145" t="s">
        <v>56</v>
      </c>
      <c r="G145">
        <v>45510</v>
      </c>
      <c r="H145" t="s">
        <v>209</v>
      </c>
      <c r="I145" s="21">
        <f ca="1">(TODAY()-Table_Employees[[#This Row],[Date Joined]])/365</f>
        <v>1.9095890410958904</v>
      </c>
    </row>
    <row r="146" spans="1:9" x14ac:dyDescent="0.35">
      <c r="A146" t="s">
        <v>83</v>
      </c>
      <c r="B146" t="s">
        <v>8</v>
      </c>
      <c r="C146">
        <v>36</v>
      </c>
      <c r="D146" t="s">
        <v>16</v>
      </c>
      <c r="E146" s="34">
        <v>44085</v>
      </c>
      <c r="F146" t="s">
        <v>9</v>
      </c>
      <c r="G146">
        <v>114890</v>
      </c>
      <c r="H146" t="s">
        <v>209</v>
      </c>
      <c r="I146" s="21">
        <f ca="1">(TODAY()-Table_Employees[[#This Row],[Date Joined]])/365</f>
        <v>2.7726027397260276</v>
      </c>
    </row>
    <row r="147" spans="1:9" x14ac:dyDescent="0.35">
      <c r="A147" t="s">
        <v>67</v>
      </c>
      <c r="B147" t="s">
        <v>15</v>
      </c>
      <c r="C147">
        <v>30</v>
      </c>
      <c r="D147" t="s">
        <v>16</v>
      </c>
      <c r="E147" s="34">
        <v>44850</v>
      </c>
      <c r="F147" t="s">
        <v>12</v>
      </c>
      <c r="G147">
        <v>69710</v>
      </c>
      <c r="H147" t="s">
        <v>209</v>
      </c>
      <c r="I147" s="21">
        <f ca="1">(TODAY()-Table_Employees[[#This Row],[Date Joined]])/365</f>
        <v>0.67671232876712328</v>
      </c>
    </row>
    <row r="148" spans="1:9" x14ac:dyDescent="0.35">
      <c r="A148" t="s">
        <v>94</v>
      </c>
      <c r="B148" t="s">
        <v>15</v>
      </c>
      <c r="C148">
        <v>36</v>
      </c>
      <c r="D148" t="s">
        <v>16</v>
      </c>
      <c r="E148" s="34">
        <v>44333</v>
      </c>
      <c r="F148" t="s">
        <v>21</v>
      </c>
      <c r="G148">
        <v>71380</v>
      </c>
      <c r="H148" t="s">
        <v>209</v>
      </c>
      <c r="I148" s="21">
        <f ca="1">(TODAY()-Table_Employees[[#This Row],[Date Joined]])/365</f>
        <v>2.0931506849315067</v>
      </c>
    </row>
    <row r="149" spans="1:9" x14ac:dyDescent="0.35">
      <c r="A149" t="s">
        <v>33</v>
      </c>
      <c r="B149" t="s">
        <v>8</v>
      </c>
      <c r="C149">
        <v>38</v>
      </c>
      <c r="D149" t="s">
        <v>10</v>
      </c>
      <c r="E149" s="34">
        <v>44377</v>
      </c>
      <c r="F149" t="s">
        <v>19</v>
      </c>
      <c r="G149">
        <v>109160</v>
      </c>
      <c r="H149" t="s">
        <v>209</v>
      </c>
      <c r="I149" s="21">
        <f ca="1">(TODAY()-Table_Employees[[#This Row],[Date Joined]])/365</f>
        <v>1.9726027397260273</v>
      </c>
    </row>
    <row r="150" spans="1:9" x14ac:dyDescent="0.35">
      <c r="A150" t="s">
        <v>98</v>
      </c>
      <c r="B150" t="s">
        <v>15</v>
      </c>
      <c r="C150">
        <v>27</v>
      </c>
      <c r="D150" t="s">
        <v>42</v>
      </c>
      <c r="E150" s="34">
        <v>44609</v>
      </c>
      <c r="F150" t="s">
        <v>9</v>
      </c>
      <c r="G150">
        <v>113280</v>
      </c>
      <c r="H150" t="s">
        <v>209</v>
      </c>
      <c r="I150" s="21">
        <f ca="1">(TODAY()-Table_Employees[[#This Row],[Date Joined]])/365</f>
        <v>1.3369863013698631</v>
      </c>
    </row>
    <row r="151" spans="1:9" x14ac:dyDescent="0.35">
      <c r="A151" t="s">
        <v>25</v>
      </c>
      <c r="B151" t="s">
        <v>15</v>
      </c>
      <c r="C151">
        <v>30</v>
      </c>
      <c r="D151" t="s">
        <v>16</v>
      </c>
      <c r="E151" s="34">
        <v>44273</v>
      </c>
      <c r="F151" t="s">
        <v>12</v>
      </c>
      <c r="G151">
        <v>69120</v>
      </c>
      <c r="H151" t="s">
        <v>209</v>
      </c>
      <c r="I151" s="21">
        <f ca="1">(TODAY()-Table_Employees[[#This Row],[Date Joined]])/365</f>
        <v>2.2575342465753425</v>
      </c>
    </row>
    <row r="152" spans="1:9" x14ac:dyDescent="0.35">
      <c r="A152" t="s">
        <v>55</v>
      </c>
      <c r="B152" t="s">
        <v>8</v>
      </c>
      <c r="C152">
        <v>37</v>
      </c>
      <c r="D152" t="s">
        <v>16</v>
      </c>
      <c r="E152" s="34">
        <v>44451</v>
      </c>
      <c r="F152" t="s">
        <v>56</v>
      </c>
      <c r="G152">
        <v>118100</v>
      </c>
      <c r="H152" t="s">
        <v>209</v>
      </c>
      <c r="I152" s="21">
        <f ca="1">(TODAY()-Table_Employees[[#This Row],[Date Joined]])/365</f>
        <v>1.7698630136986302</v>
      </c>
    </row>
    <row r="153" spans="1:9" x14ac:dyDescent="0.35">
      <c r="A153" t="s">
        <v>62</v>
      </c>
      <c r="B153" t="s">
        <v>8</v>
      </c>
      <c r="C153">
        <v>22</v>
      </c>
      <c r="D153" t="s">
        <v>13</v>
      </c>
      <c r="E153" s="34">
        <v>44450</v>
      </c>
      <c r="F153" t="s">
        <v>9</v>
      </c>
      <c r="G153">
        <v>76900</v>
      </c>
      <c r="H153" t="s">
        <v>209</v>
      </c>
      <c r="I153" s="21">
        <f ca="1">(TODAY()-Table_Employees[[#This Row],[Date Joined]])/365</f>
        <v>1.7726027397260273</v>
      </c>
    </row>
    <row r="154" spans="1:9" x14ac:dyDescent="0.35">
      <c r="A154" t="s">
        <v>17</v>
      </c>
      <c r="B154" t="s">
        <v>8</v>
      </c>
      <c r="C154">
        <v>43</v>
      </c>
      <c r="D154" t="s">
        <v>16</v>
      </c>
      <c r="E154" s="34">
        <v>45045</v>
      </c>
      <c r="F154" t="s">
        <v>12</v>
      </c>
      <c r="G154">
        <v>114870</v>
      </c>
      <c r="H154" t="s">
        <v>209</v>
      </c>
      <c r="I154" s="21">
        <f ca="1">(TODAY()-Table_Employees[[#This Row],[Date Joined]])/365</f>
        <v>0.14246575342465753</v>
      </c>
    </row>
    <row r="155" spans="1:9" x14ac:dyDescent="0.35">
      <c r="A155" t="s">
        <v>52</v>
      </c>
      <c r="B155" t="s">
        <v>208</v>
      </c>
      <c r="C155">
        <v>32</v>
      </c>
      <c r="D155" t="s">
        <v>16</v>
      </c>
      <c r="E155" s="34">
        <v>44774</v>
      </c>
      <c r="F155" t="s">
        <v>12</v>
      </c>
      <c r="G155">
        <v>91310</v>
      </c>
      <c r="H155" t="s">
        <v>209</v>
      </c>
      <c r="I155" s="21">
        <f ca="1">(TODAY()-Table_Employees[[#This Row],[Date Joined]])/365</f>
        <v>0.8849315068493151</v>
      </c>
    </row>
    <row r="156" spans="1:9" x14ac:dyDescent="0.35">
      <c r="A156" t="s">
        <v>43</v>
      </c>
      <c r="B156" t="s">
        <v>8</v>
      </c>
      <c r="C156">
        <v>28</v>
      </c>
      <c r="D156" t="s">
        <v>16</v>
      </c>
      <c r="E156" s="34">
        <v>44486</v>
      </c>
      <c r="F156" t="s">
        <v>9</v>
      </c>
      <c r="G156">
        <v>104770</v>
      </c>
      <c r="H156" t="s">
        <v>209</v>
      </c>
      <c r="I156" s="21">
        <f ca="1">(TODAY()-Table_Employees[[#This Row],[Date Joined]])/365</f>
        <v>1.6739726027397259</v>
      </c>
    </row>
    <row r="157" spans="1:9" x14ac:dyDescent="0.35">
      <c r="A157" t="s">
        <v>89</v>
      </c>
      <c r="B157" t="s">
        <v>15</v>
      </c>
      <c r="C157">
        <v>27</v>
      </c>
      <c r="D157" t="s">
        <v>16</v>
      </c>
      <c r="E157" s="34">
        <v>44134</v>
      </c>
      <c r="F157" t="s">
        <v>19</v>
      </c>
      <c r="G157">
        <v>54970</v>
      </c>
      <c r="H157" t="s">
        <v>209</v>
      </c>
      <c r="I157" s="21">
        <f ca="1">(TODAY()-Table_Employees[[#This Row],[Date Joined]])/365</f>
        <v>2.6383561643835618</v>
      </c>
    </row>
    <row r="158" spans="1:9" x14ac:dyDescent="0.35">
      <c r="A158" t="s">
        <v>11</v>
      </c>
      <c r="B158" t="s">
        <v>208</v>
      </c>
      <c r="C158">
        <v>26</v>
      </c>
      <c r="D158" t="s">
        <v>13</v>
      </c>
      <c r="E158" s="34">
        <v>44271</v>
      </c>
      <c r="F158" t="s">
        <v>12</v>
      </c>
      <c r="G158">
        <v>90700</v>
      </c>
      <c r="H158" t="s">
        <v>209</v>
      </c>
      <c r="I158" s="21">
        <f ca="1">(TODAY()-Table_Employees[[#This Row],[Date Joined]])/365</f>
        <v>2.2630136986301368</v>
      </c>
    </row>
    <row r="159" spans="1:9" x14ac:dyDescent="0.35">
      <c r="A159" t="s">
        <v>109</v>
      </c>
      <c r="B159" t="s">
        <v>8</v>
      </c>
      <c r="C159">
        <v>38</v>
      </c>
      <c r="D159" t="s">
        <v>13</v>
      </c>
      <c r="E159" s="34">
        <v>44329</v>
      </c>
      <c r="F159" t="s">
        <v>19</v>
      </c>
      <c r="G159">
        <v>56870</v>
      </c>
      <c r="H159" t="s">
        <v>209</v>
      </c>
      <c r="I159" s="21">
        <f ca="1">(TODAY()-Table_Employees[[#This Row],[Date Joined]])/365</f>
        <v>2.1041095890410957</v>
      </c>
    </row>
    <row r="160" spans="1:9" x14ac:dyDescent="0.35">
      <c r="A160" t="s">
        <v>77</v>
      </c>
      <c r="B160" t="s">
        <v>8</v>
      </c>
      <c r="C160">
        <v>25</v>
      </c>
      <c r="D160" t="s">
        <v>16</v>
      </c>
      <c r="E160" s="34">
        <v>44205</v>
      </c>
      <c r="F160" t="s">
        <v>19</v>
      </c>
      <c r="G160">
        <v>92700</v>
      </c>
      <c r="H160" t="s">
        <v>209</v>
      </c>
      <c r="I160" s="21">
        <f ca="1">(TODAY()-Table_Employees[[#This Row],[Date Joined]])/365</f>
        <v>2.4438356164383563</v>
      </c>
    </row>
    <row r="161" spans="1:9" x14ac:dyDescent="0.35">
      <c r="A161" t="s">
        <v>32</v>
      </c>
      <c r="B161" t="s">
        <v>8</v>
      </c>
      <c r="C161">
        <v>21</v>
      </c>
      <c r="D161" t="s">
        <v>16</v>
      </c>
      <c r="E161" s="34">
        <v>44317</v>
      </c>
      <c r="F161" t="s">
        <v>21</v>
      </c>
      <c r="G161">
        <v>65920</v>
      </c>
      <c r="H161" t="s">
        <v>209</v>
      </c>
      <c r="I161" s="21">
        <f ca="1">(TODAY()-Table_Employees[[#This Row],[Date Joined]])/365</f>
        <v>2.1369863013698631</v>
      </c>
    </row>
    <row r="162" spans="1:9" x14ac:dyDescent="0.35">
      <c r="A162" t="s">
        <v>59</v>
      </c>
      <c r="B162" t="s">
        <v>15</v>
      </c>
      <c r="C162">
        <v>26</v>
      </c>
      <c r="D162" t="s">
        <v>16</v>
      </c>
      <c r="E162" s="34">
        <v>44225</v>
      </c>
      <c r="F162" t="s">
        <v>9</v>
      </c>
      <c r="G162">
        <v>47360</v>
      </c>
      <c r="H162" t="s">
        <v>209</v>
      </c>
      <c r="I162" s="21">
        <f ca="1">(TODAY()-Table_Employees[[#This Row],[Date Joined]])/365</f>
        <v>2.3890410958904109</v>
      </c>
    </row>
    <row r="163" spans="1:9" x14ac:dyDescent="0.35">
      <c r="A163" t="s">
        <v>37</v>
      </c>
      <c r="B163" t="s">
        <v>15</v>
      </c>
      <c r="C163">
        <v>30</v>
      </c>
      <c r="D163" t="s">
        <v>16</v>
      </c>
      <c r="E163" s="34">
        <v>44666</v>
      </c>
      <c r="F163" t="s">
        <v>9</v>
      </c>
      <c r="G163">
        <v>60570</v>
      </c>
      <c r="H163" t="s">
        <v>209</v>
      </c>
      <c r="I163" s="21">
        <f ca="1">(TODAY()-Table_Employees[[#This Row],[Date Joined]])/365</f>
        <v>1.1808219178082191</v>
      </c>
    </row>
    <row r="164" spans="1:9" x14ac:dyDescent="0.35">
      <c r="A164" t="s">
        <v>96</v>
      </c>
      <c r="B164" t="s">
        <v>8</v>
      </c>
      <c r="C164">
        <v>28</v>
      </c>
      <c r="D164" t="s">
        <v>16</v>
      </c>
      <c r="E164" s="34">
        <v>44649</v>
      </c>
      <c r="F164" t="s">
        <v>9</v>
      </c>
      <c r="G164">
        <v>104120</v>
      </c>
      <c r="H164" t="s">
        <v>209</v>
      </c>
      <c r="I164" s="21">
        <f ca="1">(TODAY()-Table_Employees[[#This Row],[Date Joined]])/365</f>
        <v>1.2273972602739727</v>
      </c>
    </row>
    <row r="165" spans="1:9" x14ac:dyDescent="0.35">
      <c r="A165" t="s">
        <v>23</v>
      </c>
      <c r="B165" t="s">
        <v>15</v>
      </c>
      <c r="C165">
        <v>37</v>
      </c>
      <c r="D165" t="s">
        <v>24</v>
      </c>
      <c r="E165" s="34">
        <v>44338</v>
      </c>
      <c r="F165" t="s">
        <v>12</v>
      </c>
      <c r="G165">
        <v>88050</v>
      </c>
      <c r="H165" t="s">
        <v>209</v>
      </c>
      <c r="I165" s="21">
        <f ca="1">(TODAY()-Table_Employees[[#This Row],[Date Joined]])/365</f>
        <v>2.0794520547945203</v>
      </c>
    </row>
    <row r="166" spans="1:9" x14ac:dyDescent="0.35">
      <c r="A166" t="s">
        <v>103</v>
      </c>
      <c r="B166" t="s">
        <v>15</v>
      </c>
      <c r="C166">
        <v>24</v>
      </c>
      <c r="D166" t="s">
        <v>16</v>
      </c>
      <c r="E166" s="34">
        <v>44686</v>
      </c>
      <c r="F166" t="s">
        <v>12</v>
      </c>
      <c r="G166">
        <v>100420</v>
      </c>
      <c r="H166" t="s">
        <v>209</v>
      </c>
      <c r="I166" s="21">
        <f ca="1">(TODAY()-Table_Employees[[#This Row],[Date Joined]])/365</f>
        <v>1.1260273972602739</v>
      </c>
    </row>
    <row r="167" spans="1:9" x14ac:dyDescent="0.35">
      <c r="A167" t="s">
        <v>54</v>
      </c>
      <c r="B167" t="s">
        <v>8</v>
      </c>
      <c r="C167">
        <v>30</v>
      </c>
      <c r="D167" t="s">
        <v>16</v>
      </c>
      <c r="E167" s="34">
        <v>44850</v>
      </c>
      <c r="F167" t="s">
        <v>9</v>
      </c>
      <c r="G167">
        <v>114180</v>
      </c>
      <c r="H167" t="s">
        <v>209</v>
      </c>
      <c r="I167" s="21">
        <f ca="1">(TODAY()-Table_Employees[[#This Row],[Date Joined]])/365</f>
        <v>0.67671232876712328</v>
      </c>
    </row>
    <row r="168" spans="1:9" x14ac:dyDescent="0.35">
      <c r="A168" t="s">
        <v>86</v>
      </c>
      <c r="B168" t="s">
        <v>8</v>
      </c>
      <c r="C168">
        <v>21</v>
      </c>
      <c r="D168" t="s">
        <v>16</v>
      </c>
      <c r="E168" s="34">
        <v>44678</v>
      </c>
      <c r="F168" t="s">
        <v>12</v>
      </c>
      <c r="G168">
        <v>33920</v>
      </c>
      <c r="H168" t="s">
        <v>209</v>
      </c>
      <c r="I168" s="21">
        <f ca="1">(TODAY()-Table_Employees[[#This Row],[Date Joined]])/365</f>
        <v>1.1479452054794521</v>
      </c>
    </row>
    <row r="169" spans="1:9" x14ac:dyDescent="0.35">
      <c r="A169" t="s">
        <v>69</v>
      </c>
      <c r="B169" t="s">
        <v>15</v>
      </c>
      <c r="C169">
        <v>23</v>
      </c>
      <c r="D169" t="s">
        <v>16</v>
      </c>
      <c r="E169" s="34">
        <v>44440</v>
      </c>
      <c r="F169" t="s">
        <v>9</v>
      </c>
      <c r="G169">
        <v>106460</v>
      </c>
      <c r="H169" t="s">
        <v>209</v>
      </c>
      <c r="I169" s="21">
        <f ca="1">(TODAY()-Table_Employees[[#This Row],[Date Joined]])/365</f>
        <v>1.8</v>
      </c>
    </row>
    <row r="170" spans="1:9" x14ac:dyDescent="0.35">
      <c r="A170" t="s">
        <v>57</v>
      </c>
      <c r="B170" t="s">
        <v>15</v>
      </c>
      <c r="C170">
        <v>35</v>
      </c>
      <c r="D170" t="s">
        <v>16</v>
      </c>
      <c r="E170" s="34">
        <v>44727</v>
      </c>
      <c r="F170" t="s">
        <v>9</v>
      </c>
      <c r="G170">
        <v>40400</v>
      </c>
      <c r="H170" t="s">
        <v>209</v>
      </c>
      <c r="I170" s="21">
        <f ca="1">(TODAY()-Table_Employees[[#This Row],[Date Joined]])/365</f>
        <v>1.0136986301369864</v>
      </c>
    </row>
    <row r="171" spans="1:9" x14ac:dyDescent="0.35">
      <c r="A171" t="s">
        <v>68</v>
      </c>
      <c r="B171" t="s">
        <v>15</v>
      </c>
      <c r="C171">
        <v>27</v>
      </c>
      <c r="D171" t="s">
        <v>13</v>
      </c>
      <c r="E171" s="34">
        <v>44236</v>
      </c>
      <c r="F171" t="s">
        <v>21</v>
      </c>
      <c r="G171">
        <v>91650</v>
      </c>
      <c r="H171" t="s">
        <v>209</v>
      </c>
      <c r="I171" s="21">
        <f ca="1">(TODAY()-Table_Employees[[#This Row],[Date Joined]])/365</f>
        <v>2.3589041095890413</v>
      </c>
    </row>
    <row r="172" spans="1:9" x14ac:dyDescent="0.35">
      <c r="A172" t="s">
        <v>99</v>
      </c>
      <c r="B172" t="s">
        <v>15</v>
      </c>
      <c r="C172">
        <v>43</v>
      </c>
      <c r="D172" t="s">
        <v>16</v>
      </c>
      <c r="E172" s="34">
        <v>44620</v>
      </c>
      <c r="F172" t="s">
        <v>19</v>
      </c>
      <c r="G172">
        <v>36040</v>
      </c>
      <c r="H172" t="s">
        <v>209</v>
      </c>
      <c r="I172" s="21">
        <f ca="1">(TODAY()-Table_Employees[[#This Row],[Date Joined]])/365</f>
        <v>1.3068493150684932</v>
      </c>
    </row>
    <row r="173" spans="1:9" x14ac:dyDescent="0.35">
      <c r="A173" t="s">
        <v>101</v>
      </c>
      <c r="B173" t="s">
        <v>8</v>
      </c>
      <c r="C173">
        <v>40</v>
      </c>
      <c r="D173" t="s">
        <v>16</v>
      </c>
      <c r="E173" s="34">
        <v>44381</v>
      </c>
      <c r="F173" t="s">
        <v>12</v>
      </c>
      <c r="G173">
        <v>104410</v>
      </c>
      <c r="H173" t="s">
        <v>209</v>
      </c>
      <c r="I173" s="21">
        <f ca="1">(TODAY()-Table_Employees[[#This Row],[Date Joined]])/365</f>
        <v>1.9616438356164383</v>
      </c>
    </row>
    <row r="174" spans="1:9" x14ac:dyDescent="0.35">
      <c r="A174" t="s">
        <v>85</v>
      </c>
      <c r="B174" t="s">
        <v>15</v>
      </c>
      <c r="C174">
        <v>30</v>
      </c>
      <c r="D174" t="s">
        <v>16</v>
      </c>
      <c r="E174" s="34">
        <v>44606</v>
      </c>
      <c r="F174" t="s">
        <v>21</v>
      </c>
      <c r="G174">
        <v>96800</v>
      </c>
      <c r="H174" t="s">
        <v>209</v>
      </c>
      <c r="I174" s="21">
        <f ca="1">(TODAY()-Table_Employees[[#This Row],[Date Joined]])/365</f>
        <v>1.3452054794520547</v>
      </c>
    </row>
    <row r="175" spans="1:9" x14ac:dyDescent="0.35">
      <c r="A175" t="s">
        <v>28</v>
      </c>
      <c r="B175" t="s">
        <v>8</v>
      </c>
      <c r="C175">
        <v>34</v>
      </c>
      <c r="D175" t="s">
        <v>16</v>
      </c>
      <c r="E175" s="34">
        <v>44459</v>
      </c>
      <c r="F175" t="s">
        <v>21</v>
      </c>
      <c r="G175">
        <v>85000</v>
      </c>
      <c r="H175" t="s">
        <v>209</v>
      </c>
      <c r="I175" s="21">
        <f ca="1">(TODAY()-Table_Employees[[#This Row],[Date Joined]])/365</f>
        <v>1.747945205479452</v>
      </c>
    </row>
    <row r="176" spans="1:9" x14ac:dyDescent="0.35">
      <c r="A176" t="s">
        <v>80</v>
      </c>
      <c r="B176" t="s">
        <v>15</v>
      </c>
      <c r="C176">
        <v>28</v>
      </c>
      <c r="D176" t="s">
        <v>42</v>
      </c>
      <c r="E176" s="34">
        <v>44820</v>
      </c>
      <c r="F176" t="s">
        <v>19</v>
      </c>
      <c r="G176">
        <v>43510</v>
      </c>
      <c r="H176" t="s">
        <v>209</v>
      </c>
      <c r="I176" s="21">
        <f ca="1">(TODAY()-Table_Employees[[#This Row],[Date Joined]])/365</f>
        <v>0.75890410958904109</v>
      </c>
    </row>
    <row r="177" spans="1:9" x14ac:dyDescent="0.35">
      <c r="A177" t="s">
        <v>79</v>
      </c>
      <c r="B177" t="s">
        <v>15</v>
      </c>
      <c r="C177">
        <v>33</v>
      </c>
      <c r="D177" t="s">
        <v>16</v>
      </c>
      <c r="E177" s="34">
        <v>44243</v>
      </c>
      <c r="F177" t="s">
        <v>21</v>
      </c>
      <c r="G177">
        <v>59430</v>
      </c>
      <c r="H177" t="s">
        <v>209</v>
      </c>
      <c r="I177" s="21">
        <f ca="1">(TODAY()-Table_Employees[[#This Row],[Date Joined]])/365</f>
        <v>2.3397260273972602</v>
      </c>
    </row>
    <row r="178" spans="1:9" x14ac:dyDescent="0.35">
      <c r="A178" t="s">
        <v>93</v>
      </c>
      <c r="B178" t="s">
        <v>8</v>
      </c>
      <c r="C178">
        <v>33</v>
      </c>
      <c r="D178" t="s">
        <v>16</v>
      </c>
      <c r="E178" s="34">
        <v>44067</v>
      </c>
      <c r="F178" t="s">
        <v>21</v>
      </c>
      <c r="G178">
        <v>65360</v>
      </c>
      <c r="H178" t="s">
        <v>209</v>
      </c>
      <c r="I178" s="21">
        <f ca="1">(TODAY()-Table_Employees[[#This Row],[Date Joined]])/365</f>
        <v>2.8219178082191783</v>
      </c>
    </row>
    <row r="179" spans="1:9" x14ac:dyDescent="0.35">
      <c r="A179" t="s">
        <v>66</v>
      </c>
      <c r="B179" t="s">
        <v>8</v>
      </c>
      <c r="C179">
        <v>32</v>
      </c>
      <c r="D179" t="s">
        <v>16</v>
      </c>
      <c r="E179" s="34">
        <v>44611</v>
      </c>
      <c r="F179" t="s">
        <v>9</v>
      </c>
      <c r="G179">
        <v>41570</v>
      </c>
      <c r="H179" t="s">
        <v>209</v>
      </c>
      <c r="I179" s="21">
        <f ca="1">(TODAY()-Table_Employees[[#This Row],[Date Joined]])/365</f>
        <v>1.3315068493150686</v>
      </c>
    </row>
    <row r="180" spans="1:9" x14ac:dyDescent="0.35">
      <c r="A180" t="s">
        <v>95</v>
      </c>
      <c r="B180" t="s">
        <v>8</v>
      </c>
      <c r="C180">
        <v>33</v>
      </c>
      <c r="D180" t="s">
        <v>16</v>
      </c>
      <c r="E180" s="34">
        <v>44312</v>
      </c>
      <c r="F180" t="s">
        <v>12</v>
      </c>
      <c r="G180">
        <v>75280</v>
      </c>
      <c r="H180" t="s">
        <v>209</v>
      </c>
      <c r="I180" s="21">
        <f ca="1">(TODAY()-Table_Employees[[#This Row],[Date Joined]])/365</f>
        <v>2.1506849315068495</v>
      </c>
    </row>
    <row r="181" spans="1:9" x14ac:dyDescent="0.35">
      <c r="A181" t="s">
        <v>18</v>
      </c>
      <c r="B181" t="s">
        <v>15</v>
      </c>
      <c r="C181">
        <v>33</v>
      </c>
      <c r="D181" t="s">
        <v>16</v>
      </c>
      <c r="E181" s="34">
        <v>44385</v>
      </c>
      <c r="F181" t="s">
        <v>19</v>
      </c>
      <c r="G181">
        <v>74550</v>
      </c>
      <c r="H181" t="s">
        <v>209</v>
      </c>
      <c r="I181" s="21">
        <f ca="1">(TODAY()-Table_Employees[[#This Row],[Date Joined]])/365</f>
        <v>1.9506849315068493</v>
      </c>
    </row>
    <row r="182" spans="1:9" x14ac:dyDescent="0.35">
      <c r="A182" t="s">
        <v>45</v>
      </c>
      <c r="B182" t="s">
        <v>15</v>
      </c>
      <c r="C182">
        <v>30</v>
      </c>
      <c r="D182" t="s">
        <v>16</v>
      </c>
      <c r="E182" s="34">
        <v>44701</v>
      </c>
      <c r="F182" t="s">
        <v>9</v>
      </c>
      <c r="G182">
        <v>67950</v>
      </c>
      <c r="H182" t="s">
        <v>209</v>
      </c>
      <c r="I182" s="21">
        <f ca="1">(TODAY()-Table_Employees[[#This Row],[Date Joined]])/365</f>
        <v>1.0849315068493151</v>
      </c>
    </row>
    <row r="183" spans="1:9" x14ac:dyDescent="0.35">
      <c r="A183" t="s">
        <v>90</v>
      </c>
      <c r="B183" t="s">
        <v>15</v>
      </c>
      <c r="C183">
        <v>42</v>
      </c>
      <c r="D183" t="s">
        <v>24</v>
      </c>
      <c r="E183" s="34">
        <v>44731</v>
      </c>
      <c r="F183" t="s">
        <v>21</v>
      </c>
      <c r="G183">
        <v>70270</v>
      </c>
      <c r="H183" t="s">
        <v>209</v>
      </c>
      <c r="I183" s="21">
        <f ca="1">(TODAY()-Table_Employees[[#This Row],[Date Joined]])/365</f>
        <v>1.0027397260273974</v>
      </c>
    </row>
    <row r="184" spans="1:9" x14ac:dyDescent="0.35">
      <c r="A184" t="s">
        <v>46</v>
      </c>
      <c r="B184" t="s">
        <v>15</v>
      </c>
      <c r="C184">
        <v>26</v>
      </c>
      <c r="D184" t="s">
        <v>16</v>
      </c>
      <c r="E184" s="34">
        <v>44411</v>
      </c>
      <c r="F184" t="s">
        <v>9</v>
      </c>
      <c r="G184">
        <v>53540</v>
      </c>
      <c r="H184" t="s">
        <v>209</v>
      </c>
      <c r="I184" s="21">
        <f ca="1">(TODAY()-Table_Employees[[#This Row],[Date Joined]])/365</f>
        <v>1.8794520547945206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AAFF-6DB0-4B2D-B83C-EFFF24F0178F}">
  <sheetPr>
    <tabColor rgb="FFFFB3B3"/>
  </sheetPr>
  <dimension ref="A3:C8"/>
  <sheetViews>
    <sheetView workbookViewId="0">
      <selection activeCell="B6" sqref="B6"/>
    </sheetView>
  </sheetViews>
  <sheetFormatPr defaultRowHeight="14.5" x14ac:dyDescent="0.35"/>
  <cols>
    <col min="1" max="1" width="16.1796875" bestFit="1" customWidth="1"/>
    <col min="2" max="2" width="15.26953125" bestFit="1" customWidth="1"/>
    <col min="3" max="3" width="9.81640625" bestFit="1" customWidth="1"/>
    <col min="4" max="4" width="10.7265625" bestFit="1" customWidth="1"/>
    <col min="5" max="5" width="11.81640625" bestFit="1" customWidth="1"/>
    <col min="6" max="6" width="15.26953125" bestFit="1" customWidth="1"/>
    <col min="7" max="7" width="18.36328125" bestFit="1" customWidth="1"/>
    <col min="8" max="8" width="18.1796875" bestFit="1" customWidth="1"/>
  </cols>
  <sheetData>
    <row r="3" spans="1:3" x14ac:dyDescent="0.35">
      <c r="B3" s="32" t="s">
        <v>223</v>
      </c>
    </row>
    <row r="4" spans="1:3" x14ac:dyDescent="0.35">
      <c r="A4" s="32" t="s">
        <v>227</v>
      </c>
      <c r="B4" t="s">
        <v>8</v>
      </c>
      <c r="C4" t="s">
        <v>15</v>
      </c>
    </row>
    <row r="5" spans="1:3" x14ac:dyDescent="0.35">
      <c r="A5" s="5" t="s">
        <v>225</v>
      </c>
      <c r="B5">
        <v>86</v>
      </c>
      <c r="C5">
        <v>89</v>
      </c>
    </row>
    <row r="6" spans="1:3" x14ac:dyDescent="0.35">
      <c r="A6" s="5" t="s">
        <v>226</v>
      </c>
      <c r="B6" s="22">
        <v>31.406976744186046</v>
      </c>
      <c r="C6" s="22">
        <v>29.393258426966291</v>
      </c>
    </row>
    <row r="7" spans="1:3" x14ac:dyDescent="0.35">
      <c r="A7" s="5" t="s">
        <v>228</v>
      </c>
      <c r="B7" s="33">
        <v>78284.186046511633</v>
      </c>
      <c r="C7" s="33">
        <v>74915.168539325838</v>
      </c>
    </row>
    <row r="8" spans="1:3" x14ac:dyDescent="0.35">
      <c r="A8" s="5" t="s">
        <v>229</v>
      </c>
      <c r="B8" s="19">
        <v>1.8216629499840713</v>
      </c>
      <c r="C8" s="20">
        <v>1.8125596429121138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FD5FA-7E0E-49DD-A598-E1F7A848ADAC}">
  <sheetPr>
    <tabColor rgb="FFFFB3B3"/>
  </sheetPr>
  <dimension ref="A1:L184"/>
  <sheetViews>
    <sheetView topLeftCell="B1" workbookViewId="0">
      <selection activeCell="L15" sqref="L15"/>
    </sheetView>
  </sheetViews>
  <sheetFormatPr defaultRowHeight="14.5" x14ac:dyDescent="0.35"/>
  <cols>
    <col min="1" max="1" width="27.7265625" customWidth="1"/>
    <col min="2" max="2" width="9.26953125" customWidth="1"/>
    <col min="5" max="5" width="16.453125" customWidth="1"/>
    <col min="6" max="6" width="12.6328125" customWidth="1"/>
    <col min="10" max="10" width="10.26953125" style="18" customWidth="1"/>
    <col min="12" max="12" width="56.54296875" customWidth="1"/>
  </cols>
  <sheetData>
    <row r="1" spans="1:12" x14ac:dyDescent="0.35">
      <c r="A1" t="s">
        <v>0</v>
      </c>
      <c r="B1" t="s">
        <v>1</v>
      </c>
      <c r="C1" t="s">
        <v>3</v>
      </c>
      <c r="D1" t="s">
        <v>6</v>
      </c>
      <c r="E1" s="16" t="s">
        <v>4</v>
      </c>
      <c r="F1" t="s">
        <v>2</v>
      </c>
      <c r="G1" t="s">
        <v>5</v>
      </c>
      <c r="H1" t="s">
        <v>206</v>
      </c>
      <c r="I1" s="21" t="s">
        <v>218</v>
      </c>
      <c r="J1" s="18" t="s">
        <v>231</v>
      </c>
      <c r="L1" t="s">
        <v>230</v>
      </c>
    </row>
    <row r="2" spans="1:12" x14ac:dyDescent="0.35">
      <c r="A2" t="s">
        <v>156</v>
      </c>
      <c r="B2" t="s">
        <v>15</v>
      </c>
      <c r="C2">
        <v>20</v>
      </c>
      <c r="D2" t="s">
        <v>16</v>
      </c>
      <c r="E2" s="16">
        <v>44122</v>
      </c>
      <c r="F2" t="s">
        <v>12</v>
      </c>
      <c r="G2">
        <v>112650</v>
      </c>
      <c r="H2" t="s">
        <v>207</v>
      </c>
      <c r="I2" s="21">
        <f ca="1">(TODAY()-Table_Employees7[[#This Row],[Date Joined]])/365</f>
        <v>2.6712328767123288</v>
      </c>
      <c r="J2" s="18">
        <f ca="1">ROUND(IF(Table_Employees7[[#This Row],[Tenure]]&gt;2,3%,2%)*Table_Employees7[[#This Row],[Salary]],0)</f>
        <v>3380</v>
      </c>
    </row>
    <row r="3" spans="1:12" x14ac:dyDescent="0.35">
      <c r="A3" t="s">
        <v>176</v>
      </c>
      <c r="B3" t="s">
        <v>8</v>
      </c>
      <c r="C3">
        <v>32</v>
      </c>
      <c r="D3" t="s">
        <v>13</v>
      </c>
      <c r="E3" s="16">
        <v>44293</v>
      </c>
      <c r="F3" t="s">
        <v>12</v>
      </c>
      <c r="G3">
        <v>43840</v>
      </c>
      <c r="H3" t="s">
        <v>207</v>
      </c>
      <c r="I3" s="21">
        <f ca="1">(TODAY()-Table_Employees7[[#This Row],[Date Joined]])/365</f>
        <v>2.2027397260273971</v>
      </c>
      <c r="J3" s="18">
        <f ca="1">ROUND(IF(Table_Employees7[[#This Row],[Tenure]]&gt;2,3%,2%)*Table_Employees7[[#This Row],[Salary]],0)</f>
        <v>1315</v>
      </c>
    </row>
    <row r="4" spans="1:12" x14ac:dyDescent="0.35">
      <c r="A4" t="s">
        <v>143</v>
      </c>
      <c r="B4" t="s">
        <v>15</v>
      </c>
      <c r="C4">
        <v>31</v>
      </c>
      <c r="D4" t="s">
        <v>16</v>
      </c>
      <c r="E4" s="16">
        <v>44663</v>
      </c>
      <c r="F4" t="s">
        <v>9</v>
      </c>
      <c r="G4">
        <v>103550</v>
      </c>
      <c r="H4" t="s">
        <v>207</v>
      </c>
      <c r="I4" s="21">
        <f ca="1">(TODAY()-Table_Employees7[[#This Row],[Date Joined]])/365</f>
        <v>1.189041095890411</v>
      </c>
      <c r="J4" s="18">
        <f ca="1">ROUND(IF(Table_Employees7[[#This Row],[Tenure]]&gt;2,3%,2%)*Table_Employees7[[#This Row],[Salary]],0)</f>
        <v>2071</v>
      </c>
    </row>
    <row r="5" spans="1:12" x14ac:dyDescent="0.35">
      <c r="A5" t="s">
        <v>201</v>
      </c>
      <c r="B5" t="s">
        <v>8</v>
      </c>
      <c r="C5">
        <v>32</v>
      </c>
      <c r="D5" t="s">
        <v>16</v>
      </c>
      <c r="E5" s="16">
        <v>44339</v>
      </c>
      <c r="F5" t="s">
        <v>56</v>
      </c>
      <c r="G5">
        <v>45510</v>
      </c>
      <c r="H5" t="s">
        <v>207</v>
      </c>
      <c r="I5" s="21">
        <f ca="1">(TODAY()-Table_Employees7[[#This Row],[Date Joined]])/365</f>
        <v>2.0767123287671234</v>
      </c>
      <c r="J5" s="18">
        <f ca="1">ROUND(IF(Table_Employees7[[#This Row],[Tenure]]&gt;2,3%,2%)*Table_Employees7[[#This Row],[Salary]],0)</f>
        <v>1365</v>
      </c>
    </row>
    <row r="6" spans="1:12" x14ac:dyDescent="0.35">
      <c r="A6" t="s">
        <v>142</v>
      </c>
      <c r="B6" t="s">
        <v>208</v>
      </c>
      <c r="C6">
        <v>37</v>
      </c>
      <c r="D6" t="s">
        <v>24</v>
      </c>
      <c r="E6" s="16">
        <v>44085</v>
      </c>
      <c r="F6" t="s">
        <v>21</v>
      </c>
      <c r="G6">
        <v>115440</v>
      </c>
      <c r="H6" t="s">
        <v>207</v>
      </c>
      <c r="I6" s="21">
        <f ca="1">(TODAY()-Table_Employees7[[#This Row],[Date Joined]])/365</f>
        <v>2.7726027397260276</v>
      </c>
      <c r="J6" s="18">
        <f ca="1">ROUND(IF(Table_Employees7[[#This Row],[Tenure]]&gt;2,3%,2%)*Table_Employees7[[#This Row],[Salary]],0)</f>
        <v>3463</v>
      </c>
    </row>
    <row r="7" spans="1:12" x14ac:dyDescent="0.35">
      <c r="A7" t="s">
        <v>202</v>
      </c>
      <c r="B7" t="s">
        <v>8</v>
      </c>
      <c r="C7">
        <v>38</v>
      </c>
      <c r="D7" t="s">
        <v>13</v>
      </c>
      <c r="E7" s="16">
        <v>44268</v>
      </c>
      <c r="F7" t="s">
        <v>19</v>
      </c>
      <c r="G7">
        <v>56870</v>
      </c>
      <c r="H7" t="s">
        <v>207</v>
      </c>
      <c r="I7" s="21">
        <f ca="1">(TODAY()-Table_Employees7[[#This Row],[Date Joined]])/365</f>
        <v>2.2712328767123289</v>
      </c>
      <c r="J7" s="18">
        <f ca="1">ROUND(IF(Table_Employees7[[#This Row],[Tenure]]&gt;2,3%,2%)*Table_Employees7[[#This Row],[Salary]],0)</f>
        <v>1706</v>
      </c>
    </row>
    <row r="8" spans="1:12" x14ac:dyDescent="0.35">
      <c r="A8" t="s">
        <v>169</v>
      </c>
      <c r="B8" t="s">
        <v>8</v>
      </c>
      <c r="C8">
        <v>25</v>
      </c>
      <c r="D8" t="s">
        <v>16</v>
      </c>
      <c r="E8" s="16">
        <v>44144</v>
      </c>
      <c r="F8" t="s">
        <v>19</v>
      </c>
      <c r="G8">
        <v>92700</v>
      </c>
      <c r="H8" t="s">
        <v>207</v>
      </c>
      <c r="I8" s="21">
        <f ca="1">(TODAY()-Table_Employees7[[#This Row],[Date Joined]])/365</f>
        <v>2.6109589041095891</v>
      </c>
      <c r="J8" s="18">
        <f ca="1">ROUND(IF(Table_Employees7[[#This Row],[Tenure]]&gt;2,3%,2%)*Table_Employees7[[#This Row],[Salary]],0)</f>
        <v>2781</v>
      </c>
    </row>
    <row r="9" spans="1:12" x14ac:dyDescent="0.35">
      <c r="A9" t="s">
        <v>145</v>
      </c>
      <c r="B9" t="s">
        <v>208</v>
      </c>
      <c r="C9">
        <v>32</v>
      </c>
      <c r="D9" t="s">
        <v>16</v>
      </c>
      <c r="E9" s="16">
        <v>44713</v>
      </c>
      <c r="F9" t="s">
        <v>12</v>
      </c>
      <c r="G9">
        <v>91310</v>
      </c>
      <c r="H9" t="s">
        <v>207</v>
      </c>
      <c r="I9" s="21">
        <f ca="1">(TODAY()-Table_Employees7[[#This Row],[Date Joined]])/365</f>
        <v>1.0520547945205478</v>
      </c>
      <c r="J9" s="18">
        <f ca="1">ROUND(IF(Table_Employees7[[#This Row],[Tenure]]&gt;2,3%,2%)*Table_Employees7[[#This Row],[Salary]],0)</f>
        <v>1826</v>
      </c>
    </row>
    <row r="10" spans="1:12" x14ac:dyDescent="0.35">
      <c r="A10" t="s">
        <v>115</v>
      </c>
      <c r="B10" t="s">
        <v>15</v>
      </c>
      <c r="C10">
        <v>33</v>
      </c>
      <c r="D10" t="s">
        <v>16</v>
      </c>
      <c r="E10" s="16">
        <v>44324</v>
      </c>
      <c r="F10" t="s">
        <v>19</v>
      </c>
      <c r="G10">
        <v>74550</v>
      </c>
      <c r="H10" t="s">
        <v>207</v>
      </c>
      <c r="I10" s="21">
        <f ca="1">(TODAY()-Table_Employees7[[#This Row],[Date Joined]])/365</f>
        <v>2.117808219178082</v>
      </c>
      <c r="J10" s="18">
        <f ca="1">ROUND(IF(Table_Employees7[[#This Row],[Tenure]]&gt;2,3%,2%)*Table_Employees7[[#This Row],[Salary]],0)</f>
        <v>2237</v>
      </c>
    </row>
    <row r="11" spans="1:12" x14ac:dyDescent="0.35">
      <c r="A11" t="s">
        <v>128</v>
      </c>
      <c r="B11" t="s">
        <v>15</v>
      </c>
      <c r="C11">
        <v>25</v>
      </c>
      <c r="D11" t="s">
        <v>13</v>
      </c>
      <c r="E11" s="16">
        <v>44665</v>
      </c>
      <c r="F11" t="s">
        <v>9</v>
      </c>
      <c r="G11">
        <v>109190</v>
      </c>
      <c r="H11" t="s">
        <v>207</v>
      </c>
      <c r="I11" s="21">
        <f ca="1">(TODAY()-Table_Employees7[[#This Row],[Date Joined]])/365</f>
        <v>1.1835616438356165</v>
      </c>
      <c r="J11" s="18">
        <f ca="1">ROUND(IF(Table_Employees7[[#This Row],[Tenure]]&gt;2,3%,2%)*Table_Employees7[[#This Row],[Salary]],0)</f>
        <v>2184</v>
      </c>
    </row>
    <row r="12" spans="1:12" x14ac:dyDescent="0.35">
      <c r="A12" t="s">
        <v>194</v>
      </c>
      <c r="B12" t="s">
        <v>8</v>
      </c>
      <c r="C12">
        <v>40</v>
      </c>
      <c r="D12" t="s">
        <v>16</v>
      </c>
      <c r="E12" s="16">
        <v>44320</v>
      </c>
      <c r="F12" t="s">
        <v>12</v>
      </c>
      <c r="G12">
        <v>104410</v>
      </c>
      <c r="H12" t="s">
        <v>207</v>
      </c>
      <c r="I12" s="21">
        <f ca="1">(TODAY()-Table_Employees7[[#This Row],[Date Joined]])/365</f>
        <v>2.128767123287671</v>
      </c>
      <c r="J12" s="18">
        <f ca="1">ROUND(IF(Table_Employees7[[#This Row],[Tenure]]&gt;2,3%,2%)*Table_Employees7[[#This Row],[Salary]],0)</f>
        <v>3132</v>
      </c>
    </row>
    <row r="13" spans="1:12" x14ac:dyDescent="0.35">
      <c r="A13" t="s">
        <v>177</v>
      </c>
      <c r="B13" t="s">
        <v>15</v>
      </c>
      <c r="C13">
        <v>30</v>
      </c>
      <c r="D13" t="s">
        <v>16</v>
      </c>
      <c r="E13" s="16">
        <v>44544</v>
      </c>
      <c r="F13" t="s">
        <v>21</v>
      </c>
      <c r="G13">
        <v>96800</v>
      </c>
      <c r="H13" t="s">
        <v>207</v>
      </c>
      <c r="I13" s="21">
        <f ca="1">(TODAY()-Table_Employees7[[#This Row],[Date Joined]])/365</f>
        <v>1.515068493150685</v>
      </c>
      <c r="J13" s="18">
        <f ca="1">ROUND(IF(Table_Employees7[[#This Row],[Tenure]]&gt;2,3%,2%)*Table_Employees7[[#This Row],[Salary]],0)</f>
        <v>1936</v>
      </c>
    </row>
    <row r="14" spans="1:12" x14ac:dyDescent="0.35">
      <c r="A14" t="s">
        <v>123</v>
      </c>
      <c r="B14" t="s">
        <v>15</v>
      </c>
      <c r="C14">
        <v>28</v>
      </c>
      <c r="D14" t="s">
        <v>13</v>
      </c>
      <c r="E14" s="16">
        <v>43980</v>
      </c>
      <c r="F14" t="s">
        <v>21</v>
      </c>
      <c r="G14">
        <v>48170</v>
      </c>
      <c r="H14" t="s">
        <v>207</v>
      </c>
      <c r="I14" s="21">
        <f ca="1">(TODAY()-Table_Employees7[[#This Row],[Date Joined]])/365</f>
        <v>3.0602739726027397</v>
      </c>
      <c r="J14" s="18">
        <f ca="1">ROUND(IF(Table_Employees7[[#This Row],[Tenure]]&gt;2,3%,2%)*Table_Employees7[[#This Row],[Salary]],0)</f>
        <v>1445</v>
      </c>
    </row>
    <row r="15" spans="1:12" x14ac:dyDescent="0.35">
      <c r="A15" t="s">
        <v>140</v>
      </c>
      <c r="B15" t="s">
        <v>15</v>
      </c>
      <c r="C15">
        <v>21</v>
      </c>
      <c r="D15" t="s">
        <v>16</v>
      </c>
      <c r="E15" s="16">
        <v>44042</v>
      </c>
      <c r="F15" t="s">
        <v>9</v>
      </c>
      <c r="G15">
        <v>37920</v>
      </c>
      <c r="H15" t="s">
        <v>207</v>
      </c>
      <c r="I15" s="21">
        <f ca="1">(TODAY()-Table_Employees7[[#This Row],[Date Joined]])/365</f>
        <v>2.8904109589041096</v>
      </c>
      <c r="J15" s="18">
        <f ca="1">ROUND(IF(Table_Employees7[[#This Row],[Tenure]]&gt;2,3%,2%)*Table_Employees7[[#This Row],[Salary]],0)</f>
        <v>1138</v>
      </c>
    </row>
    <row r="16" spans="1:12" x14ac:dyDescent="0.35">
      <c r="A16" t="s">
        <v>178</v>
      </c>
      <c r="B16" t="s">
        <v>15</v>
      </c>
      <c r="C16">
        <v>34</v>
      </c>
      <c r="D16" t="s">
        <v>16</v>
      </c>
      <c r="E16" s="16">
        <v>44642</v>
      </c>
      <c r="F16" t="s">
        <v>9</v>
      </c>
      <c r="G16">
        <v>112650</v>
      </c>
      <c r="H16" t="s">
        <v>207</v>
      </c>
      <c r="I16" s="21">
        <f ca="1">(TODAY()-Table_Employees7[[#This Row],[Date Joined]])/365</f>
        <v>1.2465753424657535</v>
      </c>
      <c r="J16" s="18">
        <f ca="1">ROUND(IF(Table_Employees7[[#This Row],[Tenure]]&gt;2,3%,2%)*Table_Employees7[[#This Row],[Salary]],0)</f>
        <v>2253</v>
      </c>
    </row>
    <row r="17" spans="1:10" x14ac:dyDescent="0.35">
      <c r="A17" t="s">
        <v>165</v>
      </c>
      <c r="B17" t="s">
        <v>8</v>
      </c>
      <c r="C17">
        <v>34</v>
      </c>
      <c r="D17" t="s">
        <v>24</v>
      </c>
      <c r="E17" s="16">
        <v>44660</v>
      </c>
      <c r="F17" t="s">
        <v>19</v>
      </c>
      <c r="G17">
        <v>49630</v>
      </c>
      <c r="H17" t="s">
        <v>207</v>
      </c>
      <c r="I17" s="21">
        <f ca="1">(TODAY()-Table_Employees7[[#This Row],[Date Joined]])/365</f>
        <v>1.1972602739726028</v>
      </c>
      <c r="J17" s="18">
        <f ca="1">ROUND(IF(Table_Employees7[[#This Row],[Tenure]]&gt;2,3%,2%)*Table_Employees7[[#This Row],[Salary]],0)</f>
        <v>993</v>
      </c>
    </row>
    <row r="18" spans="1:10" x14ac:dyDescent="0.35">
      <c r="A18" t="s">
        <v>199</v>
      </c>
      <c r="B18" t="s">
        <v>15</v>
      </c>
      <c r="C18">
        <v>36</v>
      </c>
      <c r="D18" t="s">
        <v>16</v>
      </c>
      <c r="E18" s="16">
        <v>43958</v>
      </c>
      <c r="F18" t="s">
        <v>12</v>
      </c>
      <c r="G18">
        <v>118840</v>
      </c>
      <c r="H18" t="s">
        <v>207</v>
      </c>
      <c r="I18" s="21">
        <f ca="1">(TODAY()-Table_Employees7[[#This Row],[Date Joined]])/365</f>
        <v>3.1205479452054794</v>
      </c>
      <c r="J18" s="18">
        <f ca="1">ROUND(IF(Table_Employees7[[#This Row],[Tenure]]&gt;2,3%,2%)*Table_Employees7[[#This Row],[Salary]],0)</f>
        <v>3565</v>
      </c>
    </row>
    <row r="19" spans="1:10" x14ac:dyDescent="0.35">
      <c r="A19" t="s">
        <v>159</v>
      </c>
      <c r="B19" t="s">
        <v>15</v>
      </c>
      <c r="C19">
        <v>30</v>
      </c>
      <c r="D19" t="s">
        <v>16</v>
      </c>
      <c r="E19" s="16">
        <v>44789</v>
      </c>
      <c r="F19" t="s">
        <v>12</v>
      </c>
      <c r="G19">
        <v>69710</v>
      </c>
      <c r="H19" t="s">
        <v>207</v>
      </c>
      <c r="I19" s="21">
        <f ca="1">(TODAY()-Table_Employees7[[#This Row],[Date Joined]])/365</f>
        <v>0.84383561643835614</v>
      </c>
      <c r="J19" s="18">
        <f ca="1">ROUND(IF(Table_Employees7[[#This Row],[Tenure]]&gt;2,3%,2%)*Table_Employees7[[#This Row],[Salary]],0)</f>
        <v>1394</v>
      </c>
    </row>
    <row r="20" spans="1:10" x14ac:dyDescent="0.35">
      <c r="A20" t="s">
        <v>197</v>
      </c>
      <c r="B20" t="s">
        <v>15</v>
      </c>
      <c r="C20">
        <v>20</v>
      </c>
      <c r="D20" t="s">
        <v>16</v>
      </c>
      <c r="E20" s="16">
        <v>44683</v>
      </c>
      <c r="F20" t="s">
        <v>9</v>
      </c>
      <c r="G20">
        <v>79570</v>
      </c>
      <c r="H20" t="s">
        <v>207</v>
      </c>
      <c r="I20" s="21">
        <f ca="1">(TODAY()-Table_Employees7[[#This Row],[Date Joined]])/365</f>
        <v>1.1342465753424658</v>
      </c>
      <c r="J20" s="18">
        <f ca="1">ROUND(IF(Table_Employees7[[#This Row],[Tenure]]&gt;2,3%,2%)*Table_Employees7[[#This Row],[Salary]],0)</f>
        <v>1591</v>
      </c>
    </row>
    <row r="21" spans="1:10" x14ac:dyDescent="0.35">
      <c r="A21" t="s">
        <v>154</v>
      </c>
      <c r="B21" t="s">
        <v>8</v>
      </c>
      <c r="C21">
        <v>22</v>
      </c>
      <c r="D21" t="s">
        <v>13</v>
      </c>
      <c r="E21" s="16">
        <v>44388</v>
      </c>
      <c r="F21" t="s">
        <v>9</v>
      </c>
      <c r="G21">
        <v>76900</v>
      </c>
      <c r="H21" t="s">
        <v>207</v>
      </c>
      <c r="I21" s="21">
        <f ca="1">(TODAY()-Table_Employees7[[#This Row],[Date Joined]])/365</f>
        <v>1.9424657534246574</v>
      </c>
      <c r="J21" s="18">
        <f ca="1">ROUND(IF(Table_Employees7[[#This Row],[Tenure]]&gt;2,3%,2%)*Table_Employees7[[#This Row],[Salary]],0)</f>
        <v>1538</v>
      </c>
    </row>
    <row r="22" spans="1:10" x14ac:dyDescent="0.35">
      <c r="A22" t="s">
        <v>182</v>
      </c>
      <c r="B22" t="s">
        <v>15</v>
      </c>
      <c r="C22">
        <v>27</v>
      </c>
      <c r="D22" t="s">
        <v>16</v>
      </c>
      <c r="E22" s="16">
        <v>44073</v>
      </c>
      <c r="F22" t="s">
        <v>19</v>
      </c>
      <c r="G22">
        <v>54970</v>
      </c>
      <c r="H22" t="s">
        <v>207</v>
      </c>
      <c r="I22" s="21">
        <f ca="1">(TODAY()-Table_Employees7[[#This Row],[Date Joined]])/365</f>
        <v>2.8054794520547945</v>
      </c>
      <c r="J22" s="18">
        <f ca="1">ROUND(IF(Table_Employees7[[#This Row],[Tenure]]&gt;2,3%,2%)*Table_Employees7[[#This Row],[Salary]],0)</f>
        <v>1649</v>
      </c>
    </row>
    <row r="23" spans="1:10" x14ac:dyDescent="0.35">
      <c r="A23" t="s">
        <v>118</v>
      </c>
      <c r="B23" t="s">
        <v>15</v>
      </c>
      <c r="C23">
        <v>37</v>
      </c>
      <c r="D23" t="s">
        <v>24</v>
      </c>
      <c r="E23" s="16">
        <v>44277</v>
      </c>
      <c r="F23" t="s">
        <v>12</v>
      </c>
      <c r="G23">
        <v>88050</v>
      </c>
      <c r="H23" t="s">
        <v>207</v>
      </c>
      <c r="I23" s="21">
        <f ca="1">(TODAY()-Table_Employees7[[#This Row],[Date Joined]])/365</f>
        <v>2.2465753424657535</v>
      </c>
      <c r="J23" s="18">
        <f ca="1">ROUND(IF(Table_Employees7[[#This Row],[Tenure]]&gt;2,3%,2%)*Table_Employees7[[#This Row],[Salary]],0)</f>
        <v>2642</v>
      </c>
    </row>
    <row r="24" spans="1:10" x14ac:dyDescent="0.35">
      <c r="A24" t="s">
        <v>192</v>
      </c>
      <c r="B24" t="s">
        <v>15</v>
      </c>
      <c r="C24">
        <v>43</v>
      </c>
      <c r="D24" t="s">
        <v>16</v>
      </c>
      <c r="E24" s="16">
        <v>44558</v>
      </c>
      <c r="F24" t="s">
        <v>19</v>
      </c>
      <c r="G24">
        <v>36040</v>
      </c>
      <c r="H24" t="s">
        <v>207</v>
      </c>
      <c r="I24" s="21">
        <f ca="1">(TODAY()-Table_Employees7[[#This Row],[Date Joined]])/365</f>
        <v>1.4767123287671233</v>
      </c>
      <c r="J24" s="18">
        <f ca="1">ROUND(IF(Table_Employees7[[#This Row],[Tenure]]&gt;2,3%,2%)*Table_Employees7[[#This Row],[Salary]],0)</f>
        <v>721</v>
      </c>
    </row>
    <row r="25" spans="1:10" x14ac:dyDescent="0.35">
      <c r="A25" t="s">
        <v>111</v>
      </c>
      <c r="B25" t="s">
        <v>8</v>
      </c>
      <c r="C25">
        <v>42</v>
      </c>
      <c r="D25" t="s">
        <v>10</v>
      </c>
      <c r="E25" s="16">
        <v>44718</v>
      </c>
      <c r="F25" t="s">
        <v>9</v>
      </c>
      <c r="G25">
        <v>75000</v>
      </c>
      <c r="H25" t="s">
        <v>207</v>
      </c>
      <c r="I25" s="21">
        <f ca="1">(TODAY()-Table_Employees7[[#This Row],[Date Joined]])/365</f>
        <v>1.0383561643835617</v>
      </c>
      <c r="J25" s="18">
        <f ca="1">ROUND(IF(Table_Employees7[[#This Row],[Tenure]]&gt;2,3%,2%)*Table_Employees7[[#This Row],[Salary]],0)</f>
        <v>1500</v>
      </c>
    </row>
    <row r="26" spans="1:10" x14ac:dyDescent="0.35">
      <c r="A26" t="s">
        <v>149</v>
      </c>
      <c r="B26" t="s">
        <v>15</v>
      </c>
      <c r="C26">
        <v>35</v>
      </c>
      <c r="D26" t="s">
        <v>16</v>
      </c>
      <c r="E26" s="16">
        <v>44666</v>
      </c>
      <c r="F26" t="s">
        <v>9</v>
      </c>
      <c r="G26">
        <v>40400</v>
      </c>
      <c r="H26" t="s">
        <v>207</v>
      </c>
      <c r="I26" s="21">
        <f ca="1">(TODAY()-Table_Employees7[[#This Row],[Date Joined]])/365</f>
        <v>1.1808219178082191</v>
      </c>
      <c r="J26" s="18">
        <f ca="1">ROUND(IF(Table_Employees7[[#This Row],[Tenure]]&gt;2,3%,2%)*Table_Employees7[[#This Row],[Salary]],0)</f>
        <v>808</v>
      </c>
    </row>
    <row r="27" spans="1:10" x14ac:dyDescent="0.35">
      <c r="A27" t="s">
        <v>196</v>
      </c>
      <c r="B27" t="s">
        <v>15</v>
      </c>
      <c r="C27">
        <v>24</v>
      </c>
      <c r="D27" t="s">
        <v>16</v>
      </c>
      <c r="E27" s="16">
        <v>44625</v>
      </c>
      <c r="F27" t="s">
        <v>12</v>
      </c>
      <c r="G27">
        <v>100420</v>
      </c>
      <c r="H27" t="s">
        <v>207</v>
      </c>
      <c r="I27" s="21">
        <f ca="1">(TODAY()-Table_Employees7[[#This Row],[Date Joined]])/365</f>
        <v>1.2931506849315069</v>
      </c>
      <c r="J27" s="18">
        <f ca="1">ROUND(IF(Table_Employees7[[#This Row],[Tenure]]&gt;2,3%,2%)*Table_Employees7[[#This Row],[Salary]],0)</f>
        <v>2008</v>
      </c>
    </row>
    <row r="28" spans="1:10" x14ac:dyDescent="0.35">
      <c r="A28" t="s">
        <v>120</v>
      </c>
      <c r="B28" t="s">
        <v>8</v>
      </c>
      <c r="C28">
        <v>31</v>
      </c>
      <c r="D28" t="s">
        <v>16</v>
      </c>
      <c r="E28" s="16">
        <v>44604</v>
      </c>
      <c r="F28" t="s">
        <v>12</v>
      </c>
      <c r="G28">
        <v>58100</v>
      </c>
      <c r="H28" t="s">
        <v>207</v>
      </c>
      <c r="I28" s="21">
        <f ca="1">(TODAY()-Table_Employees7[[#This Row],[Date Joined]])/365</f>
        <v>1.3506849315068492</v>
      </c>
      <c r="J28" s="18">
        <f ca="1">ROUND(IF(Table_Employees7[[#This Row],[Tenure]]&gt;2,3%,2%)*Table_Employees7[[#This Row],[Salary]],0)</f>
        <v>1162</v>
      </c>
    </row>
    <row r="29" spans="1:10" x14ac:dyDescent="0.35">
      <c r="A29" t="s">
        <v>114</v>
      </c>
      <c r="B29" t="s">
        <v>8</v>
      </c>
      <c r="C29">
        <v>44</v>
      </c>
      <c r="D29" t="s">
        <v>16</v>
      </c>
      <c r="E29" s="16">
        <v>44985</v>
      </c>
      <c r="F29" t="s">
        <v>12</v>
      </c>
      <c r="G29">
        <v>114870</v>
      </c>
      <c r="H29" t="s">
        <v>207</v>
      </c>
      <c r="I29" s="21">
        <f ca="1">(TODAY()-Table_Employees7[[#This Row],[Date Joined]])/365</f>
        <v>0.30684931506849317</v>
      </c>
      <c r="J29" s="18">
        <f ca="1">ROUND(IF(Table_Employees7[[#This Row],[Tenure]]&gt;2,3%,2%)*Table_Employees7[[#This Row],[Salary]],0)</f>
        <v>2297</v>
      </c>
    </row>
    <row r="30" spans="1:10" x14ac:dyDescent="0.35">
      <c r="A30" t="s">
        <v>158</v>
      </c>
      <c r="B30" t="s">
        <v>8</v>
      </c>
      <c r="C30">
        <v>32</v>
      </c>
      <c r="D30" t="s">
        <v>16</v>
      </c>
      <c r="E30" s="16">
        <v>44549</v>
      </c>
      <c r="F30" t="s">
        <v>9</v>
      </c>
      <c r="G30">
        <v>41570</v>
      </c>
      <c r="H30" t="s">
        <v>207</v>
      </c>
      <c r="I30" s="21">
        <f ca="1">(TODAY()-Table_Employees7[[#This Row],[Date Joined]])/365</f>
        <v>1.5013698630136987</v>
      </c>
      <c r="J30" s="18">
        <f ca="1">ROUND(IF(Table_Employees7[[#This Row],[Tenure]]&gt;2,3%,2%)*Table_Employees7[[#This Row],[Salary]],0)</f>
        <v>831</v>
      </c>
    </row>
    <row r="31" spans="1:10" x14ac:dyDescent="0.35">
      <c r="A31" t="s">
        <v>173</v>
      </c>
      <c r="B31" t="s">
        <v>8</v>
      </c>
      <c r="C31">
        <v>30</v>
      </c>
      <c r="D31" t="s">
        <v>16</v>
      </c>
      <c r="E31" s="16">
        <v>44800</v>
      </c>
      <c r="F31" t="s">
        <v>9</v>
      </c>
      <c r="G31">
        <v>112570</v>
      </c>
      <c r="H31" t="s">
        <v>207</v>
      </c>
      <c r="I31" s="21">
        <f ca="1">(TODAY()-Table_Employees7[[#This Row],[Date Joined]])/365</f>
        <v>0.81369863013698629</v>
      </c>
      <c r="J31" s="18">
        <f ca="1">ROUND(IF(Table_Employees7[[#This Row],[Tenure]]&gt;2,3%,2%)*Table_Employees7[[#This Row],[Salary]],0)</f>
        <v>2251</v>
      </c>
    </row>
    <row r="32" spans="1:10" x14ac:dyDescent="0.35">
      <c r="A32" t="s">
        <v>151</v>
      </c>
      <c r="B32" t="s">
        <v>15</v>
      </c>
      <c r="C32">
        <v>26</v>
      </c>
      <c r="D32" t="s">
        <v>16</v>
      </c>
      <c r="E32" s="16">
        <v>44164</v>
      </c>
      <c r="F32" t="s">
        <v>9</v>
      </c>
      <c r="G32">
        <v>47360</v>
      </c>
      <c r="H32" t="s">
        <v>207</v>
      </c>
      <c r="I32" s="21">
        <f ca="1">(TODAY()-Table_Employees7[[#This Row],[Date Joined]])/365</f>
        <v>2.5561643835616437</v>
      </c>
      <c r="J32" s="18">
        <f ca="1">ROUND(IF(Table_Employees7[[#This Row],[Tenure]]&gt;2,3%,2%)*Table_Employees7[[#This Row],[Salary]],0)</f>
        <v>1421</v>
      </c>
    </row>
    <row r="33" spans="1:10" x14ac:dyDescent="0.35">
      <c r="A33" t="s">
        <v>126</v>
      </c>
      <c r="B33" t="s">
        <v>8</v>
      </c>
      <c r="C33">
        <v>21</v>
      </c>
      <c r="D33" t="s">
        <v>16</v>
      </c>
      <c r="E33" s="16">
        <v>44256</v>
      </c>
      <c r="F33" t="s">
        <v>21</v>
      </c>
      <c r="G33">
        <v>65920</v>
      </c>
      <c r="H33" t="s">
        <v>207</v>
      </c>
      <c r="I33" s="21">
        <f ca="1">(TODAY()-Table_Employees7[[#This Row],[Date Joined]])/365</f>
        <v>2.3041095890410959</v>
      </c>
      <c r="J33" s="18">
        <f ca="1">ROUND(IF(Table_Employees7[[#This Row],[Tenure]]&gt;2,3%,2%)*Table_Employees7[[#This Row],[Salary]],0)</f>
        <v>1978</v>
      </c>
    </row>
    <row r="34" spans="1:10" x14ac:dyDescent="0.35">
      <c r="A34" t="s">
        <v>200</v>
      </c>
      <c r="B34" t="s">
        <v>8</v>
      </c>
      <c r="C34">
        <v>28</v>
      </c>
      <c r="D34" t="s">
        <v>16</v>
      </c>
      <c r="E34" s="16">
        <v>44571</v>
      </c>
      <c r="F34" t="s">
        <v>9</v>
      </c>
      <c r="G34">
        <v>99970</v>
      </c>
      <c r="H34" t="s">
        <v>207</v>
      </c>
      <c r="I34" s="21">
        <f ca="1">(TODAY()-Table_Employees7[[#This Row],[Date Joined]])/365</f>
        <v>1.441095890410959</v>
      </c>
      <c r="J34" s="18">
        <f ca="1">ROUND(IF(Table_Employees7[[#This Row],[Tenure]]&gt;2,3%,2%)*Table_Employees7[[#This Row],[Salary]],0)</f>
        <v>1999</v>
      </c>
    </row>
    <row r="35" spans="1:10" x14ac:dyDescent="0.35">
      <c r="A35" t="s">
        <v>133</v>
      </c>
      <c r="B35" t="s">
        <v>8</v>
      </c>
      <c r="C35">
        <v>25</v>
      </c>
      <c r="D35" t="s">
        <v>13</v>
      </c>
      <c r="E35" s="16">
        <v>44633</v>
      </c>
      <c r="F35" t="s">
        <v>12</v>
      </c>
      <c r="G35">
        <v>80700</v>
      </c>
      <c r="H35" t="s">
        <v>207</v>
      </c>
      <c r="I35" s="21">
        <f ca="1">(TODAY()-Table_Employees7[[#This Row],[Date Joined]])/365</f>
        <v>1.2712328767123289</v>
      </c>
      <c r="J35" s="18">
        <f ca="1">ROUND(IF(Table_Employees7[[#This Row],[Tenure]]&gt;2,3%,2%)*Table_Employees7[[#This Row],[Salary]],0)</f>
        <v>1614</v>
      </c>
    </row>
    <row r="36" spans="1:10" x14ac:dyDescent="0.35">
      <c r="A36" t="s">
        <v>155</v>
      </c>
      <c r="B36" t="s">
        <v>15</v>
      </c>
      <c r="C36">
        <v>24</v>
      </c>
      <c r="D36" t="s">
        <v>24</v>
      </c>
      <c r="E36" s="16">
        <v>44375</v>
      </c>
      <c r="F36" t="s">
        <v>21</v>
      </c>
      <c r="G36">
        <v>52610</v>
      </c>
      <c r="H36" t="s">
        <v>207</v>
      </c>
      <c r="I36" s="21">
        <f ca="1">(TODAY()-Table_Employees7[[#This Row],[Date Joined]])/365</f>
        <v>1.978082191780822</v>
      </c>
      <c r="J36" s="18">
        <f ca="1">ROUND(IF(Table_Employees7[[#This Row],[Tenure]]&gt;2,3%,2%)*Table_Employees7[[#This Row],[Salary]],0)</f>
        <v>1052</v>
      </c>
    </row>
    <row r="37" spans="1:10" x14ac:dyDescent="0.35">
      <c r="A37" t="s">
        <v>180</v>
      </c>
      <c r="B37" t="s">
        <v>15</v>
      </c>
      <c r="C37">
        <v>29</v>
      </c>
      <c r="D37" t="s">
        <v>24</v>
      </c>
      <c r="E37" s="16">
        <v>44119</v>
      </c>
      <c r="F37" t="s">
        <v>12</v>
      </c>
      <c r="G37">
        <v>112110</v>
      </c>
      <c r="H37" t="s">
        <v>207</v>
      </c>
      <c r="I37" s="21">
        <f ca="1">(TODAY()-Table_Employees7[[#This Row],[Date Joined]])/365</f>
        <v>2.6794520547945204</v>
      </c>
      <c r="J37" s="18">
        <f ca="1">ROUND(IF(Table_Employees7[[#This Row],[Tenure]]&gt;2,3%,2%)*Table_Employees7[[#This Row],[Salary]],0)</f>
        <v>3363</v>
      </c>
    </row>
    <row r="38" spans="1:10" x14ac:dyDescent="0.35">
      <c r="A38" t="s">
        <v>152</v>
      </c>
      <c r="B38" t="s">
        <v>8</v>
      </c>
      <c r="C38">
        <v>27</v>
      </c>
      <c r="D38" t="s">
        <v>16</v>
      </c>
      <c r="E38" s="16">
        <v>44061</v>
      </c>
      <c r="F38" t="s">
        <v>56</v>
      </c>
      <c r="G38">
        <v>119110</v>
      </c>
      <c r="H38" t="s">
        <v>207</v>
      </c>
      <c r="I38" s="21">
        <f ca="1">(TODAY()-Table_Employees7[[#This Row],[Date Joined]])/365</f>
        <v>2.8383561643835615</v>
      </c>
      <c r="J38" s="18">
        <f ca="1">ROUND(IF(Table_Employees7[[#This Row],[Tenure]]&gt;2,3%,2%)*Table_Employees7[[#This Row],[Salary]],0)</f>
        <v>3573</v>
      </c>
    </row>
    <row r="39" spans="1:10" x14ac:dyDescent="0.35">
      <c r="A39" t="s">
        <v>150</v>
      </c>
      <c r="B39" t="s">
        <v>15</v>
      </c>
      <c r="C39">
        <v>22</v>
      </c>
      <c r="D39" t="s">
        <v>13</v>
      </c>
      <c r="E39" s="16">
        <v>44384</v>
      </c>
      <c r="F39" t="s">
        <v>19</v>
      </c>
      <c r="G39">
        <v>112780</v>
      </c>
      <c r="H39" t="s">
        <v>207</v>
      </c>
      <c r="I39" s="21">
        <f ca="1">(TODAY()-Table_Employees7[[#This Row],[Date Joined]])/365</f>
        <v>1.9534246575342467</v>
      </c>
      <c r="J39" s="18">
        <f ca="1">ROUND(IF(Table_Employees7[[#This Row],[Tenure]]&gt;2,3%,2%)*Table_Employees7[[#This Row],[Salary]],0)</f>
        <v>2256</v>
      </c>
    </row>
    <row r="40" spans="1:10" x14ac:dyDescent="0.35">
      <c r="A40" t="s">
        <v>175</v>
      </c>
      <c r="B40" t="s">
        <v>8</v>
      </c>
      <c r="C40">
        <v>36</v>
      </c>
      <c r="D40" t="s">
        <v>16</v>
      </c>
      <c r="E40" s="16">
        <v>44023</v>
      </c>
      <c r="F40" t="s">
        <v>9</v>
      </c>
      <c r="G40">
        <v>114890</v>
      </c>
      <c r="H40" t="s">
        <v>207</v>
      </c>
      <c r="I40" s="21">
        <f ca="1">(TODAY()-Table_Employees7[[#This Row],[Date Joined]])/365</f>
        <v>2.9424657534246577</v>
      </c>
      <c r="J40" s="18">
        <f ca="1">ROUND(IF(Table_Employees7[[#This Row],[Tenure]]&gt;2,3%,2%)*Table_Employees7[[#This Row],[Salary]],0)</f>
        <v>3447</v>
      </c>
    </row>
    <row r="41" spans="1:10" x14ac:dyDescent="0.35">
      <c r="A41" t="s">
        <v>146</v>
      </c>
      <c r="B41" t="s">
        <v>15</v>
      </c>
      <c r="C41">
        <v>27</v>
      </c>
      <c r="D41" t="s">
        <v>16</v>
      </c>
      <c r="E41" s="16">
        <v>44506</v>
      </c>
      <c r="F41" t="s">
        <v>21</v>
      </c>
      <c r="G41">
        <v>48980</v>
      </c>
      <c r="H41" t="s">
        <v>207</v>
      </c>
      <c r="I41" s="21">
        <f ca="1">(TODAY()-Table_Employees7[[#This Row],[Date Joined]])/365</f>
        <v>1.6191780821917807</v>
      </c>
      <c r="J41" s="18">
        <f ca="1">ROUND(IF(Table_Employees7[[#This Row],[Tenure]]&gt;2,3%,2%)*Table_Employees7[[#This Row],[Salary]],0)</f>
        <v>980</v>
      </c>
    </row>
    <row r="42" spans="1:10" x14ac:dyDescent="0.35">
      <c r="A42" t="s">
        <v>170</v>
      </c>
      <c r="B42" t="s">
        <v>15</v>
      </c>
      <c r="C42">
        <v>21</v>
      </c>
      <c r="D42" t="s">
        <v>16</v>
      </c>
      <c r="E42" s="16">
        <v>44180</v>
      </c>
      <c r="F42" t="s">
        <v>56</v>
      </c>
      <c r="G42">
        <v>75880</v>
      </c>
      <c r="H42" t="s">
        <v>207</v>
      </c>
      <c r="I42" s="21">
        <f ca="1">(TODAY()-Table_Employees7[[#This Row],[Date Joined]])/365</f>
        <v>2.5123287671232877</v>
      </c>
      <c r="J42" s="18">
        <f ca="1">ROUND(IF(Table_Employees7[[#This Row],[Tenure]]&gt;2,3%,2%)*Table_Employees7[[#This Row],[Salary]],0)</f>
        <v>2276</v>
      </c>
    </row>
    <row r="43" spans="1:10" x14ac:dyDescent="0.35">
      <c r="A43" t="s">
        <v>167</v>
      </c>
      <c r="B43" t="s">
        <v>8</v>
      </c>
      <c r="C43">
        <v>28</v>
      </c>
      <c r="D43" t="s">
        <v>16</v>
      </c>
      <c r="E43" s="16">
        <v>44296</v>
      </c>
      <c r="F43" t="s">
        <v>19</v>
      </c>
      <c r="G43">
        <v>53240</v>
      </c>
      <c r="H43" t="s">
        <v>207</v>
      </c>
      <c r="I43" s="21">
        <f ca="1">(TODAY()-Table_Employees7[[#This Row],[Date Joined]])/365</f>
        <v>2.1945205479452055</v>
      </c>
      <c r="J43" s="18">
        <f ca="1">ROUND(IF(Table_Employees7[[#This Row],[Tenure]]&gt;2,3%,2%)*Table_Employees7[[#This Row],[Salary]],0)</f>
        <v>1597</v>
      </c>
    </row>
    <row r="44" spans="1:10" x14ac:dyDescent="0.35">
      <c r="A44" t="s">
        <v>122</v>
      </c>
      <c r="B44" t="s">
        <v>8</v>
      </c>
      <c r="C44">
        <v>34</v>
      </c>
      <c r="D44" t="s">
        <v>16</v>
      </c>
      <c r="E44" s="16">
        <v>44397</v>
      </c>
      <c r="F44" t="s">
        <v>21</v>
      </c>
      <c r="G44">
        <v>85000</v>
      </c>
      <c r="H44" t="s">
        <v>207</v>
      </c>
      <c r="I44" s="21">
        <f ca="1">(TODAY()-Table_Employees7[[#This Row],[Date Joined]])/365</f>
        <v>1.9178082191780821</v>
      </c>
      <c r="J44" s="18">
        <f ca="1">ROUND(IF(Table_Employees7[[#This Row],[Tenure]]&gt;2,3%,2%)*Table_Employees7[[#This Row],[Salary]],0)</f>
        <v>1700</v>
      </c>
    </row>
    <row r="45" spans="1:10" x14ac:dyDescent="0.35">
      <c r="A45" t="s">
        <v>179</v>
      </c>
      <c r="B45" t="s">
        <v>8</v>
      </c>
      <c r="C45">
        <v>21</v>
      </c>
      <c r="D45" t="s">
        <v>16</v>
      </c>
      <c r="E45" s="16">
        <v>44619</v>
      </c>
      <c r="F45" t="s">
        <v>12</v>
      </c>
      <c r="G45">
        <v>33920</v>
      </c>
      <c r="H45" t="s">
        <v>207</v>
      </c>
      <c r="I45" s="21">
        <f ca="1">(TODAY()-Table_Employees7[[#This Row],[Date Joined]])/365</f>
        <v>1.3095890410958904</v>
      </c>
      <c r="J45" s="18">
        <f ca="1">ROUND(IF(Table_Employees7[[#This Row],[Tenure]]&gt;2,3%,2%)*Table_Employees7[[#This Row],[Salary]],0)</f>
        <v>678</v>
      </c>
    </row>
    <row r="46" spans="1:10" x14ac:dyDescent="0.35">
      <c r="A46" t="s">
        <v>188</v>
      </c>
      <c r="B46" t="s">
        <v>8</v>
      </c>
      <c r="C46">
        <v>33</v>
      </c>
      <c r="D46" t="s">
        <v>16</v>
      </c>
      <c r="E46" s="16">
        <v>44253</v>
      </c>
      <c r="F46" t="s">
        <v>12</v>
      </c>
      <c r="G46">
        <v>75280</v>
      </c>
      <c r="H46" t="s">
        <v>207</v>
      </c>
      <c r="I46" s="21">
        <f ca="1">(TODAY()-Table_Employees7[[#This Row],[Date Joined]])/365</f>
        <v>2.3123287671232875</v>
      </c>
      <c r="J46" s="18">
        <f ca="1">ROUND(IF(Table_Employees7[[#This Row],[Tenure]]&gt;2,3%,2%)*Table_Employees7[[#This Row],[Salary]],0)</f>
        <v>2258</v>
      </c>
    </row>
    <row r="47" spans="1:10" x14ac:dyDescent="0.35">
      <c r="A47" t="s">
        <v>130</v>
      </c>
      <c r="B47" t="s">
        <v>8</v>
      </c>
      <c r="C47">
        <v>34</v>
      </c>
      <c r="D47" t="s">
        <v>16</v>
      </c>
      <c r="E47" s="16">
        <v>44594</v>
      </c>
      <c r="F47" t="s">
        <v>21</v>
      </c>
      <c r="G47">
        <v>58940</v>
      </c>
      <c r="H47" t="s">
        <v>207</v>
      </c>
      <c r="I47" s="21">
        <f ca="1">(TODAY()-Table_Employees7[[#This Row],[Date Joined]])/365</f>
        <v>1.3780821917808219</v>
      </c>
      <c r="J47" s="18">
        <f ca="1">ROUND(IF(Table_Employees7[[#This Row],[Tenure]]&gt;2,3%,2%)*Table_Employees7[[#This Row],[Salary]],0)</f>
        <v>1179</v>
      </c>
    </row>
    <row r="48" spans="1:10" x14ac:dyDescent="0.35">
      <c r="A48" t="s">
        <v>136</v>
      </c>
      <c r="B48" t="s">
        <v>8</v>
      </c>
      <c r="C48">
        <v>28</v>
      </c>
      <c r="D48" t="s">
        <v>16</v>
      </c>
      <c r="E48" s="16">
        <v>44425</v>
      </c>
      <c r="F48" t="s">
        <v>9</v>
      </c>
      <c r="G48">
        <v>104770</v>
      </c>
      <c r="H48" t="s">
        <v>207</v>
      </c>
      <c r="I48" s="21">
        <f ca="1">(TODAY()-Table_Employees7[[#This Row],[Date Joined]])/365</f>
        <v>1.8410958904109589</v>
      </c>
      <c r="J48" s="18">
        <f ca="1">ROUND(IF(Table_Employees7[[#This Row],[Tenure]]&gt;2,3%,2%)*Table_Employees7[[#This Row],[Salary]],0)</f>
        <v>2095</v>
      </c>
    </row>
    <row r="49" spans="1:10" x14ac:dyDescent="0.35">
      <c r="A49" t="s">
        <v>125</v>
      </c>
      <c r="B49" t="s">
        <v>15</v>
      </c>
      <c r="C49">
        <v>21</v>
      </c>
      <c r="D49" t="s">
        <v>16</v>
      </c>
      <c r="E49" s="16">
        <v>44701</v>
      </c>
      <c r="F49" t="s">
        <v>9</v>
      </c>
      <c r="G49">
        <v>57090</v>
      </c>
      <c r="H49" t="s">
        <v>207</v>
      </c>
      <c r="I49" s="21">
        <f ca="1">(TODAY()-Table_Employees7[[#This Row],[Date Joined]])/365</f>
        <v>1.0849315068493151</v>
      </c>
      <c r="J49" s="18">
        <f ca="1">ROUND(IF(Table_Employees7[[#This Row],[Tenure]]&gt;2,3%,2%)*Table_Employees7[[#This Row],[Salary]],0)</f>
        <v>1142</v>
      </c>
    </row>
    <row r="50" spans="1:10" x14ac:dyDescent="0.35">
      <c r="A50" t="s">
        <v>160</v>
      </c>
      <c r="B50" t="s">
        <v>15</v>
      </c>
      <c r="C50">
        <v>27</v>
      </c>
      <c r="D50" t="s">
        <v>13</v>
      </c>
      <c r="E50" s="16">
        <v>44174</v>
      </c>
      <c r="F50" t="s">
        <v>21</v>
      </c>
      <c r="G50">
        <v>91650</v>
      </c>
      <c r="H50" t="s">
        <v>207</v>
      </c>
      <c r="I50" s="21">
        <f ca="1">(TODAY()-Table_Employees7[[#This Row],[Date Joined]])/365</f>
        <v>2.5287671232876714</v>
      </c>
      <c r="J50" s="18">
        <f ca="1">ROUND(IF(Table_Employees7[[#This Row],[Tenure]]&gt;2,3%,2%)*Table_Employees7[[#This Row],[Salary]],0)</f>
        <v>2750</v>
      </c>
    </row>
    <row r="51" spans="1:10" x14ac:dyDescent="0.35">
      <c r="A51" t="s">
        <v>183</v>
      </c>
      <c r="B51" t="s">
        <v>15</v>
      </c>
      <c r="C51">
        <v>42</v>
      </c>
      <c r="D51" t="s">
        <v>24</v>
      </c>
      <c r="E51" s="16">
        <v>44670</v>
      </c>
      <c r="F51" t="s">
        <v>21</v>
      </c>
      <c r="G51">
        <v>70270</v>
      </c>
      <c r="H51" t="s">
        <v>207</v>
      </c>
      <c r="I51" s="21">
        <f ca="1">(TODAY()-Table_Employees7[[#This Row],[Date Joined]])/365</f>
        <v>1.1698630136986301</v>
      </c>
      <c r="J51" s="18">
        <f ca="1">ROUND(IF(Table_Employees7[[#This Row],[Tenure]]&gt;2,3%,2%)*Table_Employees7[[#This Row],[Salary]],0)</f>
        <v>1405</v>
      </c>
    </row>
    <row r="52" spans="1:10" x14ac:dyDescent="0.35">
      <c r="A52" t="s">
        <v>129</v>
      </c>
      <c r="B52" t="s">
        <v>8</v>
      </c>
      <c r="C52">
        <v>28</v>
      </c>
      <c r="D52" t="s">
        <v>16</v>
      </c>
      <c r="E52" s="16">
        <v>44124</v>
      </c>
      <c r="F52" t="s">
        <v>21</v>
      </c>
      <c r="G52">
        <v>75970</v>
      </c>
      <c r="H52" t="s">
        <v>207</v>
      </c>
      <c r="I52" s="21">
        <f ca="1">(TODAY()-Table_Employees7[[#This Row],[Date Joined]])/365</f>
        <v>2.6657534246575341</v>
      </c>
      <c r="J52" s="18">
        <f ca="1">ROUND(IF(Table_Employees7[[#This Row],[Tenure]]&gt;2,3%,2%)*Table_Employees7[[#This Row],[Salary]],0)</f>
        <v>2279</v>
      </c>
    </row>
    <row r="53" spans="1:10" x14ac:dyDescent="0.35">
      <c r="A53" t="s">
        <v>112</v>
      </c>
      <c r="B53" t="s">
        <v>208</v>
      </c>
      <c r="C53">
        <v>27</v>
      </c>
      <c r="D53" t="s">
        <v>13</v>
      </c>
      <c r="E53" s="16">
        <v>44212</v>
      </c>
      <c r="F53" t="s">
        <v>12</v>
      </c>
      <c r="G53">
        <v>90700</v>
      </c>
      <c r="H53" t="s">
        <v>207</v>
      </c>
      <c r="I53" s="21">
        <f ca="1">(TODAY()-Table_Employees7[[#This Row],[Date Joined]])/365</f>
        <v>2.4246575342465753</v>
      </c>
      <c r="J53" s="18">
        <f ca="1">ROUND(IF(Table_Employees7[[#This Row],[Tenure]]&gt;2,3%,2%)*Table_Employees7[[#This Row],[Salary]],0)</f>
        <v>2721</v>
      </c>
    </row>
    <row r="54" spans="1:10" x14ac:dyDescent="0.35">
      <c r="A54" t="s">
        <v>131</v>
      </c>
      <c r="B54" t="s">
        <v>15</v>
      </c>
      <c r="C54">
        <v>30</v>
      </c>
      <c r="D54" t="s">
        <v>16</v>
      </c>
      <c r="E54" s="16">
        <v>44607</v>
      </c>
      <c r="F54" t="s">
        <v>9</v>
      </c>
      <c r="G54">
        <v>60570</v>
      </c>
      <c r="H54" t="s">
        <v>207</v>
      </c>
      <c r="I54" s="21">
        <f ca="1">(TODAY()-Table_Employees7[[#This Row],[Date Joined]])/365</f>
        <v>1.3424657534246576</v>
      </c>
      <c r="J54" s="18">
        <f ca="1">ROUND(IF(Table_Employees7[[#This Row],[Tenure]]&gt;2,3%,2%)*Table_Employees7[[#This Row],[Salary]],0)</f>
        <v>1211</v>
      </c>
    </row>
    <row r="55" spans="1:10" x14ac:dyDescent="0.35">
      <c r="A55" t="s">
        <v>134</v>
      </c>
      <c r="B55" t="s">
        <v>15</v>
      </c>
      <c r="C55">
        <v>33</v>
      </c>
      <c r="D55" t="s">
        <v>16</v>
      </c>
      <c r="E55" s="16">
        <v>44103</v>
      </c>
      <c r="F55" t="s">
        <v>9</v>
      </c>
      <c r="G55">
        <v>115920</v>
      </c>
      <c r="H55" t="s">
        <v>207</v>
      </c>
      <c r="I55" s="21">
        <f ca="1">(TODAY()-Table_Employees7[[#This Row],[Date Joined]])/365</f>
        <v>2.7232876712328768</v>
      </c>
      <c r="J55" s="18">
        <f ca="1">ROUND(IF(Table_Employees7[[#This Row],[Tenure]]&gt;2,3%,2%)*Table_Employees7[[#This Row],[Salary]],0)</f>
        <v>3478</v>
      </c>
    </row>
    <row r="56" spans="1:10" x14ac:dyDescent="0.35">
      <c r="A56" t="s">
        <v>186</v>
      </c>
      <c r="B56" t="s">
        <v>8</v>
      </c>
      <c r="C56">
        <v>33</v>
      </c>
      <c r="D56" t="s">
        <v>16</v>
      </c>
      <c r="E56" s="16">
        <v>44006</v>
      </c>
      <c r="F56" t="s">
        <v>21</v>
      </c>
      <c r="G56">
        <v>65360</v>
      </c>
      <c r="H56" t="s">
        <v>207</v>
      </c>
      <c r="I56" s="21">
        <f ca="1">(TODAY()-Table_Employees7[[#This Row],[Date Joined]])/365</f>
        <v>2.989041095890411</v>
      </c>
      <c r="J56" s="18">
        <f ca="1">ROUND(IF(Table_Employees7[[#This Row],[Tenure]]&gt;2,3%,2%)*Table_Employees7[[#This Row],[Salary]],0)</f>
        <v>1961</v>
      </c>
    </row>
    <row r="57" spans="1:10" x14ac:dyDescent="0.35">
      <c r="A57" t="s">
        <v>116</v>
      </c>
      <c r="B57" t="s">
        <v>208</v>
      </c>
      <c r="C57">
        <v>30</v>
      </c>
      <c r="D57" t="s">
        <v>16</v>
      </c>
      <c r="E57" s="16">
        <v>44535</v>
      </c>
      <c r="F57" t="s">
        <v>21</v>
      </c>
      <c r="G57">
        <v>64000</v>
      </c>
      <c r="H57" t="s">
        <v>207</v>
      </c>
      <c r="I57" s="21">
        <f ca="1">(TODAY()-Table_Employees7[[#This Row],[Date Joined]])/365</f>
        <v>1.5397260273972602</v>
      </c>
      <c r="J57" s="18">
        <f ca="1">ROUND(IF(Table_Employees7[[#This Row],[Tenure]]&gt;2,3%,2%)*Table_Employees7[[#This Row],[Salary]],0)</f>
        <v>1280</v>
      </c>
    </row>
    <row r="58" spans="1:10" x14ac:dyDescent="0.35">
      <c r="A58" t="s">
        <v>195</v>
      </c>
      <c r="B58" t="s">
        <v>8</v>
      </c>
      <c r="C58">
        <v>34</v>
      </c>
      <c r="D58" t="s">
        <v>16</v>
      </c>
      <c r="E58" s="16">
        <v>44383</v>
      </c>
      <c r="F58" t="s">
        <v>21</v>
      </c>
      <c r="G58">
        <v>92450</v>
      </c>
      <c r="H58" t="s">
        <v>207</v>
      </c>
      <c r="I58" s="21">
        <f ca="1">(TODAY()-Table_Employees7[[#This Row],[Date Joined]])/365</f>
        <v>1.9561643835616438</v>
      </c>
      <c r="J58" s="18">
        <f ca="1">ROUND(IF(Table_Employees7[[#This Row],[Tenure]]&gt;2,3%,2%)*Table_Employees7[[#This Row],[Salary]],0)</f>
        <v>1849</v>
      </c>
    </row>
    <row r="59" spans="1:10" x14ac:dyDescent="0.35">
      <c r="A59" t="s">
        <v>113</v>
      </c>
      <c r="B59" t="s">
        <v>15</v>
      </c>
      <c r="C59">
        <v>31</v>
      </c>
      <c r="D59" t="s">
        <v>16</v>
      </c>
      <c r="E59" s="16">
        <v>44450</v>
      </c>
      <c r="F59" t="s">
        <v>12</v>
      </c>
      <c r="G59">
        <v>48950</v>
      </c>
      <c r="H59" t="s">
        <v>207</v>
      </c>
      <c r="I59" s="21">
        <f ca="1">(TODAY()-Table_Employees7[[#This Row],[Date Joined]])/365</f>
        <v>1.7726027397260273</v>
      </c>
      <c r="J59" s="18">
        <f ca="1">ROUND(IF(Table_Employees7[[#This Row],[Tenure]]&gt;2,3%,2%)*Table_Employees7[[#This Row],[Salary]],0)</f>
        <v>979</v>
      </c>
    </row>
    <row r="60" spans="1:10" x14ac:dyDescent="0.35">
      <c r="A60" t="s">
        <v>185</v>
      </c>
      <c r="B60" t="s">
        <v>8</v>
      </c>
      <c r="C60">
        <v>27</v>
      </c>
      <c r="D60" t="s">
        <v>16</v>
      </c>
      <c r="E60" s="16">
        <v>44625</v>
      </c>
      <c r="F60" t="s">
        <v>12</v>
      </c>
      <c r="G60">
        <v>83750</v>
      </c>
      <c r="H60" t="s">
        <v>207</v>
      </c>
      <c r="I60" s="21">
        <f ca="1">(TODAY()-Table_Employees7[[#This Row],[Date Joined]])/365</f>
        <v>1.2931506849315069</v>
      </c>
      <c r="J60" s="18">
        <f ca="1">ROUND(IF(Table_Employees7[[#This Row],[Tenure]]&gt;2,3%,2%)*Table_Employees7[[#This Row],[Salary]],0)</f>
        <v>1675</v>
      </c>
    </row>
    <row r="61" spans="1:10" x14ac:dyDescent="0.35">
      <c r="A61" t="s">
        <v>166</v>
      </c>
      <c r="B61" t="s">
        <v>8</v>
      </c>
      <c r="C61">
        <v>40</v>
      </c>
      <c r="D61" t="s">
        <v>16</v>
      </c>
      <c r="E61" s="16">
        <v>44276</v>
      </c>
      <c r="F61" t="s">
        <v>12</v>
      </c>
      <c r="G61">
        <v>87620</v>
      </c>
      <c r="H61" t="s">
        <v>207</v>
      </c>
      <c r="I61" s="21">
        <f ca="1">(TODAY()-Table_Employees7[[#This Row],[Date Joined]])/365</f>
        <v>2.2493150684931509</v>
      </c>
      <c r="J61" s="18">
        <f ca="1">ROUND(IF(Table_Employees7[[#This Row],[Tenure]]&gt;2,3%,2%)*Table_Employees7[[#This Row],[Salary]],0)</f>
        <v>2629</v>
      </c>
    </row>
    <row r="62" spans="1:10" x14ac:dyDescent="0.35">
      <c r="A62" t="s">
        <v>184</v>
      </c>
      <c r="B62" t="s">
        <v>8</v>
      </c>
      <c r="C62">
        <v>20</v>
      </c>
      <c r="D62" t="s">
        <v>24</v>
      </c>
      <c r="E62" s="16">
        <v>44476</v>
      </c>
      <c r="F62" t="s">
        <v>19</v>
      </c>
      <c r="G62">
        <v>68900</v>
      </c>
      <c r="H62" t="s">
        <v>207</v>
      </c>
      <c r="I62" s="21">
        <f ca="1">(TODAY()-Table_Employees7[[#This Row],[Date Joined]])/365</f>
        <v>1.7013698630136986</v>
      </c>
      <c r="J62" s="18">
        <f ca="1">ROUND(IF(Table_Employees7[[#This Row],[Tenure]]&gt;2,3%,2%)*Table_Employees7[[#This Row],[Salary]],0)</f>
        <v>1378</v>
      </c>
    </row>
    <row r="63" spans="1:10" x14ac:dyDescent="0.35">
      <c r="A63" t="s">
        <v>157</v>
      </c>
      <c r="B63" t="s">
        <v>15</v>
      </c>
      <c r="C63">
        <v>32</v>
      </c>
      <c r="D63" t="s">
        <v>16</v>
      </c>
      <c r="E63" s="16">
        <v>44403</v>
      </c>
      <c r="F63" t="s">
        <v>19</v>
      </c>
      <c r="G63">
        <v>53540</v>
      </c>
      <c r="H63" t="s">
        <v>207</v>
      </c>
      <c r="I63" s="21">
        <f ca="1">(TODAY()-Table_Employees7[[#This Row],[Date Joined]])/365</f>
        <v>1.9013698630136986</v>
      </c>
      <c r="J63" s="18">
        <f ca="1">ROUND(IF(Table_Employees7[[#This Row],[Tenure]]&gt;2,3%,2%)*Table_Employees7[[#This Row],[Salary]],0)</f>
        <v>1071</v>
      </c>
    </row>
    <row r="64" spans="1:10" x14ac:dyDescent="0.35">
      <c r="A64" t="s">
        <v>172</v>
      </c>
      <c r="B64" t="s">
        <v>15</v>
      </c>
      <c r="C64">
        <v>28</v>
      </c>
      <c r="D64" t="s">
        <v>42</v>
      </c>
      <c r="E64" s="16">
        <v>44758</v>
      </c>
      <c r="F64" t="s">
        <v>19</v>
      </c>
      <c r="G64">
        <v>43510</v>
      </c>
      <c r="H64" t="s">
        <v>207</v>
      </c>
      <c r="I64" s="21">
        <f ca="1">(TODAY()-Table_Employees7[[#This Row],[Date Joined]])/365</f>
        <v>0.92876712328767119</v>
      </c>
      <c r="J64" s="18">
        <f ca="1">ROUND(IF(Table_Employees7[[#This Row],[Tenure]]&gt;2,3%,2%)*Table_Employees7[[#This Row],[Salary]],0)</f>
        <v>870</v>
      </c>
    </row>
    <row r="65" spans="1:10" x14ac:dyDescent="0.35">
      <c r="A65" t="s">
        <v>127</v>
      </c>
      <c r="B65" t="s">
        <v>8</v>
      </c>
      <c r="C65">
        <v>38</v>
      </c>
      <c r="D65" t="s">
        <v>10</v>
      </c>
      <c r="E65" s="16">
        <v>44316</v>
      </c>
      <c r="F65" t="s">
        <v>19</v>
      </c>
      <c r="G65">
        <v>109160</v>
      </c>
      <c r="H65" t="s">
        <v>207</v>
      </c>
      <c r="I65" s="21">
        <f ca="1">(TODAY()-Table_Employees7[[#This Row],[Date Joined]])/365</f>
        <v>2.1397260273972605</v>
      </c>
      <c r="J65" s="18">
        <f ca="1">ROUND(IF(Table_Employees7[[#This Row],[Tenure]]&gt;2,3%,2%)*Table_Employees7[[#This Row],[Salary]],0)</f>
        <v>3275</v>
      </c>
    </row>
    <row r="66" spans="1:10" x14ac:dyDescent="0.35">
      <c r="A66" t="s">
        <v>198</v>
      </c>
      <c r="B66" t="s">
        <v>15</v>
      </c>
      <c r="C66">
        <v>40</v>
      </c>
      <c r="D66" t="s">
        <v>16</v>
      </c>
      <c r="E66" s="16">
        <v>44204</v>
      </c>
      <c r="F66" t="s">
        <v>9</v>
      </c>
      <c r="G66">
        <v>99750</v>
      </c>
      <c r="H66" t="s">
        <v>207</v>
      </c>
      <c r="I66" s="21">
        <f ca="1">(TODAY()-Table_Employees7[[#This Row],[Date Joined]])/365</f>
        <v>2.4465753424657533</v>
      </c>
      <c r="J66" s="18">
        <f ca="1">ROUND(IF(Table_Employees7[[#This Row],[Tenure]]&gt;2,3%,2%)*Table_Employees7[[#This Row],[Salary]],0)</f>
        <v>2993</v>
      </c>
    </row>
    <row r="67" spans="1:10" x14ac:dyDescent="0.35">
      <c r="A67" t="s">
        <v>124</v>
      </c>
      <c r="B67" t="s">
        <v>8</v>
      </c>
      <c r="C67">
        <v>31</v>
      </c>
      <c r="D67" t="s">
        <v>16</v>
      </c>
      <c r="E67" s="16">
        <v>44084</v>
      </c>
      <c r="F67" t="s">
        <v>12</v>
      </c>
      <c r="G67">
        <v>41980</v>
      </c>
      <c r="H67" t="s">
        <v>207</v>
      </c>
      <c r="I67" s="21">
        <f ca="1">(TODAY()-Table_Employees7[[#This Row],[Date Joined]])/365</f>
        <v>2.7753424657534245</v>
      </c>
      <c r="J67" s="18">
        <f ca="1">ROUND(IF(Table_Employees7[[#This Row],[Tenure]]&gt;2,3%,2%)*Table_Employees7[[#This Row],[Salary]],0)</f>
        <v>1259</v>
      </c>
    </row>
    <row r="68" spans="1:10" x14ac:dyDescent="0.35">
      <c r="A68" t="s">
        <v>187</v>
      </c>
      <c r="B68" t="s">
        <v>15</v>
      </c>
      <c r="C68">
        <v>36</v>
      </c>
      <c r="D68" t="s">
        <v>16</v>
      </c>
      <c r="E68" s="16">
        <v>44272</v>
      </c>
      <c r="F68" t="s">
        <v>21</v>
      </c>
      <c r="G68">
        <v>71380</v>
      </c>
      <c r="H68" t="s">
        <v>207</v>
      </c>
      <c r="I68" s="21">
        <f ca="1">(TODAY()-Table_Employees7[[#This Row],[Date Joined]])/365</f>
        <v>2.2602739726027399</v>
      </c>
      <c r="J68" s="18">
        <f ca="1">ROUND(IF(Table_Employees7[[#This Row],[Tenure]]&gt;2,3%,2%)*Table_Employees7[[#This Row],[Salary]],0)</f>
        <v>2141</v>
      </c>
    </row>
    <row r="69" spans="1:10" x14ac:dyDescent="0.35">
      <c r="A69" t="s">
        <v>191</v>
      </c>
      <c r="B69" t="s">
        <v>15</v>
      </c>
      <c r="C69">
        <v>27</v>
      </c>
      <c r="D69" t="s">
        <v>42</v>
      </c>
      <c r="E69" s="16">
        <v>44547</v>
      </c>
      <c r="F69" t="s">
        <v>9</v>
      </c>
      <c r="G69">
        <v>113280</v>
      </c>
      <c r="H69" t="s">
        <v>207</v>
      </c>
      <c r="I69" s="21">
        <f ca="1">(TODAY()-Table_Employees7[[#This Row],[Date Joined]])/365</f>
        <v>1.5068493150684932</v>
      </c>
      <c r="J69" s="18">
        <f ca="1">ROUND(IF(Table_Employees7[[#This Row],[Tenure]]&gt;2,3%,2%)*Table_Employees7[[#This Row],[Salary]],0)</f>
        <v>2266</v>
      </c>
    </row>
    <row r="70" spans="1:10" x14ac:dyDescent="0.35">
      <c r="A70" t="s">
        <v>181</v>
      </c>
      <c r="B70" t="s">
        <v>8</v>
      </c>
      <c r="C70">
        <v>33</v>
      </c>
      <c r="D70" t="s">
        <v>16</v>
      </c>
      <c r="E70" s="16">
        <v>44747</v>
      </c>
      <c r="F70" t="s">
        <v>21</v>
      </c>
      <c r="G70">
        <v>86570</v>
      </c>
      <c r="H70" t="s">
        <v>207</v>
      </c>
      <c r="I70" s="21">
        <f ca="1">(TODAY()-Table_Employees7[[#This Row],[Date Joined]])/365</f>
        <v>0.95890410958904104</v>
      </c>
      <c r="J70" s="18">
        <f ca="1">ROUND(IF(Table_Employees7[[#This Row],[Tenure]]&gt;2,3%,2%)*Table_Employees7[[#This Row],[Salary]],0)</f>
        <v>1731</v>
      </c>
    </row>
    <row r="71" spans="1:10" x14ac:dyDescent="0.35">
      <c r="A71" t="s">
        <v>139</v>
      </c>
      <c r="B71" t="s">
        <v>15</v>
      </c>
      <c r="C71">
        <v>26</v>
      </c>
      <c r="D71" t="s">
        <v>16</v>
      </c>
      <c r="E71" s="16">
        <v>44350</v>
      </c>
      <c r="F71" t="s">
        <v>9</v>
      </c>
      <c r="G71">
        <v>53540</v>
      </c>
      <c r="H71" t="s">
        <v>207</v>
      </c>
      <c r="I71" s="21">
        <f ca="1">(TODAY()-Table_Employees7[[#This Row],[Date Joined]])/365</f>
        <v>2.0465753424657533</v>
      </c>
      <c r="J71" s="18">
        <f ca="1">ROUND(IF(Table_Employees7[[#This Row],[Tenure]]&gt;2,3%,2%)*Table_Employees7[[#This Row],[Salary]],0)</f>
        <v>1606</v>
      </c>
    </row>
    <row r="72" spans="1:10" x14ac:dyDescent="0.35">
      <c r="A72" t="s">
        <v>190</v>
      </c>
      <c r="B72" t="s">
        <v>15</v>
      </c>
      <c r="C72">
        <v>37</v>
      </c>
      <c r="D72" t="s">
        <v>16</v>
      </c>
      <c r="E72" s="16">
        <v>44640</v>
      </c>
      <c r="F72" t="s">
        <v>12</v>
      </c>
      <c r="G72">
        <v>69070</v>
      </c>
      <c r="H72" t="s">
        <v>207</v>
      </c>
      <c r="I72" s="21">
        <f ca="1">(TODAY()-Table_Employees7[[#This Row],[Date Joined]])/365</f>
        <v>1.252054794520548</v>
      </c>
      <c r="J72" s="18">
        <f ca="1">ROUND(IF(Table_Employees7[[#This Row],[Tenure]]&gt;2,3%,2%)*Table_Employees7[[#This Row],[Salary]],0)</f>
        <v>1381</v>
      </c>
    </row>
    <row r="73" spans="1:10" x14ac:dyDescent="0.35">
      <c r="A73" t="s">
        <v>121</v>
      </c>
      <c r="B73" t="s">
        <v>8</v>
      </c>
      <c r="C73">
        <v>30</v>
      </c>
      <c r="D73" t="s">
        <v>24</v>
      </c>
      <c r="E73" s="16">
        <v>44328</v>
      </c>
      <c r="F73" t="s">
        <v>21</v>
      </c>
      <c r="G73">
        <v>67910</v>
      </c>
      <c r="H73" t="s">
        <v>207</v>
      </c>
      <c r="I73" s="21">
        <f ca="1">(TODAY()-Table_Employees7[[#This Row],[Date Joined]])/365</f>
        <v>2.106849315068493</v>
      </c>
      <c r="J73" s="18">
        <f ca="1">ROUND(IF(Table_Employees7[[#This Row],[Tenure]]&gt;2,3%,2%)*Table_Employees7[[#This Row],[Salary]],0)</f>
        <v>2037</v>
      </c>
    </row>
    <row r="74" spans="1:10" x14ac:dyDescent="0.35">
      <c r="A74" t="s">
        <v>119</v>
      </c>
      <c r="B74" t="s">
        <v>15</v>
      </c>
      <c r="C74">
        <v>30</v>
      </c>
      <c r="D74" t="s">
        <v>16</v>
      </c>
      <c r="E74" s="16">
        <v>44214</v>
      </c>
      <c r="F74" t="s">
        <v>12</v>
      </c>
      <c r="G74">
        <v>69120</v>
      </c>
      <c r="H74" t="s">
        <v>207</v>
      </c>
      <c r="I74" s="21">
        <f ca="1">(TODAY()-Table_Employees7[[#This Row],[Date Joined]])/365</f>
        <v>2.419178082191781</v>
      </c>
      <c r="J74" s="18">
        <f ca="1">ROUND(IF(Table_Employees7[[#This Row],[Tenure]]&gt;2,3%,2%)*Table_Employees7[[#This Row],[Salary]],0)</f>
        <v>2074</v>
      </c>
    </row>
    <row r="75" spans="1:10" x14ac:dyDescent="0.35">
      <c r="A75" t="s">
        <v>132</v>
      </c>
      <c r="B75" t="s">
        <v>8</v>
      </c>
      <c r="C75">
        <v>34</v>
      </c>
      <c r="D75" t="s">
        <v>16</v>
      </c>
      <c r="E75" s="16">
        <v>44550</v>
      </c>
      <c r="F75" t="s">
        <v>21</v>
      </c>
      <c r="G75">
        <v>60130</v>
      </c>
      <c r="H75" t="s">
        <v>207</v>
      </c>
      <c r="I75" s="21">
        <f ca="1">(TODAY()-Table_Employees7[[#This Row],[Date Joined]])/365</f>
        <v>1.4986301369863013</v>
      </c>
      <c r="J75" s="18">
        <f ca="1">ROUND(IF(Table_Employees7[[#This Row],[Tenure]]&gt;2,3%,2%)*Table_Employees7[[#This Row],[Salary]],0)</f>
        <v>1203</v>
      </c>
    </row>
    <row r="76" spans="1:10" x14ac:dyDescent="0.35">
      <c r="A76" t="s">
        <v>161</v>
      </c>
      <c r="B76" t="s">
        <v>15</v>
      </c>
      <c r="C76">
        <v>23</v>
      </c>
      <c r="D76" t="s">
        <v>16</v>
      </c>
      <c r="E76" s="16">
        <v>44378</v>
      </c>
      <c r="F76" t="s">
        <v>9</v>
      </c>
      <c r="G76">
        <v>106460</v>
      </c>
      <c r="H76" t="s">
        <v>207</v>
      </c>
      <c r="I76" s="21">
        <f ca="1">(TODAY()-Table_Employees7[[#This Row],[Date Joined]])/365</f>
        <v>1.9698630136986301</v>
      </c>
      <c r="J76" s="18">
        <f ca="1">ROUND(IF(Table_Employees7[[#This Row],[Tenure]]&gt;2,3%,2%)*Table_Employees7[[#This Row],[Salary]],0)</f>
        <v>2129</v>
      </c>
    </row>
    <row r="77" spans="1:10" x14ac:dyDescent="0.35">
      <c r="A77" t="s">
        <v>148</v>
      </c>
      <c r="B77" t="s">
        <v>8</v>
      </c>
      <c r="C77">
        <v>37</v>
      </c>
      <c r="D77" t="s">
        <v>16</v>
      </c>
      <c r="E77" s="16">
        <v>44389</v>
      </c>
      <c r="F77" t="s">
        <v>56</v>
      </c>
      <c r="G77">
        <v>118100</v>
      </c>
      <c r="H77" t="s">
        <v>207</v>
      </c>
      <c r="I77" s="21">
        <f ca="1">(TODAY()-Table_Employees7[[#This Row],[Date Joined]])/365</f>
        <v>1.9397260273972603</v>
      </c>
      <c r="J77" s="18">
        <f ca="1">ROUND(IF(Table_Employees7[[#This Row],[Tenure]]&gt;2,3%,2%)*Table_Employees7[[#This Row],[Salary]],0)</f>
        <v>2362</v>
      </c>
    </row>
    <row r="78" spans="1:10" x14ac:dyDescent="0.35">
      <c r="A78" t="s">
        <v>164</v>
      </c>
      <c r="B78" t="s">
        <v>8</v>
      </c>
      <c r="C78">
        <v>36</v>
      </c>
      <c r="D78" t="s">
        <v>16</v>
      </c>
      <c r="E78" s="16">
        <v>44468</v>
      </c>
      <c r="F78" t="s">
        <v>9</v>
      </c>
      <c r="G78">
        <v>78390</v>
      </c>
      <c r="H78" t="s">
        <v>207</v>
      </c>
      <c r="I78" s="21">
        <f ca="1">(TODAY()-Table_Employees7[[#This Row],[Date Joined]])/365</f>
        <v>1.7232876712328766</v>
      </c>
      <c r="J78" s="18">
        <f ca="1">ROUND(IF(Table_Employees7[[#This Row],[Tenure]]&gt;2,3%,2%)*Table_Employees7[[#This Row],[Salary]],0)</f>
        <v>1568</v>
      </c>
    </row>
    <row r="79" spans="1:10" x14ac:dyDescent="0.35">
      <c r="A79" t="s">
        <v>147</v>
      </c>
      <c r="B79" t="s">
        <v>8</v>
      </c>
      <c r="C79">
        <v>30</v>
      </c>
      <c r="D79" t="s">
        <v>16</v>
      </c>
      <c r="E79" s="16">
        <v>44789</v>
      </c>
      <c r="F79" t="s">
        <v>9</v>
      </c>
      <c r="G79">
        <v>114180</v>
      </c>
      <c r="H79" t="s">
        <v>207</v>
      </c>
      <c r="I79" s="21">
        <f ca="1">(TODAY()-Table_Employees7[[#This Row],[Date Joined]])/365</f>
        <v>0.84383561643835614</v>
      </c>
      <c r="J79" s="18">
        <f ca="1">ROUND(IF(Table_Employees7[[#This Row],[Tenure]]&gt;2,3%,2%)*Table_Employees7[[#This Row],[Salary]],0)</f>
        <v>2284</v>
      </c>
    </row>
    <row r="80" spans="1:10" x14ac:dyDescent="0.35">
      <c r="A80" t="s">
        <v>189</v>
      </c>
      <c r="B80" t="s">
        <v>8</v>
      </c>
      <c r="C80">
        <v>28</v>
      </c>
      <c r="D80" t="s">
        <v>16</v>
      </c>
      <c r="E80" s="16">
        <v>44590</v>
      </c>
      <c r="F80" t="s">
        <v>9</v>
      </c>
      <c r="G80">
        <v>104120</v>
      </c>
      <c r="H80" t="s">
        <v>207</v>
      </c>
      <c r="I80" s="21">
        <f ca="1">(TODAY()-Table_Employees7[[#This Row],[Date Joined]])/365</f>
        <v>1.3890410958904109</v>
      </c>
      <c r="J80" s="18">
        <f ca="1">ROUND(IF(Table_Employees7[[#This Row],[Tenure]]&gt;2,3%,2%)*Table_Employees7[[#This Row],[Salary]],0)</f>
        <v>2082</v>
      </c>
    </row>
    <row r="81" spans="1:10" x14ac:dyDescent="0.35">
      <c r="A81" t="s">
        <v>138</v>
      </c>
      <c r="B81" t="s">
        <v>15</v>
      </c>
      <c r="C81">
        <v>30</v>
      </c>
      <c r="D81" t="s">
        <v>16</v>
      </c>
      <c r="E81" s="16">
        <v>44640</v>
      </c>
      <c r="F81" t="s">
        <v>9</v>
      </c>
      <c r="G81">
        <v>67950</v>
      </c>
      <c r="H81" t="s">
        <v>207</v>
      </c>
      <c r="I81" s="21">
        <f ca="1">(TODAY()-Table_Employees7[[#This Row],[Date Joined]])/365</f>
        <v>1.252054794520548</v>
      </c>
      <c r="J81" s="18">
        <f ca="1">ROUND(IF(Table_Employees7[[#This Row],[Tenure]]&gt;2,3%,2%)*Table_Employees7[[#This Row],[Salary]],0)</f>
        <v>1359</v>
      </c>
    </row>
    <row r="82" spans="1:10" x14ac:dyDescent="0.35">
      <c r="A82" t="s">
        <v>137</v>
      </c>
      <c r="B82" t="s">
        <v>8</v>
      </c>
      <c r="C82">
        <v>29</v>
      </c>
      <c r="D82" t="s">
        <v>16</v>
      </c>
      <c r="E82" s="16">
        <v>43962</v>
      </c>
      <c r="F82" t="s">
        <v>12</v>
      </c>
      <c r="G82">
        <v>34980</v>
      </c>
      <c r="H82" t="s">
        <v>207</v>
      </c>
      <c r="I82" s="21">
        <f ca="1">(TODAY()-Table_Employees7[[#This Row],[Date Joined]])/365</f>
        <v>3.1095890410958904</v>
      </c>
      <c r="J82" s="18">
        <f ca="1">ROUND(IF(Table_Employees7[[#This Row],[Tenure]]&gt;2,3%,2%)*Table_Employees7[[#This Row],[Salary]],0)</f>
        <v>1049</v>
      </c>
    </row>
    <row r="83" spans="1:10" x14ac:dyDescent="0.35">
      <c r="A83" t="s">
        <v>153</v>
      </c>
      <c r="B83" t="s">
        <v>8</v>
      </c>
      <c r="C83">
        <v>24</v>
      </c>
      <c r="D83" t="s">
        <v>16</v>
      </c>
      <c r="E83" s="16">
        <v>44087</v>
      </c>
      <c r="F83" t="s">
        <v>12</v>
      </c>
      <c r="G83">
        <v>62780</v>
      </c>
      <c r="H83" t="s">
        <v>207</v>
      </c>
      <c r="I83" s="21">
        <f ca="1">(TODAY()-Table_Employees7[[#This Row],[Date Joined]])/365</f>
        <v>2.7671232876712328</v>
      </c>
      <c r="J83" s="18">
        <f ca="1">ROUND(IF(Table_Employees7[[#This Row],[Tenure]]&gt;2,3%,2%)*Table_Employees7[[#This Row],[Salary]],0)</f>
        <v>1883</v>
      </c>
    </row>
    <row r="84" spans="1:10" x14ac:dyDescent="0.35">
      <c r="A84" t="s">
        <v>117</v>
      </c>
      <c r="B84" t="s">
        <v>15</v>
      </c>
      <c r="C84">
        <v>20</v>
      </c>
      <c r="D84" t="s">
        <v>16</v>
      </c>
      <c r="E84" s="16">
        <v>44397</v>
      </c>
      <c r="F84" t="s">
        <v>12</v>
      </c>
      <c r="G84">
        <v>107700</v>
      </c>
      <c r="H84" t="s">
        <v>207</v>
      </c>
      <c r="I84" s="21">
        <f ca="1">(TODAY()-Table_Employees7[[#This Row],[Date Joined]])/365</f>
        <v>1.9178082191780821</v>
      </c>
      <c r="J84" s="18">
        <f ca="1">ROUND(IF(Table_Employees7[[#This Row],[Tenure]]&gt;2,3%,2%)*Table_Employees7[[#This Row],[Salary]],0)</f>
        <v>2154</v>
      </c>
    </row>
    <row r="85" spans="1:10" x14ac:dyDescent="0.35">
      <c r="A85" t="s">
        <v>168</v>
      </c>
      <c r="B85" t="s">
        <v>15</v>
      </c>
      <c r="C85">
        <v>25</v>
      </c>
      <c r="D85" t="s">
        <v>16</v>
      </c>
      <c r="E85" s="16">
        <v>44322</v>
      </c>
      <c r="F85" t="s">
        <v>19</v>
      </c>
      <c r="G85">
        <v>65700</v>
      </c>
      <c r="H85" t="s">
        <v>207</v>
      </c>
      <c r="I85" s="21">
        <f ca="1">(TODAY()-Table_Employees7[[#This Row],[Date Joined]])/365</f>
        <v>2.1232876712328768</v>
      </c>
      <c r="J85" s="18">
        <f ca="1">ROUND(IF(Table_Employees7[[#This Row],[Tenure]]&gt;2,3%,2%)*Table_Employees7[[#This Row],[Salary]],0)</f>
        <v>1971</v>
      </c>
    </row>
    <row r="86" spans="1:10" x14ac:dyDescent="0.35">
      <c r="A86" t="s">
        <v>135</v>
      </c>
      <c r="B86" t="s">
        <v>8</v>
      </c>
      <c r="C86">
        <v>33</v>
      </c>
      <c r="D86" t="s">
        <v>42</v>
      </c>
      <c r="E86" s="16">
        <v>44313</v>
      </c>
      <c r="F86" t="s">
        <v>12</v>
      </c>
      <c r="G86">
        <v>75480</v>
      </c>
      <c r="H86" t="s">
        <v>207</v>
      </c>
      <c r="I86" s="21">
        <f ca="1">(TODAY()-Table_Employees7[[#This Row],[Date Joined]])/365</f>
        <v>2.1479452054794521</v>
      </c>
      <c r="J86" s="18">
        <f ca="1">ROUND(IF(Table_Employees7[[#This Row],[Tenure]]&gt;2,3%,2%)*Table_Employees7[[#This Row],[Salary]],0)</f>
        <v>2264</v>
      </c>
    </row>
    <row r="87" spans="1:10" x14ac:dyDescent="0.35">
      <c r="A87" t="s">
        <v>174</v>
      </c>
      <c r="B87" t="s">
        <v>15</v>
      </c>
      <c r="C87">
        <v>33</v>
      </c>
      <c r="D87" t="s">
        <v>16</v>
      </c>
      <c r="E87" s="16">
        <v>44448</v>
      </c>
      <c r="F87" t="s">
        <v>12</v>
      </c>
      <c r="G87">
        <v>53870</v>
      </c>
      <c r="H87" t="s">
        <v>207</v>
      </c>
      <c r="I87" s="21">
        <f ca="1">(TODAY()-Table_Employees7[[#This Row],[Date Joined]])/365</f>
        <v>1.7780821917808218</v>
      </c>
      <c r="J87" s="18">
        <f ca="1">ROUND(IF(Table_Employees7[[#This Row],[Tenure]]&gt;2,3%,2%)*Table_Employees7[[#This Row],[Salary]],0)</f>
        <v>1077</v>
      </c>
    </row>
    <row r="88" spans="1:10" x14ac:dyDescent="0.35">
      <c r="A88" t="s">
        <v>141</v>
      </c>
      <c r="B88" t="s">
        <v>8</v>
      </c>
      <c r="C88">
        <v>36</v>
      </c>
      <c r="D88" t="s">
        <v>16</v>
      </c>
      <c r="E88" s="16">
        <v>44433</v>
      </c>
      <c r="F88" t="s">
        <v>19</v>
      </c>
      <c r="G88">
        <v>78540</v>
      </c>
      <c r="H88" t="s">
        <v>207</v>
      </c>
      <c r="I88" s="21">
        <f ca="1">(TODAY()-Table_Employees7[[#This Row],[Date Joined]])/365</f>
        <v>1.8191780821917809</v>
      </c>
      <c r="J88" s="18">
        <f ca="1">ROUND(IF(Table_Employees7[[#This Row],[Tenure]]&gt;2,3%,2%)*Table_Employees7[[#This Row],[Salary]],0)</f>
        <v>1571</v>
      </c>
    </row>
    <row r="89" spans="1:10" x14ac:dyDescent="0.35">
      <c r="A89" t="s">
        <v>193</v>
      </c>
      <c r="B89" t="s">
        <v>15</v>
      </c>
      <c r="C89">
        <v>19</v>
      </c>
      <c r="D89" t="s">
        <v>16</v>
      </c>
      <c r="E89" s="16">
        <v>44218</v>
      </c>
      <c r="F89" t="s">
        <v>9</v>
      </c>
      <c r="G89">
        <v>58960</v>
      </c>
      <c r="H89" t="s">
        <v>207</v>
      </c>
      <c r="I89" s="21">
        <f ca="1">(TODAY()-Table_Employees7[[#This Row],[Date Joined]])/365</f>
        <v>2.408219178082192</v>
      </c>
      <c r="J89" s="18">
        <f ca="1">ROUND(IF(Table_Employees7[[#This Row],[Tenure]]&gt;2,3%,2%)*Table_Employees7[[#This Row],[Salary]],0)</f>
        <v>1769</v>
      </c>
    </row>
    <row r="90" spans="1:10" x14ac:dyDescent="0.35">
      <c r="A90" t="s">
        <v>162</v>
      </c>
      <c r="B90" t="s">
        <v>15</v>
      </c>
      <c r="C90">
        <v>46</v>
      </c>
      <c r="D90" t="s">
        <v>16</v>
      </c>
      <c r="E90" s="16">
        <v>44697</v>
      </c>
      <c r="F90" t="s">
        <v>9</v>
      </c>
      <c r="G90">
        <v>70610</v>
      </c>
      <c r="H90" t="s">
        <v>207</v>
      </c>
      <c r="I90" s="21">
        <f ca="1">(TODAY()-Table_Employees7[[#This Row],[Date Joined]])/365</f>
        <v>1.095890410958904</v>
      </c>
      <c r="J90" s="18">
        <f ca="1">ROUND(IF(Table_Employees7[[#This Row],[Tenure]]&gt;2,3%,2%)*Table_Employees7[[#This Row],[Salary]],0)</f>
        <v>1412</v>
      </c>
    </row>
    <row r="91" spans="1:10" x14ac:dyDescent="0.35">
      <c r="A91" t="s">
        <v>171</v>
      </c>
      <c r="B91" t="s">
        <v>15</v>
      </c>
      <c r="C91">
        <v>33</v>
      </c>
      <c r="D91" t="s">
        <v>16</v>
      </c>
      <c r="E91" s="16">
        <v>44181</v>
      </c>
      <c r="F91" t="s">
        <v>21</v>
      </c>
      <c r="G91">
        <v>59430</v>
      </c>
      <c r="H91" t="s">
        <v>207</v>
      </c>
      <c r="I91" s="21">
        <f ca="1">(TODAY()-Table_Employees7[[#This Row],[Date Joined]])/365</f>
        <v>2.5095890410958903</v>
      </c>
      <c r="J91" s="18">
        <f ca="1">ROUND(IF(Table_Employees7[[#This Row],[Tenure]]&gt;2,3%,2%)*Table_Employees7[[#This Row],[Salary]],0)</f>
        <v>1783</v>
      </c>
    </row>
    <row r="92" spans="1:10" x14ac:dyDescent="0.35">
      <c r="A92" t="s">
        <v>144</v>
      </c>
      <c r="B92" t="s">
        <v>15</v>
      </c>
      <c r="C92">
        <v>33</v>
      </c>
      <c r="D92" t="s">
        <v>13</v>
      </c>
      <c r="E92" s="16">
        <v>44640</v>
      </c>
      <c r="F92" t="s">
        <v>9</v>
      </c>
      <c r="G92">
        <v>48530</v>
      </c>
      <c r="H92" t="s">
        <v>207</v>
      </c>
      <c r="I92" s="21">
        <f ca="1">(TODAY()-Table_Employees7[[#This Row],[Date Joined]])/365</f>
        <v>1.252054794520548</v>
      </c>
      <c r="J92" s="18">
        <f ca="1">ROUND(IF(Table_Employees7[[#This Row],[Tenure]]&gt;2,3%,2%)*Table_Employees7[[#This Row],[Salary]],0)</f>
        <v>971</v>
      </c>
    </row>
    <row r="93" spans="1:10" x14ac:dyDescent="0.35">
      <c r="A93" t="s">
        <v>163</v>
      </c>
      <c r="B93" t="s">
        <v>8</v>
      </c>
      <c r="C93">
        <v>33</v>
      </c>
      <c r="D93" t="s">
        <v>16</v>
      </c>
      <c r="E93" s="16">
        <v>44129</v>
      </c>
      <c r="F93" t="s">
        <v>12</v>
      </c>
      <c r="G93">
        <v>96140</v>
      </c>
      <c r="H93" t="s">
        <v>207</v>
      </c>
      <c r="I93" s="21">
        <f ca="1">(TODAY()-Table_Employees7[[#This Row],[Date Joined]])/365</f>
        <v>2.6520547945205482</v>
      </c>
      <c r="J93" s="18">
        <f ca="1">ROUND(IF(Table_Employees7[[#This Row],[Tenure]]&gt;2,3%,2%)*Table_Employees7[[#This Row],[Salary]],0)</f>
        <v>2884</v>
      </c>
    </row>
    <row r="94" spans="1:10" x14ac:dyDescent="0.35">
      <c r="A94" t="s">
        <v>58</v>
      </c>
      <c r="B94" t="s">
        <v>15</v>
      </c>
      <c r="C94">
        <v>22</v>
      </c>
      <c r="D94" t="s">
        <v>13</v>
      </c>
      <c r="E94" s="16">
        <v>44446</v>
      </c>
      <c r="F94" t="s">
        <v>19</v>
      </c>
      <c r="G94">
        <v>112780</v>
      </c>
      <c r="H94" t="s">
        <v>209</v>
      </c>
      <c r="I94" s="21">
        <f ca="1">(TODAY()-Table_Employees7[[#This Row],[Date Joined]])/365</f>
        <v>1.7835616438356163</v>
      </c>
      <c r="J94" s="18">
        <f ca="1">ROUND(IF(Table_Employees7[[#This Row],[Tenure]]&gt;2,3%,2%)*Table_Employees7[[#This Row],[Salary]],0)</f>
        <v>2256</v>
      </c>
    </row>
    <row r="95" spans="1:10" x14ac:dyDescent="0.35">
      <c r="A95" t="s">
        <v>70</v>
      </c>
      <c r="B95" t="s">
        <v>15</v>
      </c>
      <c r="C95">
        <v>46</v>
      </c>
      <c r="D95" t="s">
        <v>16</v>
      </c>
      <c r="E95" s="16">
        <v>44758</v>
      </c>
      <c r="F95" t="s">
        <v>9</v>
      </c>
      <c r="G95">
        <v>70610</v>
      </c>
      <c r="H95" t="s">
        <v>209</v>
      </c>
      <c r="I95" s="21">
        <f ca="1">(TODAY()-Table_Employees7[[#This Row],[Date Joined]])/365</f>
        <v>0.92876712328767119</v>
      </c>
      <c r="J95" s="18">
        <f ca="1">ROUND(IF(Table_Employees7[[#This Row],[Tenure]]&gt;2,3%,2%)*Table_Employees7[[#This Row],[Salary]],0)</f>
        <v>1412</v>
      </c>
    </row>
    <row r="96" spans="1:10" x14ac:dyDescent="0.35">
      <c r="A96" t="s">
        <v>75</v>
      </c>
      <c r="B96" t="s">
        <v>8</v>
      </c>
      <c r="C96">
        <v>28</v>
      </c>
      <c r="D96" t="s">
        <v>16</v>
      </c>
      <c r="E96" s="16">
        <v>44357</v>
      </c>
      <c r="F96" t="s">
        <v>19</v>
      </c>
      <c r="G96">
        <v>53240</v>
      </c>
      <c r="H96" t="s">
        <v>209</v>
      </c>
      <c r="I96" s="21">
        <f ca="1">(TODAY()-Table_Employees7[[#This Row],[Date Joined]])/365</f>
        <v>2.0273972602739727</v>
      </c>
      <c r="J96" s="18">
        <f ca="1">ROUND(IF(Table_Employees7[[#This Row],[Tenure]]&gt;2,3%,2%)*Table_Employees7[[#This Row],[Salary]],0)</f>
        <v>1597</v>
      </c>
    </row>
    <row r="97" spans="1:10" x14ac:dyDescent="0.35">
      <c r="A97" t="s">
        <v>49</v>
      </c>
      <c r="B97" t="s">
        <v>208</v>
      </c>
      <c r="C97">
        <v>37</v>
      </c>
      <c r="D97" t="s">
        <v>24</v>
      </c>
      <c r="E97" s="16">
        <v>44146</v>
      </c>
      <c r="F97" t="s">
        <v>21</v>
      </c>
      <c r="G97">
        <v>115440</v>
      </c>
      <c r="H97" t="s">
        <v>209</v>
      </c>
      <c r="I97" s="21">
        <f ca="1">(TODAY()-Table_Employees7[[#This Row],[Date Joined]])/365</f>
        <v>2.6054794520547944</v>
      </c>
      <c r="J97" s="18">
        <f ca="1">ROUND(IF(Table_Employees7[[#This Row],[Tenure]]&gt;2,3%,2%)*Table_Employees7[[#This Row],[Salary]],0)</f>
        <v>3463</v>
      </c>
    </row>
    <row r="98" spans="1:10" x14ac:dyDescent="0.35">
      <c r="A98" t="s">
        <v>65</v>
      </c>
      <c r="B98" t="s">
        <v>15</v>
      </c>
      <c r="C98">
        <v>32</v>
      </c>
      <c r="D98" t="s">
        <v>16</v>
      </c>
      <c r="E98" s="16">
        <v>44465</v>
      </c>
      <c r="F98" t="s">
        <v>19</v>
      </c>
      <c r="G98">
        <v>53540</v>
      </c>
      <c r="H98" t="s">
        <v>209</v>
      </c>
      <c r="I98" s="21">
        <f ca="1">(TODAY()-Table_Employees7[[#This Row],[Date Joined]])/365</f>
        <v>1.7315068493150685</v>
      </c>
      <c r="J98" s="18">
        <f ca="1">ROUND(IF(Table_Employees7[[#This Row],[Tenure]]&gt;2,3%,2%)*Table_Employees7[[#This Row],[Salary]],0)</f>
        <v>1071</v>
      </c>
    </row>
    <row r="99" spans="1:10" x14ac:dyDescent="0.35">
      <c r="A99" t="s">
        <v>81</v>
      </c>
      <c r="B99" t="s">
        <v>8</v>
      </c>
      <c r="C99">
        <v>30</v>
      </c>
      <c r="D99" t="s">
        <v>16</v>
      </c>
      <c r="E99" s="16">
        <v>44861</v>
      </c>
      <c r="F99" t="s">
        <v>9</v>
      </c>
      <c r="G99">
        <v>112570</v>
      </c>
      <c r="H99" t="s">
        <v>209</v>
      </c>
      <c r="I99" s="21">
        <f ca="1">(TODAY()-Table_Employees7[[#This Row],[Date Joined]])/365</f>
        <v>0.64657534246575343</v>
      </c>
      <c r="J99" s="18">
        <f ca="1">ROUND(IF(Table_Employees7[[#This Row],[Tenure]]&gt;2,3%,2%)*Table_Employees7[[#This Row],[Salary]],0)</f>
        <v>2251</v>
      </c>
    </row>
    <row r="100" spans="1:10" x14ac:dyDescent="0.35">
      <c r="A100" t="s">
        <v>51</v>
      </c>
      <c r="B100" t="s">
        <v>15</v>
      </c>
      <c r="C100">
        <v>33</v>
      </c>
      <c r="D100" t="s">
        <v>13</v>
      </c>
      <c r="E100" s="16">
        <v>44701</v>
      </c>
      <c r="F100" t="s">
        <v>9</v>
      </c>
      <c r="G100">
        <v>48530</v>
      </c>
      <c r="H100" t="s">
        <v>209</v>
      </c>
      <c r="I100" s="21">
        <f ca="1">(TODAY()-Table_Employees7[[#This Row],[Date Joined]])/365</f>
        <v>1.0849315068493151</v>
      </c>
      <c r="J100" s="18">
        <f ca="1">ROUND(IF(Table_Employees7[[#This Row],[Tenure]]&gt;2,3%,2%)*Table_Employees7[[#This Row],[Salary]],0)</f>
        <v>971</v>
      </c>
    </row>
    <row r="101" spans="1:10" x14ac:dyDescent="0.35">
      <c r="A101" t="s">
        <v>61</v>
      </c>
      <c r="B101" t="s">
        <v>8</v>
      </c>
      <c r="C101">
        <v>24</v>
      </c>
      <c r="D101" t="s">
        <v>16</v>
      </c>
      <c r="E101" s="16">
        <v>44148</v>
      </c>
      <c r="F101" t="s">
        <v>12</v>
      </c>
      <c r="G101">
        <v>62780</v>
      </c>
      <c r="H101" t="s">
        <v>209</v>
      </c>
      <c r="I101" s="21">
        <f ca="1">(TODAY()-Table_Employees7[[#This Row],[Date Joined]])/365</f>
        <v>2.6</v>
      </c>
      <c r="J101" s="18">
        <f ca="1">ROUND(IF(Table_Employees7[[#This Row],[Tenure]]&gt;2,3%,2%)*Table_Employees7[[#This Row],[Salary]],0)</f>
        <v>1883</v>
      </c>
    </row>
    <row r="102" spans="1:10" x14ac:dyDescent="0.35">
      <c r="A102" t="s">
        <v>82</v>
      </c>
      <c r="B102" t="s">
        <v>15</v>
      </c>
      <c r="C102">
        <v>33</v>
      </c>
      <c r="D102" t="s">
        <v>16</v>
      </c>
      <c r="E102" s="16">
        <v>44509</v>
      </c>
      <c r="F102" t="s">
        <v>12</v>
      </c>
      <c r="G102">
        <v>53870</v>
      </c>
      <c r="H102" t="s">
        <v>209</v>
      </c>
      <c r="I102" s="21">
        <f ca="1">(TODAY()-Table_Employees7[[#This Row],[Date Joined]])/365</f>
        <v>1.6109589041095891</v>
      </c>
      <c r="J102" s="18">
        <f ca="1">ROUND(IF(Table_Employees7[[#This Row],[Tenure]]&gt;2,3%,2%)*Table_Employees7[[#This Row],[Salary]],0)</f>
        <v>1077</v>
      </c>
    </row>
    <row r="103" spans="1:10" x14ac:dyDescent="0.35">
      <c r="A103" t="s">
        <v>60</v>
      </c>
      <c r="B103" t="s">
        <v>8</v>
      </c>
      <c r="C103">
        <v>27</v>
      </c>
      <c r="D103" t="s">
        <v>16</v>
      </c>
      <c r="E103" s="16">
        <v>44122</v>
      </c>
      <c r="F103" t="s">
        <v>56</v>
      </c>
      <c r="G103">
        <v>119110</v>
      </c>
      <c r="H103" t="s">
        <v>209</v>
      </c>
      <c r="I103" s="21">
        <f ca="1">(TODAY()-Table_Employees7[[#This Row],[Date Joined]])/365</f>
        <v>2.6712328767123288</v>
      </c>
      <c r="J103" s="18">
        <f ca="1">ROUND(IF(Table_Employees7[[#This Row],[Tenure]]&gt;2,3%,2%)*Table_Employees7[[#This Row],[Salary]],0)</f>
        <v>3573</v>
      </c>
    </row>
    <row r="104" spans="1:10" x14ac:dyDescent="0.35">
      <c r="A104" t="s">
        <v>87</v>
      </c>
      <c r="B104" t="s">
        <v>15</v>
      </c>
      <c r="C104">
        <v>29</v>
      </c>
      <c r="D104" t="s">
        <v>24</v>
      </c>
      <c r="E104" s="16">
        <v>44180</v>
      </c>
      <c r="F104" t="s">
        <v>12</v>
      </c>
      <c r="G104">
        <v>112110</v>
      </c>
      <c r="H104" t="s">
        <v>209</v>
      </c>
      <c r="I104" s="21">
        <f ca="1">(TODAY()-Table_Employees7[[#This Row],[Date Joined]])/365</f>
        <v>2.5123287671232877</v>
      </c>
      <c r="J104" s="18">
        <f ca="1">ROUND(IF(Table_Employees7[[#This Row],[Tenure]]&gt;2,3%,2%)*Table_Employees7[[#This Row],[Salary]],0)</f>
        <v>3363</v>
      </c>
    </row>
    <row r="105" spans="1:10" x14ac:dyDescent="0.35">
      <c r="A105" t="s">
        <v>76</v>
      </c>
      <c r="B105" t="s">
        <v>15</v>
      </c>
      <c r="C105">
        <v>25</v>
      </c>
      <c r="D105" t="s">
        <v>16</v>
      </c>
      <c r="E105" s="16">
        <v>44383</v>
      </c>
      <c r="F105" t="s">
        <v>19</v>
      </c>
      <c r="G105">
        <v>65700</v>
      </c>
      <c r="H105" t="s">
        <v>209</v>
      </c>
      <c r="I105" s="21">
        <f ca="1">(TODAY()-Table_Employees7[[#This Row],[Date Joined]])/365</f>
        <v>1.9561643835616438</v>
      </c>
      <c r="J105" s="18">
        <f ca="1">ROUND(IF(Table_Employees7[[#This Row],[Tenure]]&gt;2,3%,2%)*Table_Employees7[[#This Row],[Salary]],0)</f>
        <v>1314</v>
      </c>
    </row>
    <row r="106" spans="1:10" x14ac:dyDescent="0.35">
      <c r="A106" t="s">
        <v>97</v>
      </c>
      <c r="B106" t="s">
        <v>15</v>
      </c>
      <c r="C106">
        <v>37</v>
      </c>
      <c r="D106" t="s">
        <v>16</v>
      </c>
      <c r="E106" s="16">
        <v>44701</v>
      </c>
      <c r="F106" t="s">
        <v>12</v>
      </c>
      <c r="G106">
        <v>69070</v>
      </c>
      <c r="H106" t="s">
        <v>209</v>
      </c>
      <c r="I106" s="21">
        <f ca="1">(TODAY()-Table_Employees7[[#This Row],[Date Joined]])/365</f>
        <v>1.0849315068493151</v>
      </c>
      <c r="J106" s="18">
        <f ca="1">ROUND(IF(Table_Employees7[[#This Row],[Tenure]]&gt;2,3%,2%)*Table_Employees7[[#This Row],[Salary]],0)</f>
        <v>1381</v>
      </c>
    </row>
    <row r="107" spans="1:10" x14ac:dyDescent="0.35">
      <c r="A107" t="s">
        <v>22</v>
      </c>
      <c r="B107" t="s">
        <v>15</v>
      </c>
      <c r="C107">
        <v>20</v>
      </c>
      <c r="D107" t="s">
        <v>16</v>
      </c>
      <c r="E107" s="16">
        <v>44459</v>
      </c>
      <c r="F107" t="s">
        <v>12</v>
      </c>
      <c r="G107">
        <v>107700</v>
      </c>
      <c r="H107" t="s">
        <v>209</v>
      </c>
      <c r="I107" s="21">
        <f ca="1">(TODAY()-Table_Employees7[[#This Row],[Date Joined]])/365</f>
        <v>1.747945205479452</v>
      </c>
      <c r="J107" s="18">
        <f ca="1">ROUND(IF(Table_Employees7[[#This Row],[Tenure]]&gt;2,3%,2%)*Table_Employees7[[#This Row],[Salary]],0)</f>
        <v>2154</v>
      </c>
    </row>
    <row r="108" spans="1:10" x14ac:dyDescent="0.35">
      <c r="A108" t="s">
        <v>84</v>
      </c>
      <c r="B108" t="s">
        <v>8</v>
      </c>
      <c r="C108">
        <v>32</v>
      </c>
      <c r="D108" t="s">
        <v>13</v>
      </c>
      <c r="E108" s="16">
        <v>44354</v>
      </c>
      <c r="F108" t="s">
        <v>12</v>
      </c>
      <c r="G108">
        <v>43840</v>
      </c>
      <c r="H108" t="s">
        <v>209</v>
      </c>
      <c r="I108" s="21">
        <f ca="1">(TODAY()-Table_Employees7[[#This Row],[Date Joined]])/365</f>
        <v>2.0356164383561643</v>
      </c>
      <c r="J108" s="18">
        <f ca="1">ROUND(IF(Table_Employees7[[#This Row],[Tenure]]&gt;2,3%,2%)*Table_Employees7[[#This Row],[Salary]],0)</f>
        <v>1315</v>
      </c>
    </row>
    <row r="109" spans="1:10" x14ac:dyDescent="0.35">
      <c r="A109" t="s">
        <v>105</v>
      </c>
      <c r="B109" t="s">
        <v>15</v>
      </c>
      <c r="C109">
        <v>40</v>
      </c>
      <c r="D109" t="s">
        <v>16</v>
      </c>
      <c r="E109" s="16">
        <v>44263</v>
      </c>
      <c r="F109" t="s">
        <v>9</v>
      </c>
      <c r="G109">
        <v>99750</v>
      </c>
      <c r="H109" t="s">
        <v>209</v>
      </c>
      <c r="I109" s="21">
        <f ca="1">(TODAY()-Table_Employees7[[#This Row],[Date Joined]])/365</f>
        <v>2.2849315068493152</v>
      </c>
      <c r="J109" s="18">
        <f ca="1">ROUND(IF(Table_Employees7[[#This Row],[Tenure]]&gt;2,3%,2%)*Table_Employees7[[#This Row],[Salary]],0)</f>
        <v>2993</v>
      </c>
    </row>
    <row r="110" spans="1:10" x14ac:dyDescent="0.35">
      <c r="A110" t="s">
        <v>47</v>
      </c>
      <c r="B110" t="s">
        <v>15</v>
      </c>
      <c r="C110">
        <v>21</v>
      </c>
      <c r="D110" t="s">
        <v>16</v>
      </c>
      <c r="E110" s="16">
        <v>44104</v>
      </c>
      <c r="F110" t="s">
        <v>9</v>
      </c>
      <c r="G110">
        <v>37920</v>
      </c>
      <c r="H110" t="s">
        <v>209</v>
      </c>
      <c r="I110" s="21">
        <f ca="1">(TODAY()-Table_Employees7[[#This Row],[Date Joined]])/365</f>
        <v>2.7205479452054795</v>
      </c>
      <c r="J110" s="18">
        <f ca="1">ROUND(IF(Table_Employees7[[#This Row],[Tenure]]&gt;2,3%,2%)*Table_Employees7[[#This Row],[Salary]],0)</f>
        <v>1138</v>
      </c>
    </row>
    <row r="111" spans="1:10" x14ac:dyDescent="0.35">
      <c r="A111" t="s">
        <v>31</v>
      </c>
      <c r="B111" t="s">
        <v>15</v>
      </c>
      <c r="C111">
        <v>21</v>
      </c>
      <c r="D111" t="s">
        <v>16</v>
      </c>
      <c r="E111" s="16">
        <v>44762</v>
      </c>
      <c r="F111" t="s">
        <v>9</v>
      </c>
      <c r="G111">
        <v>57090</v>
      </c>
      <c r="H111" t="s">
        <v>209</v>
      </c>
      <c r="I111" s="21">
        <f ca="1">(TODAY()-Table_Employees7[[#This Row],[Date Joined]])/365</f>
        <v>0.9178082191780822</v>
      </c>
      <c r="J111" s="18">
        <f ca="1">ROUND(IF(Table_Employees7[[#This Row],[Tenure]]&gt;2,3%,2%)*Table_Employees7[[#This Row],[Salary]],0)</f>
        <v>1142</v>
      </c>
    </row>
    <row r="112" spans="1:10" x14ac:dyDescent="0.35">
      <c r="A112" t="s">
        <v>30</v>
      </c>
      <c r="B112" t="s">
        <v>8</v>
      </c>
      <c r="C112">
        <v>31</v>
      </c>
      <c r="D112" t="s">
        <v>16</v>
      </c>
      <c r="E112" s="16">
        <v>44145</v>
      </c>
      <c r="F112" t="s">
        <v>12</v>
      </c>
      <c r="G112">
        <v>41980</v>
      </c>
      <c r="H112" t="s">
        <v>209</v>
      </c>
      <c r="I112" s="21">
        <f ca="1">(TODAY()-Table_Employees7[[#This Row],[Date Joined]])/365</f>
        <v>2.6082191780821917</v>
      </c>
      <c r="J112" s="18">
        <f ca="1">ROUND(IF(Table_Employees7[[#This Row],[Tenure]]&gt;2,3%,2%)*Table_Employees7[[#This Row],[Salary]],0)</f>
        <v>1259</v>
      </c>
    </row>
    <row r="113" spans="1:10" x14ac:dyDescent="0.35">
      <c r="A113" t="s">
        <v>78</v>
      </c>
      <c r="B113" t="s">
        <v>15</v>
      </c>
      <c r="C113">
        <v>21</v>
      </c>
      <c r="D113" t="s">
        <v>16</v>
      </c>
      <c r="E113" s="16">
        <v>44242</v>
      </c>
      <c r="F113" t="s">
        <v>56</v>
      </c>
      <c r="G113">
        <v>75880</v>
      </c>
      <c r="H113" t="s">
        <v>209</v>
      </c>
      <c r="I113" s="21">
        <f ca="1">(TODAY()-Table_Employees7[[#This Row],[Date Joined]])/365</f>
        <v>2.3424657534246576</v>
      </c>
      <c r="J113" s="18">
        <f ca="1">ROUND(IF(Table_Employees7[[#This Row],[Tenure]]&gt;2,3%,2%)*Table_Employees7[[#This Row],[Salary]],0)</f>
        <v>2276</v>
      </c>
    </row>
    <row r="114" spans="1:10" x14ac:dyDescent="0.35">
      <c r="A114" t="s">
        <v>36</v>
      </c>
      <c r="B114" t="s">
        <v>8</v>
      </c>
      <c r="C114">
        <v>34</v>
      </c>
      <c r="D114" t="s">
        <v>16</v>
      </c>
      <c r="E114" s="16">
        <v>44653</v>
      </c>
      <c r="F114" t="s">
        <v>21</v>
      </c>
      <c r="G114">
        <v>58940</v>
      </c>
      <c r="H114" t="s">
        <v>209</v>
      </c>
      <c r="I114" s="21">
        <f ca="1">(TODAY()-Table_Employees7[[#This Row],[Date Joined]])/365</f>
        <v>1.2164383561643837</v>
      </c>
      <c r="J114" s="18">
        <f ca="1">ROUND(IF(Table_Employees7[[#This Row],[Tenure]]&gt;2,3%,2%)*Table_Employees7[[#This Row],[Salary]],0)</f>
        <v>1179</v>
      </c>
    </row>
    <row r="115" spans="1:10" x14ac:dyDescent="0.35">
      <c r="A115" t="s">
        <v>27</v>
      </c>
      <c r="B115" t="s">
        <v>8</v>
      </c>
      <c r="C115">
        <v>30</v>
      </c>
      <c r="D115" t="s">
        <v>24</v>
      </c>
      <c r="E115" s="16">
        <v>44389</v>
      </c>
      <c r="F115" t="s">
        <v>21</v>
      </c>
      <c r="G115">
        <v>67910</v>
      </c>
      <c r="H115" t="s">
        <v>209</v>
      </c>
      <c r="I115" s="21">
        <f ca="1">(TODAY()-Table_Employees7[[#This Row],[Date Joined]])/365</f>
        <v>1.9397260273972603</v>
      </c>
      <c r="J115" s="18">
        <f ca="1">ROUND(IF(Table_Employees7[[#This Row],[Tenure]]&gt;2,3%,2%)*Table_Employees7[[#This Row],[Salary]],0)</f>
        <v>1358</v>
      </c>
    </row>
    <row r="116" spans="1:10" x14ac:dyDescent="0.35">
      <c r="A116" t="s">
        <v>26</v>
      </c>
      <c r="B116" t="s">
        <v>8</v>
      </c>
      <c r="C116">
        <v>31</v>
      </c>
      <c r="D116" t="s">
        <v>16</v>
      </c>
      <c r="E116" s="16">
        <v>44663</v>
      </c>
      <c r="F116" t="s">
        <v>12</v>
      </c>
      <c r="G116">
        <v>58100</v>
      </c>
      <c r="H116" t="s">
        <v>209</v>
      </c>
      <c r="I116" s="21">
        <f ca="1">(TODAY()-Table_Employees7[[#This Row],[Date Joined]])/365</f>
        <v>1.189041095890411</v>
      </c>
      <c r="J116" s="18">
        <f ca="1">ROUND(IF(Table_Employees7[[#This Row],[Tenure]]&gt;2,3%,2%)*Table_Employees7[[#This Row],[Salary]],0)</f>
        <v>1162</v>
      </c>
    </row>
    <row r="117" spans="1:10" x14ac:dyDescent="0.35">
      <c r="A117" t="s">
        <v>53</v>
      </c>
      <c r="B117" t="s">
        <v>15</v>
      </c>
      <c r="C117">
        <v>27</v>
      </c>
      <c r="D117" t="s">
        <v>16</v>
      </c>
      <c r="E117" s="16">
        <v>44567</v>
      </c>
      <c r="F117" t="s">
        <v>21</v>
      </c>
      <c r="G117">
        <v>48980</v>
      </c>
      <c r="H117" t="s">
        <v>209</v>
      </c>
      <c r="I117" s="21">
        <f ca="1">(TODAY()-Table_Employees7[[#This Row],[Date Joined]])/365</f>
        <v>1.452054794520548</v>
      </c>
      <c r="J117" s="18">
        <f ca="1">ROUND(IF(Table_Employees7[[#This Row],[Tenure]]&gt;2,3%,2%)*Table_Employees7[[#This Row],[Salary]],0)</f>
        <v>980</v>
      </c>
    </row>
    <row r="118" spans="1:10" x14ac:dyDescent="0.35">
      <c r="A118" t="s">
        <v>20</v>
      </c>
      <c r="B118" t="s">
        <v>208</v>
      </c>
      <c r="C118">
        <v>30</v>
      </c>
      <c r="D118" t="s">
        <v>16</v>
      </c>
      <c r="E118" s="16">
        <v>44597</v>
      </c>
      <c r="F118" t="s">
        <v>21</v>
      </c>
      <c r="G118">
        <v>64000</v>
      </c>
      <c r="H118" t="s">
        <v>209</v>
      </c>
      <c r="I118" s="21">
        <f ca="1">(TODAY()-Table_Employees7[[#This Row],[Date Joined]])/365</f>
        <v>1.3698630136986301</v>
      </c>
      <c r="J118" s="18">
        <f ca="1">ROUND(IF(Table_Employees7[[#This Row],[Tenure]]&gt;2,3%,2%)*Table_Employees7[[#This Row],[Salary]],0)</f>
        <v>1280</v>
      </c>
    </row>
    <row r="119" spans="1:10" x14ac:dyDescent="0.35">
      <c r="A119" t="s">
        <v>7</v>
      </c>
      <c r="B119" t="s">
        <v>8</v>
      </c>
      <c r="C119">
        <v>42</v>
      </c>
      <c r="D119" t="s">
        <v>10</v>
      </c>
      <c r="E119" s="16">
        <v>44779</v>
      </c>
      <c r="F119" t="s">
        <v>9</v>
      </c>
      <c r="G119">
        <v>75000</v>
      </c>
      <c r="H119" t="s">
        <v>209</v>
      </c>
      <c r="I119" s="21">
        <f ca="1">(TODAY()-Table_Employees7[[#This Row],[Date Joined]])/365</f>
        <v>0.87123287671232874</v>
      </c>
      <c r="J119" s="18">
        <f ca="1">ROUND(IF(Table_Employees7[[#This Row],[Tenure]]&gt;2,3%,2%)*Table_Employees7[[#This Row],[Salary]],0)</f>
        <v>1500</v>
      </c>
    </row>
    <row r="120" spans="1:10" x14ac:dyDescent="0.35">
      <c r="A120" t="s">
        <v>74</v>
      </c>
      <c r="B120" t="s">
        <v>8</v>
      </c>
      <c r="C120">
        <v>40</v>
      </c>
      <c r="D120" t="s">
        <v>16</v>
      </c>
      <c r="E120" s="16">
        <v>44337</v>
      </c>
      <c r="F120" t="s">
        <v>12</v>
      </c>
      <c r="G120">
        <v>87620</v>
      </c>
      <c r="H120" t="s">
        <v>209</v>
      </c>
      <c r="I120" s="21">
        <f ca="1">(TODAY()-Table_Employees7[[#This Row],[Date Joined]])/365</f>
        <v>2.0821917808219177</v>
      </c>
      <c r="J120" s="18">
        <f ca="1">ROUND(IF(Table_Employees7[[#This Row],[Tenure]]&gt;2,3%,2%)*Table_Employees7[[#This Row],[Salary]],0)</f>
        <v>2629</v>
      </c>
    </row>
    <row r="121" spans="1:10" x14ac:dyDescent="0.35">
      <c r="A121" t="s">
        <v>44</v>
      </c>
      <c r="B121" t="s">
        <v>8</v>
      </c>
      <c r="C121">
        <v>29</v>
      </c>
      <c r="D121" t="s">
        <v>16</v>
      </c>
      <c r="E121" s="16">
        <v>44023</v>
      </c>
      <c r="F121" t="s">
        <v>12</v>
      </c>
      <c r="G121">
        <v>34980</v>
      </c>
      <c r="H121" t="s">
        <v>209</v>
      </c>
      <c r="I121" s="21">
        <f ca="1">(TODAY()-Table_Employees7[[#This Row],[Date Joined]])/365</f>
        <v>2.9424657534246577</v>
      </c>
      <c r="J121" s="18">
        <f ca="1">ROUND(IF(Table_Employees7[[#This Row],[Tenure]]&gt;2,3%,2%)*Table_Employees7[[#This Row],[Salary]],0)</f>
        <v>1049</v>
      </c>
    </row>
    <row r="122" spans="1:10" x14ac:dyDescent="0.35">
      <c r="A122" t="s">
        <v>35</v>
      </c>
      <c r="B122" t="s">
        <v>8</v>
      </c>
      <c r="C122">
        <v>28</v>
      </c>
      <c r="D122" t="s">
        <v>16</v>
      </c>
      <c r="E122" s="16">
        <v>44185</v>
      </c>
      <c r="F122" t="s">
        <v>21</v>
      </c>
      <c r="G122">
        <v>75970</v>
      </c>
      <c r="H122" t="s">
        <v>209</v>
      </c>
      <c r="I122" s="21">
        <f ca="1">(TODAY()-Table_Employees7[[#This Row],[Date Joined]])/365</f>
        <v>2.4986301369863013</v>
      </c>
      <c r="J122" s="18">
        <f ca="1">ROUND(IF(Table_Employees7[[#This Row],[Tenure]]&gt;2,3%,2%)*Table_Employees7[[#This Row],[Salary]],0)</f>
        <v>2279</v>
      </c>
    </row>
    <row r="123" spans="1:10" x14ac:dyDescent="0.35">
      <c r="A123" t="s">
        <v>38</v>
      </c>
      <c r="B123" t="s">
        <v>8</v>
      </c>
      <c r="C123">
        <v>34</v>
      </c>
      <c r="D123" t="s">
        <v>16</v>
      </c>
      <c r="E123" s="16">
        <v>44612</v>
      </c>
      <c r="F123" t="s">
        <v>21</v>
      </c>
      <c r="G123">
        <v>60130</v>
      </c>
      <c r="H123" t="s">
        <v>209</v>
      </c>
      <c r="I123" s="21">
        <f ca="1">(TODAY()-Table_Employees7[[#This Row],[Date Joined]])/365</f>
        <v>1.3287671232876712</v>
      </c>
      <c r="J123" s="18">
        <f ca="1">ROUND(IF(Table_Employees7[[#This Row],[Tenure]]&gt;2,3%,2%)*Table_Employees7[[#This Row],[Salary]],0)</f>
        <v>1203</v>
      </c>
    </row>
    <row r="124" spans="1:10" x14ac:dyDescent="0.35">
      <c r="A124" t="s">
        <v>41</v>
      </c>
      <c r="B124" t="s">
        <v>8</v>
      </c>
      <c r="C124">
        <v>33</v>
      </c>
      <c r="D124" t="s">
        <v>42</v>
      </c>
      <c r="E124" s="16">
        <v>44374</v>
      </c>
      <c r="F124" t="s">
        <v>12</v>
      </c>
      <c r="G124">
        <v>75480</v>
      </c>
      <c r="H124" t="s">
        <v>209</v>
      </c>
      <c r="I124" s="21">
        <f ca="1">(TODAY()-Table_Employees7[[#This Row],[Date Joined]])/365</f>
        <v>1.9808219178082191</v>
      </c>
      <c r="J124" s="18">
        <f ca="1">ROUND(IF(Table_Employees7[[#This Row],[Tenure]]&gt;2,3%,2%)*Table_Employees7[[#This Row],[Salary]],0)</f>
        <v>1510</v>
      </c>
    </row>
    <row r="125" spans="1:10" x14ac:dyDescent="0.35">
      <c r="A125" t="s">
        <v>40</v>
      </c>
      <c r="B125" t="s">
        <v>15</v>
      </c>
      <c r="C125">
        <v>33</v>
      </c>
      <c r="D125" t="s">
        <v>16</v>
      </c>
      <c r="E125" s="16">
        <v>44164</v>
      </c>
      <c r="F125" t="s">
        <v>9</v>
      </c>
      <c r="G125">
        <v>115920</v>
      </c>
      <c r="H125" t="s">
        <v>209</v>
      </c>
      <c r="I125" s="21">
        <f ca="1">(TODAY()-Table_Employees7[[#This Row],[Date Joined]])/365</f>
        <v>2.5561643835616437</v>
      </c>
      <c r="J125" s="18">
        <f ca="1">ROUND(IF(Table_Employees7[[#This Row],[Tenure]]&gt;2,3%,2%)*Table_Employees7[[#This Row],[Salary]],0)</f>
        <v>3478</v>
      </c>
    </row>
    <row r="126" spans="1:10" x14ac:dyDescent="0.35">
      <c r="A126" t="s">
        <v>48</v>
      </c>
      <c r="B126" t="s">
        <v>8</v>
      </c>
      <c r="C126">
        <v>36</v>
      </c>
      <c r="D126" t="s">
        <v>16</v>
      </c>
      <c r="E126" s="16">
        <v>44494</v>
      </c>
      <c r="F126" t="s">
        <v>19</v>
      </c>
      <c r="G126">
        <v>78540</v>
      </c>
      <c r="H126" t="s">
        <v>209</v>
      </c>
      <c r="I126" s="21">
        <f ca="1">(TODAY()-Table_Employees7[[#This Row],[Date Joined]])/365</f>
        <v>1.6520547945205479</v>
      </c>
      <c r="J126" s="18">
        <f ca="1">ROUND(IF(Table_Employees7[[#This Row],[Tenure]]&gt;2,3%,2%)*Table_Employees7[[#This Row],[Salary]],0)</f>
        <v>1571</v>
      </c>
    </row>
    <row r="127" spans="1:10" x14ac:dyDescent="0.35">
      <c r="A127" t="s">
        <v>34</v>
      </c>
      <c r="B127" t="s">
        <v>15</v>
      </c>
      <c r="C127">
        <v>25</v>
      </c>
      <c r="D127" t="s">
        <v>13</v>
      </c>
      <c r="E127" s="16">
        <v>44726</v>
      </c>
      <c r="F127" t="s">
        <v>9</v>
      </c>
      <c r="G127">
        <v>109190</v>
      </c>
      <c r="H127" t="s">
        <v>209</v>
      </c>
      <c r="I127" s="21">
        <f ca="1">(TODAY()-Table_Employees7[[#This Row],[Date Joined]])/365</f>
        <v>1.0164383561643835</v>
      </c>
      <c r="J127" s="18">
        <f ca="1">ROUND(IF(Table_Employees7[[#This Row],[Tenure]]&gt;2,3%,2%)*Table_Employees7[[#This Row],[Salary]],0)</f>
        <v>2184</v>
      </c>
    </row>
    <row r="128" spans="1:10" x14ac:dyDescent="0.35">
      <c r="A128" t="s">
        <v>73</v>
      </c>
      <c r="B128" t="s">
        <v>8</v>
      </c>
      <c r="C128">
        <v>34</v>
      </c>
      <c r="D128" t="s">
        <v>24</v>
      </c>
      <c r="E128" s="16">
        <v>44721</v>
      </c>
      <c r="F128" t="s">
        <v>19</v>
      </c>
      <c r="G128">
        <v>49630</v>
      </c>
      <c r="H128" t="s">
        <v>209</v>
      </c>
      <c r="I128" s="21">
        <f ca="1">(TODAY()-Table_Employees7[[#This Row],[Date Joined]])/365</f>
        <v>1.0301369863013699</v>
      </c>
      <c r="J128" s="18">
        <f ca="1">ROUND(IF(Table_Employees7[[#This Row],[Tenure]]&gt;2,3%,2%)*Table_Employees7[[#This Row],[Salary]],0)</f>
        <v>993</v>
      </c>
    </row>
    <row r="129" spans="1:10" x14ac:dyDescent="0.35">
      <c r="A129" t="s">
        <v>107</v>
      </c>
      <c r="B129" t="s">
        <v>8</v>
      </c>
      <c r="C129">
        <v>28</v>
      </c>
      <c r="D129" t="s">
        <v>16</v>
      </c>
      <c r="E129" s="16">
        <v>44630</v>
      </c>
      <c r="F129" t="s">
        <v>9</v>
      </c>
      <c r="G129">
        <v>99970</v>
      </c>
      <c r="H129" t="s">
        <v>209</v>
      </c>
      <c r="I129" s="21">
        <f ca="1">(TODAY()-Table_Employees7[[#This Row],[Date Joined]])/365</f>
        <v>1.2794520547945205</v>
      </c>
      <c r="J129" s="18">
        <f ca="1">ROUND(IF(Table_Employees7[[#This Row],[Tenure]]&gt;2,3%,2%)*Table_Employees7[[#This Row],[Salary]],0)</f>
        <v>1999</v>
      </c>
    </row>
    <row r="130" spans="1:10" x14ac:dyDescent="0.35">
      <c r="A130" t="s">
        <v>71</v>
      </c>
      <c r="B130" t="s">
        <v>8</v>
      </c>
      <c r="C130">
        <v>33</v>
      </c>
      <c r="D130" t="s">
        <v>16</v>
      </c>
      <c r="E130" s="16">
        <v>44190</v>
      </c>
      <c r="F130" t="s">
        <v>12</v>
      </c>
      <c r="G130">
        <v>96140</v>
      </c>
      <c r="H130" t="s">
        <v>209</v>
      </c>
      <c r="I130" s="21">
        <f ca="1">(TODAY()-Table_Employees7[[#This Row],[Date Joined]])/365</f>
        <v>2.484931506849315</v>
      </c>
      <c r="J130" s="18">
        <f ca="1">ROUND(IF(Table_Employees7[[#This Row],[Tenure]]&gt;2,3%,2%)*Table_Employees7[[#This Row],[Salary]],0)</f>
        <v>2884</v>
      </c>
    </row>
    <row r="131" spans="1:10" x14ac:dyDescent="0.35">
      <c r="A131" t="s">
        <v>50</v>
      </c>
      <c r="B131" t="s">
        <v>15</v>
      </c>
      <c r="C131">
        <v>31</v>
      </c>
      <c r="D131" t="s">
        <v>16</v>
      </c>
      <c r="E131" s="16">
        <v>44724</v>
      </c>
      <c r="F131" t="s">
        <v>9</v>
      </c>
      <c r="G131">
        <v>103550</v>
      </c>
      <c r="H131" t="s">
        <v>209</v>
      </c>
      <c r="I131" s="21">
        <f ca="1">(TODAY()-Table_Employees7[[#This Row],[Date Joined]])/365</f>
        <v>1.021917808219178</v>
      </c>
      <c r="J131" s="18">
        <f ca="1">ROUND(IF(Table_Employees7[[#This Row],[Tenure]]&gt;2,3%,2%)*Table_Employees7[[#This Row],[Salary]],0)</f>
        <v>2071</v>
      </c>
    </row>
    <row r="132" spans="1:10" x14ac:dyDescent="0.35">
      <c r="A132" t="s">
        <v>14</v>
      </c>
      <c r="B132" t="s">
        <v>15</v>
      </c>
      <c r="C132">
        <v>31</v>
      </c>
      <c r="D132" t="s">
        <v>16</v>
      </c>
      <c r="E132" s="16">
        <v>44511</v>
      </c>
      <c r="F132" t="s">
        <v>12</v>
      </c>
      <c r="G132">
        <v>48950</v>
      </c>
      <c r="H132" t="s">
        <v>209</v>
      </c>
      <c r="I132" s="21">
        <f ca="1">(TODAY()-Table_Employees7[[#This Row],[Date Joined]])/365</f>
        <v>1.6054794520547946</v>
      </c>
      <c r="J132" s="18">
        <f ca="1">ROUND(IF(Table_Employees7[[#This Row],[Tenure]]&gt;2,3%,2%)*Table_Employees7[[#This Row],[Salary]],0)</f>
        <v>979</v>
      </c>
    </row>
    <row r="133" spans="1:10" x14ac:dyDescent="0.35">
      <c r="A133" t="s">
        <v>63</v>
      </c>
      <c r="B133" t="s">
        <v>15</v>
      </c>
      <c r="C133">
        <v>24</v>
      </c>
      <c r="D133" t="s">
        <v>24</v>
      </c>
      <c r="E133" s="16">
        <v>44436</v>
      </c>
      <c r="F133" t="s">
        <v>21</v>
      </c>
      <c r="G133">
        <v>52610</v>
      </c>
      <c r="H133" t="s">
        <v>209</v>
      </c>
      <c r="I133" s="21">
        <f ca="1">(TODAY()-Table_Employees7[[#This Row],[Date Joined]])/365</f>
        <v>1.810958904109589</v>
      </c>
      <c r="J133" s="18">
        <f ca="1">ROUND(IF(Table_Employees7[[#This Row],[Tenure]]&gt;2,3%,2%)*Table_Employees7[[#This Row],[Salary]],0)</f>
        <v>1052</v>
      </c>
    </row>
    <row r="134" spans="1:10" x14ac:dyDescent="0.35">
      <c r="A134" t="s">
        <v>72</v>
      </c>
      <c r="B134" t="s">
        <v>8</v>
      </c>
      <c r="C134">
        <v>36</v>
      </c>
      <c r="D134" t="s">
        <v>16</v>
      </c>
      <c r="E134" s="16">
        <v>44529</v>
      </c>
      <c r="F134" t="s">
        <v>9</v>
      </c>
      <c r="G134">
        <v>78390</v>
      </c>
      <c r="H134" t="s">
        <v>209</v>
      </c>
      <c r="I134" s="21">
        <f ca="1">(TODAY()-Table_Employees7[[#This Row],[Date Joined]])/365</f>
        <v>1.5561643835616439</v>
      </c>
      <c r="J134" s="18">
        <f ca="1">ROUND(IF(Table_Employees7[[#This Row],[Tenure]]&gt;2,3%,2%)*Table_Employees7[[#This Row],[Salary]],0)</f>
        <v>1568</v>
      </c>
    </row>
    <row r="135" spans="1:10" x14ac:dyDescent="0.35">
      <c r="A135" t="s">
        <v>88</v>
      </c>
      <c r="B135" t="s">
        <v>8</v>
      </c>
      <c r="C135">
        <v>33</v>
      </c>
      <c r="D135" t="s">
        <v>16</v>
      </c>
      <c r="E135" s="16">
        <v>44809</v>
      </c>
      <c r="F135" t="s">
        <v>21</v>
      </c>
      <c r="G135">
        <v>86570</v>
      </c>
      <c r="H135" t="s">
        <v>209</v>
      </c>
      <c r="I135" s="21">
        <f ca="1">(TODAY()-Table_Employees7[[#This Row],[Date Joined]])/365</f>
        <v>0.78904109589041094</v>
      </c>
      <c r="J135" s="18">
        <f ca="1">ROUND(IF(Table_Employees7[[#This Row],[Tenure]]&gt;2,3%,2%)*Table_Employees7[[#This Row],[Salary]],0)</f>
        <v>1731</v>
      </c>
    </row>
    <row r="136" spans="1:10" x14ac:dyDescent="0.35">
      <c r="A136" t="s">
        <v>92</v>
      </c>
      <c r="B136" t="s">
        <v>8</v>
      </c>
      <c r="C136">
        <v>27</v>
      </c>
      <c r="D136" t="s">
        <v>16</v>
      </c>
      <c r="E136" s="16">
        <v>44686</v>
      </c>
      <c r="F136" t="s">
        <v>12</v>
      </c>
      <c r="G136">
        <v>83750</v>
      </c>
      <c r="H136" t="s">
        <v>209</v>
      </c>
      <c r="I136" s="21">
        <f ca="1">(TODAY()-Table_Employees7[[#This Row],[Date Joined]])/365</f>
        <v>1.1260273972602739</v>
      </c>
      <c r="J136" s="18">
        <f ca="1">ROUND(IF(Table_Employees7[[#This Row],[Tenure]]&gt;2,3%,2%)*Table_Employees7[[#This Row],[Salary]],0)</f>
        <v>1675</v>
      </c>
    </row>
    <row r="137" spans="1:10" x14ac:dyDescent="0.35">
      <c r="A137" t="s">
        <v>102</v>
      </c>
      <c r="B137" t="s">
        <v>8</v>
      </c>
      <c r="C137">
        <v>34</v>
      </c>
      <c r="D137" t="s">
        <v>16</v>
      </c>
      <c r="E137" s="16">
        <v>44445</v>
      </c>
      <c r="F137" t="s">
        <v>21</v>
      </c>
      <c r="G137">
        <v>92450</v>
      </c>
      <c r="H137" t="s">
        <v>209</v>
      </c>
      <c r="I137" s="21">
        <f ca="1">(TODAY()-Table_Employees7[[#This Row],[Date Joined]])/365</f>
        <v>1.7863013698630137</v>
      </c>
      <c r="J137" s="18">
        <f ca="1">ROUND(IF(Table_Employees7[[#This Row],[Tenure]]&gt;2,3%,2%)*Table_Employees7[[#This Row],[Salary]],0)</f>
        <v>1849</v>
      </c>
    </row>
    <row r="138" spans="1:10" x14ac:dyDescent="0.35">
      <c r="A138" t="s">
        <v>64</v>
      </c>
      <c r="B138" t="s">
        <v>15</v>
      </c>
      <c r="C138">
        <v>20</v>
      </c>
      <c r="D138" t="s">
        <v>16</v>
      </c>
      <c r="E138" s="16">
        <v>44183</v>
      </c>
      <c r="F138" t="s">
        <v>12</v>
      </c>
      <c r="G138">
        <v>112650</v>
      </c>
      <c r="H138" t="s">
        <v>209</v>
      </c>
      <c r="I138" s="21">
        <f ca="1">(TODAY()-Table_Employees7[[#This Row],[Date Joined]])/365</f>
        <v>2.504109589041096</v>
      </c>
      <c r="J138" s="18">
        <f ca="1">ROUND(IF(Table_Employees7[[#This Row],[Tenure]]&gt;2,3%,2%)*Table_Employees7[[#This Row],[Salary]],0)</f>
        <v>3380</v>
      </c>
    </row>
    <row r="139" spans="1:10" x14ac:dyDescent="0.35">
      <c r="A139" t="s">
        <v>104</v>
      </c>
      <c r="B139" t="s">
        <v>15</v>
      </c>
      <c r="C139">
        <v>20</v>
      </c>
      <c r="D139" t="s">
        <v>16</v>
      </c>
      <c r="E139" s="16">
        <v>44744</v>
      </c>
      <c r="F139" t="s">
        <v>9</v>
      </c>
      <c r="G139">
        <v>79570</v>
      </c>
      <c r="H139" t="s">
        <v>209</v>
      </c>
      <c r="I139" s="21">
        <f ca="1">(TODAY()-Table_Employees7[[#This Row],[Date Joined]])/365</f>
        <v>0.9671232876712329</v>
      </c>
      <c r="J139" s="18">
        <f ca="1">ROUND(IF(Table_Employees7[[#This Row],[Tenure]]&gt;2,3%,2%)*Table_Employees7[[#This Row],[Salary]],0)</f>
        <v>1591</v>
      </c>
    </row>
    <row r="140" spans="1:10" x14ac:dyDescent="0.35">
      <c r="A140" t="s">
        <v>91</v>
      </c>
      <c r="B140" t="s">
        <v>8</v>
      </c>
      <c r="C140">
        <v>20</v>
      </c>
      <c r="D140" t="s">
        <v>24</v>
      </c>
      <c r="E140" s="16">
        <v>44537</v>
      </c>
      <c r="F140" t="s">
        <v>19</v>
      </c>
      <c r="G140">
        <v>68900</v>
      </c>
      <c r="H140" t="s">
        <v>209</v>
      </c>
      <c r="I140" s="21">
        <f ca="1">(TODAY()-Table_Employees7[[#This Row],[Date Joined]])/365</f>
        <v>1.5342465753424657</v>
      </c>
      <c r="J140" s="18">
        <f ca="1">ROUND(IF(Table_Employees7[[#This Row],[Tenure]]&gt;2,3%,2%)*Table_Employees7[[#This Row],[Salary]],0)</f>
        <v>1378</v>
      </c>
    </row>
    <row r="141" spans="1:10" x14ac:dyDescent="0.35">
      <c r="A141" t="s">
        <v>39</v>
      </c>
      <c r="B141" t="s">
        <v>8</v>
      </c>
      <c r="C141">
        <v>25</v>
      </c>
      <c r="D141" t="s">
        <v>13</v>
      </c>
      <c r="E141" s="16">
        <v>44694</v>
      </c>
      <c r="F141" t="s">
        <v>12</v>
      </c>
      <c r="G141">
        <v>80700</v>
      </c>
      <c r="H141" t="s">
        <v>209</v>
      </c>
      <c r="I141" s="21">
        <f ca="1">(TODAY()-Table_Employees7[[#This Row],[Date Joined]])/365</f>
        <v>1.1041095890410959</v>
      </c>
      <c r="J141" s="18">
        <f ca="1">ROUND(IF(Table_Employees7[[#This Row],[Tenure]]&gt;2,3%,2%)*Table_Employees7[[#This Row],[Salary]],0)</f>
        <v>1614</v>
      </c>
    </row>
    <row r="142" spans="1:10" x14ac:dyDescent="0.35">
      <c r="A142" t="s">
        <v>100</v>
      </c>
      <c r="B142" t="s">
        <v>15</v>
      </c>
      <c r="C142">
        <v>19</v>
      </c>
      <c r="D142" t="s">
        <v>16</v>
      </c>
      <c r="E142" s="16">
        <v>44277</v>
      </c>
      <c r="F142" t="s">
        <v>9</v>
      </c>
      <c r="G142">
        <v>58960</v>
      </c>
      <c r="H142" t="s">
        <v>209</v>
      </c>
      <c r="I142" s="21">
        <f ca="1">(TODAY()-Table_Employees7[[#This Row],[Date Joined]])/365</f>
        <v>2.2465753424657535</v>
      </c>
      <c r="J142" s="18">
        <f ca="1">ROUND(IF(Table_Employees7[[#This Row],[Tenure]]&gt;2,3%,2%)*Table_Employees7[[#This Row],[Salary]],0)</f>
        <v>1769</v>
      </c>
    </row>
    <row r="143" spans="1:10" x14ac:dyDescent="0.35">
      <c r="A143" t="s">
        <v>106</v>
      </c>
      <c r="B143" t="s">
        <v>15</v>
      </c>
      <c r="C143">
        <v>36</v>
      </c>
      <c r="D143" t="s">
        <v>16</v>
      </c>
      <c r="E143" s="16">
        <v>44019</v>
      </c>
      <c r="F143" t="s">
        <v>12</v>
      </c>
      <c r="G143">
        <v>118840</v>
      </c>
      <c r="H143" t="s">
        <v>209</v>
      </c>
      <c r="I143" s="21">
        <f ca="1">(TODAY()-Table_Employees7[[#This Row],[Date Joined]])/365</f>
        <v>2.9534246575342467</v>
      </c>
      <c r="J143" s="18">
        <f ca="1">ROUND(IF(Table_Employees7[[#This Row],[Tenure]]&gt;2,3%,2%)*Table_Employees7[[#This Row],[Salary]],0)</f>
        <v>3565</v>
      </c>
    </row>
    <row r="144" spans="1:10" x14ac:dyDescent="0.35">
      <c r="A144" t="s">
        <v>29</v>
      </c>
      <c r="B144" t="s">
        <v>15</v>
      </c>
      <c r="C144">
        <v>28</v>
      </c>
      <c r="D144" t="s">
        <v>13</v>
      </c>
      <c r="E144" s="16">
        <v>44041</v>
      </c>
      <c r="F144" t="s">
        <v>21</v>
      </c>
      <c r="G144">
        <v>48170</v>
      </c>
      <c r="H144" t="s">
        <v>209</v>
      </c>
      <c r="I144" s="21">
        <f ca="1">(TODAY()-Table_Employees7[[#This Row],[Date Joined]])/365</f>
        <v>2.893150684931507</v>
      </c>
      <c r="J144" s="18">
        <f ca="1">ROUND(IF(Table_Employees7[[#This Row],[Tenure]]&gt;2,3%,2%)*Table_Employees7[[#This Row],[Salary]],0)</f>
        <v>1445</v>
      </c>
    </row>
    <row r="145" spans="1:10" x14ac:dyDescent="0.35">
      <c r="A145" t="s">
        <v>108</v>
      </c>
      <c r="B145" t="s">
        <v>8</v>
      </c>
      <c r="C145">
        <v>32</v>
      </c>
      <c r="D145" t="s">
        <v>16</v>
      </c>
      <c r="E145" s="16">
        <v>44400</v>
      </c>
      <c r="F145" t="s">
        <v>56</v>
      </c>
      <c r="G145">
        <v>45510</v>
      </c>
      <c r="H145" t="s">
        <v>209</v>
      </c>
      <c r="I145" s="21">
        <f ca="1">(TODAY()-Table_Employees7[[#This Row],[Date Joined]])/365</f>
        <v>1.9095890410958904</v>
      </c>
      <c r="J145" s="18">
        <f ca="1">ROUND(IF(Table_Employees7[[#This Row],[Tenure]]&gt;2,3%,2%)*Table_Employees7[[#This Row],[Salary]],0)</f>
        <v>910</v>
      </c>
    </row>
    <row r="146" spans="1:10" x14ac:dyDescent="0.35">
      <c r="A146" t="s">
        <v>83</v>
      </c>
      <c r="B146" t="s">
        <v>8</v>
      </c>
      <c r="C146">
        <v>36</v>
      </c>
      <c r="D146" t="s">
        <v>16</v>
      </c>
      <c r="E146" s="16">
        <v>44085</v>
      </c>
      <c r="F146" t="s">
        <v>9</v>
      </c>
      <c r="G146">
        <v>114890</v>
      </c>
      <c r="H146" t="s">
        <v>209</v>
      </c>
      <c r="I146" s="21">
        <f ca="1">(TODAY()-Table_Employees7[[#This Row],[Date Joined]])/365</f>
        <v>2.7726027397260276</v>
      </c>
      <c r="J146" s="18">
        <f ca="1">ROUND(IF(Table_Employees7[[#This Row],[Tenure]]&gt;2,3%,2%)*Table_Employees7[[#This Row],[Salary]],0)</f>
        <v>3447</v>
      </c>
    </row>
    <row r="147" spans="1:10" x14ac:dyDescent="0.35">
      <c r="A147" t="s">
        <v>67</v>
      </c>
      <c r="B147" t="s">
        <v>15</v>
      </c>
      <c r="C147">
        <v>30</v>
      </c>
      <c r="D147" t="s">
        <v>16</v>
      </c>
      <c r="E147" s="16">
        <v>44850</v>
      </c>
      <c r="F147" t="s">
        <v>12</v>
      </c>
      <c r="G147">
        <v>69710</v>
      </c>
      <c r="H147" t="s">
        <v>209</v>
      </c>
      <c r="I147" s="21">
        <f ca="1">(TODAY()-Table_Employees7[[#This Row],[Date Joined]])/365</f>
        <v>0.67671232876712328</v>
      </c>
      <c r="J147" s="18">
        <f ca="1">ROUND(IF(Table_Employees7[[#This Row],[Tenure]]&gt;2,3%,2%)*Table_Employees7[[#This Row],[Salary]],0)</f>
        <v>1394</v>
      </c>
    </row>
    <row r="148" spans="1:10" x14ac:dyDescent="0.35">
      <c r="A148" t="s">
        <v>94</v>
      </c>
      <c r="B148" t="s">
        <v>15</v>
      </c>
      <c r="C148">
        <v>36</v>
      </c>
      <c r="D148" t="s">
        <v>16</v>
      </c>
      <c r="E148" s="16">
        <v>44333</v>
      </c>
      <c r="F148" t="s">
        <v>21</v>
      </c>
      <c r="G148">
        <v>71380</v>
      </c>
      <c r="H148" t="s">
        <v>209</v>
      </c>
      <c r="I148" s="21">
        <f ca="1">(TODAY()-Table_Employees7[[#This Row],[Date Joined]])/365</f>
        <v>2.0931506849315067</v>
      </c>
      <c r="J148" s="18">
        <f ca="1">ROUND(IF(Table_Employees7[[#This Row],[Tenure]]&gt;2,3%,2%)*Table_Employees7[[#This Row],[Salary]],0)</f>
        <v>2141</v>
      </c>
    </row>
    <row r="149" spans="1:10" x14ac:dyDescent="0.35">
      <c r="A149" t="s">
        <v>33</v>
      </c>
      <c r="B149" t="s">
        <v>8</v>
      </c>
      <c r="C149">
        <v>38</v>
      </c>
      <c r="D149" t="s">
        <v>10</v>
      </c>
      <c r="E149" s="16">
        <v>44377</v>
      </c>
      <c r="F149" t="s">
        <v>19</v>
      </c>
      <c r="G149">
        <v>109160</v>
      </c>
      <c r="H149" t="s">
        <v>209</v>
      </c>
      <c r="I149" s="21">
        <f ca="1">(TODAY()-Table_Employees7[[#This Row],[Date Joined]])/365</f>
        <v>1.9726027397260273</v>
      </c>
      <c r="J149" s="18">
        <f ca="1">ROUND(IF(Table_Employees7[[#This Row],[Tenure]]&gt;2,3%,2%)*Table_Employees7[[#This Row],[Salary]],0)</f>
        <v>2183</v>
      </c>
    </row>
    <row r="150" spans="1:10" x14ac:dyDescent="0.35">
      <c r="A150" t="s">
        <v>98</v>
      </c>
      <c r="B150" t="s">
        <v>15</v>
      </c>
      <c r="C150">
        <v>27</v>
      </c>
      <c r="D150" t="s">
        <v>42</v>
      </c>
      <c r="E150" s="16">
        <v>44609</v>
      </c>
      <c r="F150" t="s">
        <v>9</v>
      </c>
      <c r="G150">
        <v>113280</v>
      </c>
      <c r="H150" t="s">
        <v>209</v>
      </c>
      <c r="I150" s="21">
        <f ca="1">(TODAY()-Table_Employees7[[#This Row],[Date Joined]])/365</f>
        <v>1.3369863013698631</v>
      </c>
      <c r="J150" s="18">
        <f ca="1">ROUND(IF(Table_Employees7[[#This Row],[Tenure]]&gt;2,3%,2%)*Table_Employees7[[#This Row],[Salary]],0)</f>
        <v>2266</v>
      </c>
    </row>
    <row r="151" spans="1:10" x14ac:dyDescent="0.35">
      <c r="A151" t="s">
        <v>25</v>
      </c>
      <c r="B151" t="s">
        <v>15</v>
      </c>
      <c r="C151">
        <v>30</v>
      </c>
      <c r="D151" t="s">
        <v>16</v>
      </c>
      <c r="E151" s="16">
        <v>44273</v>
      </c>
      <c r="F151" t="s">
        <v>12</v>
      </c>
      <c r="G151">
        <v>69120</v>
      </c>
      <c r="H151" t="s">
        <v>209</v>
      </c>
      <c r="I151" s="21">
        <f ca="1">(TODAY()-Table_Employees7[[#This Row],[Date Joined]])/365</f>
        <v>2.2575342465753425</v>
      </c>
      <c r="J151" s="18">
        <f ca="1">ROUND(IF(Table_Employees7[[#This Row],[Tenure]]&gt;2,3%,2%)*Table_Employees7[[#This Row],[Salary]],0)</f>
        <v>2074</v>
      </c>
    </row>
    <row r="152" spans="1:10" x14ac:dyDescent="0.35">
      <c r="A152" t="s">
        <v>55</v>
      </c>
      <c r="B152" t="s">
        <v>8</v>
      </c>
      <c r="C152">
        <v>37</v>
      </c>
      <c r="D152" t="s">
        <v>16</v>
      </c>
      <c r="E152" s="16">
        <v>44451</v>
      </c>
      <c r="F152" t="s">
        <v>56</v>
      </c>
      <c r="G152">
        <v>118100</v>
      </c>
      <c r="H152" t="s">
        <v>209</v>
      </c>
      <c r="I152" s="21">
        <f ca="1">(TODAY()-Table_Employees7[[#This Row],[Date Joined]])/365</f>
        <v>1.7698630136986302</v>
      </c>
      <c r="J152" s="18">
        <f ca="1">ROUND(IF(Table_Employees7[[#This Row],[Tenure]]&gt;2,3%,2%)*Table_Employees7[[#This Row],[Salary]],0)</f>
        <v>2362</v>
      </c>
    </row>
    <row r="153" spans="1:10" x14ac:dyDescent="0.35">
      <c r="A153" t="s">
        <v>62</v>
      </c>
      <c r="B153" t="s">
        <v>8</v>
      </c>
      <c r="C153">
        <v>22</v>
      </c>
      <c r="D153" t="s">
        <v>13</v>
      </c>
      <c r="E153" s="16">
        <v>44450</v>
      </c>
      <c r="F153" t="s">
        <v>9</v>
      </c>
      <c r="G153">
        <v>76900</v>
      </c>
      <c r="H153" t="s">
        <v>209</v>
      </c>
      <c r="I153" s="21">
        <f ca="1">(TODAY()-Table_Employees7[[#This Row],[Date Joined]])/365</f>
        <v>1.7726027397260273</v>
      </c>
      <c r="J153" s="18">
        <f ca="1">ROUND(IF(Table_Employees7[[#This Row],[Tenure]]&gt;2,3%,2%)*Table_Employees7[[#This Row],[Salary]],0)</f>
        <v>1538</v>
      </c>
    </row>
    <row r="154" spans="1:10" x14ac:dyDescent="0.35">
      <c r="A154" t="s">
        <v>17</v>
      </c>
      <c r="B154" t="s">
        <v>8</v>
      </c>
      <c r="C154">
        <v>43</v>
      </c>
      <c r="D154" t="s">
        <v>16</v>
      </c>
      <c r="E154" s="16">
        <v>45045</v>
      </c>
      <c r="F154" t="s">
        <v>12</v>
      </c>
      <c r="G154">
        <v>114870</v>
      </c>
      <c r="H154" t="s">
        <v>209</v>
      </c>
      <c r="I154" s="21">
        <f ca="1">(TODAY()-Table_Employees7[[#This Row],[Date Joined]])/365</f>
        <v>0.14246575342465753</v>
      </c>
      <c r="J154" s="18">
        <f ca="1">ROUND(IF(Table_Employees7[[#This Row],[Tenure]]&gt;2,3%,2%)*Table_Employees7[[#This Row],[Salary]],0)</f>
        <v>2297</v>
      </c>
    </row>
    <row r="155" spans="1:10" x14ac:dyDescent="0.35">
      <c r="A155" t="s">
        <v>52</v>
      </c>
      <c r="B155" t="s">
        <v>208</v>
      </c>
      <c r="C155">
        <v>32</v>
      </c>
      <c r="D155" t="s">
        <v>16</v>
      </c>
      <c r="E155" s="16">
        <v>44774</v>
      </c>
      <c r="F155" t="s">
        <v>12</v>
      </c>
      <c r="G155">
        <v>91310</v>
      </c>
      <c r="H155" t="s">
        <v>209</v>
      </c>
      <c r="I155" s="21">
        <f ca="1">(TODAY()-Table_Employees7[[#This Row],[Date Joined]])/365</f>
        <v>0.8849315068493151</v>
      </c>
      <c r="J155" s="18">
        <f ca="1">ROUND(IF(Table_Employees7[[#This Row],[Tenure]]&gt;2,3%,2%)*Table_Employees7[[#This Row],[Salary]],0)</f>
        <v>1826</v>
      </c>
    </row>
    <row r="156" spans="1:10" x14ac:dyDescent="0.35">
      <c r="A156" t="s">
        <v>43</v>
      </c>
      <c r="B156" t="s">
        <v>8</v>
      </c>
      <c r="C156">
        <v>28</v>
      </c>
      <c r="D156" t="s">
        <v>16</v>
      </c>
      <c r="E156" s="16">
        <v>44486</v>
      </c>
      <c r="F156" t="s">
        <v>9</v>
      </c>
      <c r="G156">
        <v>104770</v>
      </c>
      <c r="H156" t="s">
        <v>209</v>
      </c>
      <c r="I156" s="21">
        <f ca="1">(TODAY()-Table_Employees7[[#This Row],[Date Joined]])/365</f>
        <v>1.6739726027397259</v>
      </c>
      <c r="J156" s="18">
        <f ca="1">ROUND(IF(Table_Employees7[[#This Row],[Tenure]]&gt;2,3%,2%)*Table_Employees7[[#This Row],[Salary]],0)</f>
        <v>2095</v>
      </c>
    </row>
    <row r="157" spans="1:10" x14ac:dyDescent="0.35">
      <c r="A157" t="s">
        <v>89</v>
      </c>
      <c r="B157" t="s">
        <v>15</v>
      </c>
      <c r="C157">
        <v>27</v>
      </c>
      <c r="D157" t="s">
        <v>16</v>
      </c>
      <c r="E157" s="16">
        <v>44134</v>
      </c>
      <c r="F157" t="s">
        <v>19</v>
      </c>
      <c r="G157">
        <v>54970</v>
      </c>
      <c r="H157" t="s">
        <v>209</v>
      </c>
      <c r="I157" s="21">
        <f ca="1">(TODAY()-Table_Employees7[[#This Row],[Date Joined]])/365</f>
        <v>2.6383561643835618</v>
      </c>
      <c r="J157" s="18">
        <f ca="1">ROUND(IF(Table_Employees7[[#This Row],[Tenure]]&gt;2,3%,2%)*Table_Employees7[[#This Row],[Salary]],0)</f>
        <v>1649</v>
      </c>
    </row>
    <row r="158" spans="1:10" x14ac:dyDescent="0.35">
      <c r="A158" t="s">
        <v>11</v>
      </c>
      <c r="B158" t="s">
        <v>208</v>
      </c>
      <c r="C158">
        <v>26</v>
      </c>
      <c r="D158" t="s">
        <v>13</v>
      </c>
      <c r="E158" s="16">
        <v>44271</v>
      </c>
      <c r="F158" t="s">
        <v>12</v>
      </c>
      <c r="G158">
        <v>90700</v>
      </c>
      <c r="H158" t="s">
        <v>209</v>
      </c>
      <c r="I158" s="21">
        <f ca="1">(TODAY()-Table_Employees7[[#This Row],[Date Joined]])/365</f>
        <v>2.2630136986301368</v>
      </c>
      <c r="J158" s="18">
        <f ca="1">ROUND(IF(Table_Employees7[[#This Row],[Tenure]]&gt;2,3%,2%)*Table_Employees7[[#This Row],[Salary]],0)</f>
        <v>2721</v>
      </c>
    </row>
    <row r="159" spans="1:10" x14ac:dyDescent="0.35">
      <c r="A159" t="s">
        <v>109</v>
      </c>
      <c r="B159" t="s">
        <v>8</v>
      </c>
      <c r="C159">
        <v>38</v>
      </c>
      <c r="D159" t="s">
        <v>13</v>
      </c>
      <c r="E159" s="16">
        <v>44329</v>
      </c>
      <c r="F159" t="s">
        <v>19</v>
      </c>
      <c r="G159">
        <v>56870</v>
      </c>
      <c r="H159" t="s">
        <v>209</v>
      </c>
      <c r="I159" s="21">
        <f ca="1">(TODAY()-Table_Employees7[[#This Row],[Date Joined]])/365</f>
        <v>2.1041095890410957</v>
      </c>
      <c r="J159" s="18">
        <f ca="1">ROUND(IF(Table_Employees7[[#This Row],[Tenure]]&gt;2,3%,2%)*Table_Employees7[[#This Row],[Salary]],0)</f>
        <v>1706</v>
      </c>
    </row>
    <row r="160" spans="1:10" x14ac:dyDescent="0.35">
      <c r="A160" t="s">
        <v>77</v>
      </c>
      <c r="B160" t="s">
        <v>8</v>
      </c>
      <c r="C160">
        <v>25</v>
      </c>
      <c r="D160" t="s">
        <v>16</v>
      </c>
      <c r="E160" s="16">
        <v>44205</v>
      </c>
      <c r="F160" t="s">
        <v>19</v>
      </c>
      <c r="G160">
        <v>92700</v>
      </c>
      <c r="H160" t="s">
        <v>209</v>
      </c>
      <c r="I160" s="21">
        <f ca="1">(TODAY()-Table_Employees7[[#This Row],[Date Joined]])/365</f>
        <v>2.4438356164383563</v>
      </c>
      <c r="J160" s="18">
        <f ca="1">ROUND(IF(Table_Employees7[[#This Row],[Tenure]]&gt;2,3%,2%)*Table_Employees7[[#This Row],[Salary]],0)</f>
        <v>2781</v>
      </c>
    </row>
    <row r="161" spans="1:10" x14ac:dyDescent="0.35">
      <c r="A161" t="s">
        <v>32</v>
      </c>
      <c r="B161" t="s">
        <v>8</v>
      </c>
      <c r="C161">
        <v>21</v>
      </c>
      <c r="D161" t="s">
        <v>16</v>
      </c>
      <c r="E161" s="16">
        <v>44317</v>
      </c>
      <c r="F161" t="s">
        <v>21</v>
      </c>
      <c r="G161">
        <v>65920</v>
      </c>
      <c r="H161" t="s">
        <v>209</v>
      </c>
      <c r="I161" s="21">
        <f ca="1">(TODAY()-Table_Employees7[[#This Row],[Date Joined]])/365</f>
        <v>2.1369863013698631</v>
      </c>
      <c r="J161" s="18">
        <f ca="1">ROUND(IF(Table_Employees7[[#This Row],[Tenure]]&gt;2,3%,2%)*Table_Employees7[[#This Row],[Salary]],0)</f>
        <v>1978</v>
      </c>
    </row>
    <row r="162" spans="1:10" x14ac:dyDescent="0.35">
      <c r="A162" t="s">
        <v>59</v>
      </c>
      <c r="B162" t="s">
        <v>15</v>
      </c>
      <c r="C162">
        <v>26</v>
      </c>
      <c r="D162" t="s">
        <v>16</v>
      </c>
      <c r="E162" s="16">
        <v>44225</v>
      </c>
      <c r="F162" t="s">
        <v>9</v>
      </c>
      <c r="G162">
        <v>47360</v>
      </c>
      <c r="H162" t="s">
        <v>209</v>
      </c>
      <c r="I162" s="21">
        <f ca="1">(TODAY()-Table_Employees7[[#This Row],[Date Joined]])/365</f>
        <v>2.3890410958904109</v>
      </c>
      <c r="J162" s="18">
        <f ca="1">ROUND(IF(Table_Employees7[[#This Row],[Tenure]]&gt;2,3%,2%)*Table_Employees7[[#This Row],[Salary]],0)</f>
        <v>1421</v>
      </c>
    </row>
    <row r="163" spans="1:10" x14ac:dyDescent="0.35">
      <c r="A163" t="s">
        <v>37</v>
      </c>
      <c r="B163" t="s">
        <v>15</v>
      </c>
      <c r="C163">
        <v>30</v>
      </c>
      <c r="D163" t="s">
        <v>16</v>
      </c>
      <c r="E163" s="16">
        <v>44666</v>
      </c>
      <c r="F163" t="s">
        <v>9</v>
      </c>
      <c r="G163">
        <v>60570</v>
      </c>
      <c r="H163" t="s">
        <v>209</v>
      </c>
      <c r="I163" s="21">
        <f ca="1">(TODAY()-Table_Employees7[[#This Row],[Date Joined]])/365</f>
        <v>1.1808219178082191</v>
      </c>
      <c r="J163" s="18">
        <f ca="1">ROUND(IF(Table_Employees7[[#This Row],[Tenure]]&gt;2,3%,2%)*Table_Employees7[[#This Row],[Salary]],0)</f>
        <v>1211</v>
      </c>
    </row>
    <row r="164" spans="1:10" x14ac:dyDescent="0.35">
      <c r="A164" t="s">
        <v>96</v>
      </c>
      <c r="B164" t="s">
        <v>8</v>
      </c>
      <c r="C164">
        <v>28</v>
      </c>
      <c r="D164" t="s">
        <v>16</v>
      </c>
      <c r="E164" s="16">
        <v>44649</v>
      </c>
      <c r="F164" t="s">
        <v>9</v>
      </c>
      <c r="G164">
        <v>104120</v>
      </c>
      <c r="H164" t="s">
        <v>209</v>
      </c>
      <c r="I164" s="21">
        <f ca="1">(TODAY()-Table_Employees7[[#This Row],[Date Joined]])/365</f>
        <v>1.2273972602739727</v>
      </c>
      <c r="J164" s="18">
        <f ca="1">ROUND(IF(Table_Employees7[[#This Row],[Tenure]]&gt;2,3%,2%)*Table_Employees7[[#This Row],[Salary]],0)</f>
        <v>2082</v>
      </c>
    </row>
    <row r="165" spans="1:10" x14ac:dyDescent="0.35">
      <c r="A165" t="s">
        <v>23</v>
      </c>
      <c r="B165" t="s">
        <v>15</v>
      </c>
      <c r="C165">
        <v>37</v>
      </c>
      <c r="D165" t="s">
        <v>24</v>
      </c>
      <c r="E165" s="16">
        <v>44338</v>
      </c>
      <c r="F165" t="s">
        <v>12</v>
      </c>
      <c r="G165">
        <v>88050</v>
      </c>
      <c r="H165" t="s">
        <v>209</v>
      </c>
      <c r="I165" s="21">
        <f ca="1">(TODAY()-Table_Employees7[[#This Row],[Date Joined]])/365</f>
        <v>2.0794520547945203</v>
      </c>
      <c r="J165" s="18">
        <f ca="1">ROUND(IF(Table_Employees7[[#This Row],[Tenure]]&gt;2,3%,2%)*Table_Employees7[[#This Row],[Salary]],0)</f>
        <v>2642</v>
      </c>
    </row>
    <row r="166" spans="1:10" x14ac:dyDescent="0.35">
      <c r="A166" t="s">
        <v>103</v>
      </c>
      <c r="B166" t="s">
        <v>15</v>
      </c>
      <c r="C166">
        <v>24</v>
      </c>
      <c r="D166" t="s">
        <v>16</v>
      </c>
      <c r="E166" s="16">
        <v>44686</v>
      </c>
      <c r="F166" t="s">
        <v>12</v>
      </c>
      <c r="G166">
        <v>100420</v>
      </c>
      <c r="H166" t="s">
        <v>209</v>
      </c>
      <c r="I166" s="21">
        <f ca="1">(TODAY()-Table_Employees7[[#This Row],[Date Joined]])/365</f>
        <v>1.1260273972602739</v>
      </c>
      <c r="J166" s="18">
        <f ca="1">ROUND(IF(Table_Employees7[[#This Row],[Tenure]]&gt;2,3%,2%)*Table_Employees7[[#This Row],[Salary]],0)</f>
        <v>2008</v>
      </c>
    </row>
    <row r="167" spans="1:10" x14ac:dyDescent="0.35">
      <c r="A167" t="s">
        <v>54</v>
      </c>
      <c r="B167" t="s">
        <v>8</v>
      </c>
      <c r="C167">
        <v>30</v>
      </c>
      <c r="D167" t="s">
        <v>16</v>
      </c>
      <c r="E167" s="16">
        <v>44850</v>
      </c>
      <c r="F167" t="s">
        <v>9</v>
      </c>
      <c r="G167">
        <v>114180</v>
      </c>
      <c r="H167" t="s">
        <v>209</v>
      </c>
      <c r="I167" s="21">
        <f ca="1">(TODAY()-Table_Employees7[[#This Row],[Date Joined]])/365</f>
        <v>0.67671232876712328</v>
      </c>
      <c r="J167" s="18">
        <f ca="1">ROUND(IF(Table_Employees7[[#This Row],[Tenure]]&gt;2,3%,2%)*Table_Employees7[[#This Row],[Salary]],0)</f>
        <v>2284</v>
      </c>
    </row>
    <row r="168" spans="1:10" x14ac:dyDescent="0.35">
      <c r="A168" t="s">
        <v>86</v>
      </c>
      <c r="B168" t="s">
        <v>8</v>
      </c>
      <c r="C168">
        <v>21</v>
      </c>
      <c r="D168" t="s">
        <v>16</v>
      </c>
      <c r="E168" s="16">
        <v>44678</v>
      </c>
      <c r="F168" t="s">
        <v>12</v>
      </c>
      <c r="G168">
        <v>33920</v>
      </c>
      <c r="H168" t="s">
        <v>209</v>
      </c>
      <c r="I168" s="21">
        <f ca="1">(TODAY()-Table_Employees7[[#This Row],[Date Joined]])/365</f>
        <v>1.1479452054794521</v>
      </c>
      <c r="J168" s="18">
        <f ca="1">ROUND(IF(Table_Employees7[[#This Row],[Tenure]]&gt;2,3%,2%)*Table_Employees7[[#This Row],[Salary]],0)</f>
        <v>678</v>
      </c>
    </row>
    <row r="169" spans="1:10" x14ac:dyDescent="0.35">
      <c r="A169" t="s">
        <v>69</v>
      </c>
      <c r="B169" t="s">
        <v>15</v>
      </c>
      <c r="C169">
        <v>23</v>
      </c>
      <c r="D169" t="s">
        <v>16</v>
      </c>
      <c r="E169" s="16">
        <v>44440</v>
      </c>
      <c r="F169" t="s">
        <v>9</v>
      </c>
      <c r="G169">
        <v>106460</v>
      </c>
      <c r="H169" t="s">
        <v>209</v>
      </c>
      <c r="I169" s="21">
        <f ca="1">(TODAY()-Table_Employees7[[#This Row],[Date Joined]])/365</f>
        <v>1.8</v>
      </c>
      <c r="J169" s="18">
        <f ca="1">ROUND(IF(Table_Employees7[[#This Row],[Tenure]]&gt;2,3%,2%)*Table_Employees7[[#This Row],[Salary]],0)</f>
        <v>2129</v>
      </c>
    </row>
    <row r="170" spans="1:10" x14ac:dyDescent="0.35">
      <c r="A170" t="s">
        <v>57</v>
      </c>
      <c r="B170" t="s">
        <v>15</v>
      </c>
      <c r="C170">
        <v>35</v>
      </c>
      <c r="D170" t="s">
        <v>16</v>
      </c>
      <c r="E170" s="16">
        <v>44727</v>
      </c>
      <c r="F170" t="s">
        <v>9</v>
      </c>
      <c r="G170">
        <v>40400</v>
      </c>
      <c r="H170" t="s">
        <v>209</v>
      </c>
      <c r="I170" s="21">
        <f ca="1">(TODAY()-Table_Employees7[[#This Row],[Date Joined]])/365</f>
        <v>1.0136986301369864</v>
      </c>
      <c r="J170" s="18">
        <f ca="1">ROUND(IF(Table_Employees7[[#This Row],[Tenure]]&gt;2,3%,2%)*Table_Employees7[[#This Row],[Salary]],0)</f>
        <v>808</v>
      </c>
    </row>
    <row r="171" spans="1:10" x14ac:dyDescent="0.35">
      <c r="A171" t="s">
        <v>68</v>
      </c>
      <c r="B171" t="s">
        <v>15</v>
      </c>
      <c r="C171">
        <v>27</v>
      </c>
      <c r="D171" t="s">
        <v>13</v>
      </c>
      <c r="E171" s="16">
        <v>44236</v>
      </c>
      <c r="F171" t="s">
        <v>21</v>
      </c>
      <c r="G171">
        <v>91650</v>
      </c>
      <c r="H171" t="s">
        <v>209</v>
      </c>
      <c r="I171" s="21">
        <f ca="1">(TODAY()-Table_Employees7[[#This Row],[Date Joined]])/365</f>
        <v>2.3589041095890413</v>
      </c>
      <c r="J171" s="18">
        <f ca="1">ROUND(IF(Table_Employees7[[#This Row],[Tenure]]&gt;2,3%,2%)*Table_Employees7[[#This Row],[Salary]],0)</f>
        <v>2750</v>
      </c>
    </row>
    <row r="172" spans="1:10" x14ac:dyDescent="0.35">
      <c r="A172" t="s">
        <v>99</v>
      </c>
      <c r="B172" t="s">
        <v>15</v>
      </c>
      <c r="C172">
        <v>43</v>
      </c>
      <c r="D172" t="s">
        <v>16</v>
      </c>
      <c r="E172" s="16">
        <v>44620</v>
      </c>
      <c r="F172" t="s">
        <v>19</v>
      </c>
      <c r="G172">
        <v>36040</v>
      </c>
      <c r="H172" t="s">
        <v>209</v>
      </c>
      <c r="I172" s="21">
        <f ca="1">(TODAY()-Table_Employees7[[#This Row],[Date Joined]])/365</f>
        <v>1.3068493150684932</v>
      </c>
      <c r="J172" s="18">
        <f ca="1">ROUND(IF(Table_Employees7[[#This Row],[Tenure]]&gt;2,3%,2%)*Table_Employees7[[#This Row],[Salary]],0)</f>
        <v>721</v>
      </c>
    </row>
    <row r="173" spans="1:10" x14ac:dyDescent="0.35">
      <c r="A173" t="s">
        <v>101</v>
      </c>
      <c r="B173" t="s">
        <v>8</v>
      </c>
      <c r="C173">
        <v>40</v>
      </c>
      <c r="D173" t="s">
        <v>16</v>
      </c>
      <c r="E173" s="16">
        <v>44381</v>
      </c>
      <c r="F173" t="s">
        <v>12</v>
      </c>
      <c r="G173">
        <v>104410</v>
      </c>
      <c r="H173" t="s">
        <v>209</v>
      </c>
      <c r="I173" s="21">
        <f ca="1">(TODAY()-Table_Employees7[[#This Row],[Date Joined]])/365</f>
        <v>1.9616438356164383</v>
      </c>
      <c r="J173" s="18">
        <f ca="1">ROUND(IF(Table_Employees7[[#This Row],[Tenure]]&gt;2,3%,2%)*Table_Employees7[[#This Row],[Salary]],0)</f>
        <v>2088</v>
      </c>
    </row>
    <row r="174" spans="1:10" x14ac:dyDescent="0.35">
      <c r="A174" t="s">
        <v>85</v>
      </c>
      <c r="B174" t="s">
        <v>15</v>
      </c>
      <c r="C174">
        <v>30</v>
      </c>
      <c r="D174" t="s">
        <v>16</v>
      </c>
      <c r="E174" s="16">
        <v>44606</v>
      </c>
      <c r="F174" t="s">
        <v>21</v>
      </c>
      <c r="G174">
        <v>96800</v>
      </c>
      <c r="H174" t="s">
        <v>209</v>
      </c>
      <c r="I174" s="21">
        <f ca="1">(TODAY()-Table_Employees7[[#This Row],[Date Joined]])/365</f>
        <v>1.3452054794520547</v>
      </c>
      <c r="J174" s="18">
        <f ca="1">ROUND(IF(Table_Employees7[[#This Row],[Tenure]]&gt;2,3%,2%)*Table_Employees7[[#This Row],[Salary]],0)</f>
        <v>1936</v>
      </c>
    </row>
    <row r="175" spans="1:10" x14ac:dyDescent="0.35">
      <c r="A175" t="s">
        <v>28</v>
      </c>
      <c r="B175" t="s">
        <v>8</v>
      </c>
      <c r="C175">
        <v>34</v>
      </c>
      <c r="D175" t="s">
        <v>16</v>
      </c>
      <c r="E175" s="16">
        <v>44459</v>
      </c>
      <c r="F175" t="s">
        <v>21</v>
      </c>
      <c r="G175">
        <v>85000</v>
      </c>
      <c r="H175" t="s">
        <v>209</v>
      </c>
      <c r="I175" s="21">
        <f ca="1">(TODAY()-Table_Employees7[[#This Row],[Date Joined]])/365</f>
        <v>1.747945205479452</v>
      </c>
      <c r="J175" s="18">
        <f ca="1">ROUND(IF(Table_Employees7[[#This Row],[Tenure]]&gt;2,3%,2%)*Table_Employees7[[#This Row],[Salary]],0)</f>
        <v>1700</v>
      </c>
    </row>
    <row r="176" spans="1:10" x14ac:dyDescent="0.35">
      <c r="A176" t="s">
        <v>80</v>
      </c>
      <c r="B176" t="s">
        <v>15</v>
      </c>
      <c r="C176">
        <v>28</v>
      </c>
      <c r="D176" t="s">
        <v>42</v>
      </c>
      <c r="E176" s="16">
        <v>44820</v>
      </c>
      <c r="F176" t="s">
        <v>19</v>
      </c>
      <c r="G176">
        <v>43510</v>
      </c>
      <c r="H176" t="s">
        <v>209</v>
      </c>
      <c r="I176" s="21">
        <f ca="1">(TODAY()-Table_Employees7[[#This Row],[Date Joined]])/365</f>
        <v>0.75890410958904109</v>
      </c>
      <c r="J176" s="18">
        <f ca="1">ROUND(IF(Table_Employees7[[#This Row],[Tenure]]&gt;2,3%,2%)*Table_Employees7[[#This Row],[Salary]],0)</f>
        <v>870</v>
      </c>
    </row>
    <row r="177" spans="1:10" x14ac:dyDescent="0.35">
      <c r="A177" t="s">
        <v>79</v>
      </c>
      <c r="B177" t="s">
        <v>15</v>
      </c>
      <c r="C177">
        <v>33</v>
      </c>
      <c r="D177" t="s">
        <v>16</v>
      </c>
      <c r="E177" s="16">
        <v>44243</v>
      </c>
      <c r="F177" t="s">
        <v>21</v>
      </c>
      <c r="G177">
        <v>59430</v>
      </c>
      <c r="H177" t="s">
        <v>209</v>
      </c>
      <c r="I177" s="21">
        <f ca="1">(TODAY()-Table_Employees7[[#This Row],[Date Joined]])/365</f>
        <v>2.3397260273972602</v>
      </c>
      <c r="J177" s="18">
        <f ca="1">ROUND(IF(Table_Employees7[[#This Row],[Tenure]]&gt;2,3%,2%)*Table_Employees7[[#This Row],[Salary]],0)</f>
        <v>1783</v>
      </c>
    </row>
    <row r="178" spans="1:10" x14ac:dyDescent="0.35">
      <c r="A178" t="s">
        <v>93</v>
      </c>
      <c r="B178" t="s">
        <v>8</v>
      </c>
      <c r="C178">
        <v>33</v>
      </c>
      <c r="D178" t="s">
        <v>16</v>
      </c>
      <c r="E178" s="16">
        <v>44067</v>
      </c>
      <c r="F178" t="s">
        <v>21</v>
      </c>
      <c r="G178">
        <v>65360</v>
      </c>
      <c r="H178" t="s">
        <v>209</v>
      </c>
      <c r="I178" s="21">
        <f ca="1">(TODAY()-Table_Employees7[[#This Row],[Date Joined]])/365</f>
        <v>2.8219178082191783</v>
      </c>
      <c r="J178" s="18">
        <f ca="1">ROUND(IF(Table_Employees7[[#This Row],[Tenure]]&gt;2,3%,2%)*Table_Employees7[[#This Row],[Salary]],0)</f>
        <v>1961</v>
      </c>
    </row>
    <row r="179" spans="1:10" x14ac:dyDescent="0.35">
      <c r="A179" t="s">
        <v>66</v>
      </c>
      <c r="B179" t="s">
        <v>8</v>
      </c>
      <c r="C179">
        <v>32</v>
      </c>
      <c r="D179" t="s">
        <v>16</v>
      </c>
      <c r="E179" s="16">
        <v>44611</v>
      </c>
      <c r="F179" t="s">
        <v>9</v>
      </c>
      <c r="G179">
        <v>41570</v>
      </c>
      <c r="H179" t="s">
        <v>209</v>
      </c>
      <c r="I179" s="21">
        <f ca="1">(TODAY()-Table_Employees7[[#This Row],[Date Joined]])/365</f>
        <v>1.3315068493150686</v>
      </c>
      <c r="J179" s="18">
        <f ca="1">ROUND(IF(Table_Employees7[[#This Row],[Tenure]]&gt;2,3%,2%)*Table_Employees7[[#This Row],[Salary]],0)</f>
        <v>831</v>
      </c>
    </row>
    <row r="180" spans="1:10" x14ac:dyDescent="0.35">
      <c r="A180" t="s">
        <v>95</v>
      </c>
      <c r="B180" t="s">
        <v>8</v>
      </c>
      <c r="C180">
        <v>33</v>
      </c>
      <c r="D180" t="s">
        <v>16</v>
      </c>
      <c r="E180" s="16">
        <v>44312</v>
      </c>
      <c r="F180" t="s">
        <v>12</v>
      </c>
      <c r="G180">
        <v>75280</v>
      </c>
      <c r="H180" t="s">
        <v>209</v>
      </c>
      <c r="I180" s="21">
        <f ca="1">(TODAY()-Table_Employees7[[#This Row],[Date Joined]])/365</f>
        <v>2.1506849315068495</v>
      </c>
      <c r="J180" s="18">
        <f ca="1">ROUND(IF(Table_Employees7[[#This Row],[Tenure]]&gt;2,3%,2%)*Table_Employees7[[#This Row],[Salary]],0)</f>
        <v>2258</v>
      </c>
    </row>
    <row r="181" spans="1:10" x14ac:dyDescent="0.35">
      <c r="A181" t="s">
        <v>18</v>
      </c>
      <c r="B181" t="s">
        <v>15</v>
      </c>
      <c r="C181">
        <v>33</v>
      </c>
      <c r="D181" t="s">
        <v>16</v>
      </c>
      <c r="E181" s="16">
        <v>44385</v>
      </c>
      <c r="F181" t="s">
        <v>19</v>
      </c>
      <c r="G181">
        <v>74550</v>
      </c>
      <c r="H181" t="s">
        <v>209</v>
      </c>
      <c r="I181" s="21">
        <f ca="1">(TODAY()-Table_Employees7[[#This Row],[Date Joined]])/365</f>
        <v>1.9506849315068493</v>
      </c>
      <c r="J181" s="18">
        <f ca="1">ROUND(IF(Table_Employees7[[#This Row],[Tenure]]&gt;2,3%,2%)*Table_Employees7[[#This Row],[Salary]],0)</f>
        <v>1491</v>
      </c>
    </row>
    <row r="182" spans="1:10" x14ac:dyDescent="0.35">
      <c r="A182" t="s">
        <v>45</v>
      </c>
      <c r="B182" t="s">
        <v>15</v>
      </c>
      <c r="C182">
        <v>30</v>
      </c>
      <c r="D182" t="s">
        <v>16</v>
      </c>
      <c r="E182" s="16">
        <v>44701</v>
      </c>
      <c r="F182" t="s">
        <v>9</v>
      </c>
      <c r="G182">
        <v>67950</v>
      </c>
      <c r="H182" t="s">
        <v>209</v>
      </c>
      <c r="I182" s="21">
        <f ca="1">(TODAY()-Table_Employees7[[#This Row],[Date Joined]])/365</f>
        <v>1.0849315068493151</v>
      </c>
      <c r="J182" s="18">
        <f ca="1">ROUND(IF(Table_Employees7[[#This Row],[Tenure]]&gt;2,3%,2%)*Table_Employees7[[#This Row],[Salary]],0)</f>
        <v>1359</v>
      </c>
    </row>
    <row r="183" spans="1:10" x14ac:dyDescent="0.35">
      <c r="A183" t="s">
        <v>90</v>
      </c>
      <c r="B183" t="s">
        <v>15</v>
      </c>
      <c r="C183">
        <v>42</v>
      </c>
      <c r="D183" t="s">
        <v>24</v>
      </c>
      <c r="E183" s="16">
        <v>44731</v>
      </c>
      <c r="F183" t="s">
        <v>21</v>
      </c>
      <c r="G183">
        <v>70270</v>
      </c>
      <c r="H183" t="s">
        <v>209</v>
      </c>
      <c r="I183" s="21">
        <f ca="1">(TODAY()-Table_Employees7[[#This Row],[Date Joined]])/365</f>
        <v>1.0027397260273974</v>
      </c>
      <c r="J183" s="18">
        <f ca="1">ROUND(IF(Table_Employees7[[#This Row],[Tenure]]&gt;2,3%,2%)*Table_Employees7[[#This Row],[Salary]],0)</f>
        <v>1405</v>
      </c>
    </row>
    <row r="184" spans="1:10" x14ac:dyDescent="0.35">
      <c r="A184" t="s">
        <v>46</v>
      </c>
      <c r="B184" t="s">
        <v>15</v>
      </c>
      <c r="C184">
        <v>26</v>
      </c>
      <c r="D184" t="s">
        <v>16</v>
      </c>
      <c r="E184" s="16">
        <v>44411</v>
      </c>
      <c r="F184" t="s">
        <v>9</v>
      </c>
      <c r="G184">
        <v>53540</v>
      </c>
      <c r="H184" t="s">
        <v>209</v>
      </c>
      <c r="I184" s="21">
        <f ca="1">(TODAY()-Table_Employees7[[#This Row],[Date Joined]])/365</f>
        <v>1.8794520547945206</v>
      </c>
      <c r="J184" s="18">
        <f ca="1">ROUND(IF(Table_Employees7[[#This Row],[Tenure]]&gt;2,3%,2%)*Table_Employees7[[#This Row],[Salary]],0)</f>
        <v>1071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4AB2-7AF6-414C-9000-E72DF2B427F1}">
  <sheetPr>
    <tabColor rgb="FFFFB3B3"/>
  </sheetPr>
  <dimension ref="A1:I184"/>
  <sheetViews>
    <sheetView topLeftCell="F1" zoomScaleNormal="100" workbookViewId="0">
      <selection activeCell="N20" sqref="N20"/>
    </sheetView>
  </sheetViews>
  <sheetFormatPr defaultRowHeight="14.5" x14ac:dyDescent="0.35"/>
  <cols>
    <col min="1" max="1" width="9" customWidth="1"/>
    <col min="4" max="4" width="20" customWidth="1"/>
    <col min="5" max="5" width="13.08984375" customWidth="1"/>
    <col min="6" max="6" width="12" style="18" customWidth="1"/>
    <col min="7" max="7" width="9.54296875" customWidth="1"/>
    <col min="9" max="9" width="10.81640625" customWidth="1"/>
  </cols>
  <sheetData>
    <row r="1" spans="1:9" x14ac:dyDescent="0.35">
      <c r="A1" s="35" t="s">
        <v>1</v>
      </c>
      <c r="B1" s="35" t="s">
        <v>3</v>
      </c>
      <c r="C1" s="35" t="s">
        <v>6</v>
      </c>
      <c r="D1" s="36" t="s">
        <v>4</v>
      </c>
      <c r="E1" s="35" t="s">
        <v>2</v>
      </c>
      <c r="F1" s="38" t="s">
        <v>5</v>
      </c>
      <c r="G1" s="35" t="s">
        <v>206</v>
      </c>
      <c r="H1" s="37" t="s">
        <v>218</v>
      </c>
      <c r="I1" s="38" t="s">
        <v>231</v>
      </c>
    </row>
    <row r="2" spans="1:9" x14ac:dyDescent="0.35">
      <c r="A2" t="s">
        <v>8</v>
      </c>
      <c r="B2">
        <v>21</v>
      </c>
      <c r="C2" t="s">
        <v>16</v>
      </c>
      <c r="D2" s="16">
        <v>44619</v>
      </c>
      <c r="E2" t="s">
        <v>12</v>
      </c>
      <c r="F2" s="18">
        <v>33920</v>
      </c>
      <c r="G2" t="s">
        <v>207</v>
      </c>
      <c r="H2" s="21">
        <f ca="1">(TODAY()-Table_Employees7[[#This Row],[Date Joined]])/365</f>
        <v>2.6712328767123288</v>
      </c>
      <c r="I2" s="18">
        <f ca="1">ROUND(IF(Table_Employees7[[#This Row],[Tenure]]&gt;2,3%,2%)*Table_Employees7[[#This Row],[Salary]],0)</f>
        <v>3380</v>
      </c>
    </row>
    <row r="3" spans="1:9" x14ac:dyDescent="0.35">
      <c r="A3" t="s">
        <v>8</v>
      </c>
      <c r="B3">
        <v>21</v>
      </c>
      <c r="C3" t="s">
        <v>16</v>
      </c>
      <c r="D3" s="16">
        <v>44678</v>
      </c>
      <c r="E3" t="s">
        <v>12</v>
      </c>
      <c r="F3" s="18">
        <v>33920</v>
      </c>
      <c r="G3" t="s">
        <v>209</v>
      </c>
      <c r="H3" s="21">
        <f ca="1">(TODAY()-Table_Employees7[[#This Row],[Date Joined]])/365</f>
        <v>2.2027397260273971</v>
      </c>
      <c r="I3" s="18">
        <f ca="1">ROUND(IF(Table_Employees7[[#This Row],[Tenure]]&gt;2,3%,2%)*Table_Employees7[[#This Row],[Salary]],0)</f>
        <v>1315</v>
      </c>
    </row>
    <row r="4" spans="1:9" x14ac:dyDescent="0.35">
      <c r="A4" t="s">
        <v>8</v>
      </c>
      <c r="B4">
        <v>29</v>
      </c>
      <c r="C4" t="s">
        <v>16</v>
      </c>
      <c r="D4" s="16">
        <v>43962</v>
      </c>
      <c r="E4" t="s">
        <v>12</v>
      </c>
      <c r="F4" s="18">
        <v>34980</v>
      </c>
      <c r="G4" t="s">
        <v>207</v>
      </c>
      <c r="H4" s="21">
        <f ca="1">(TODAY()-Table_Employees7[[#This Row],[Date Joined]])/365</f>
        <v>1.189041095890411</v>
      </c>
      <c r="I4" s="18">
        <f ca="1">ROUND(IF(Table_Employees7[[#This Row],[Tenure]]&gt;2,3%,2%)*Table_Employees7[[#This Row],[Salary]],0)</f>
        <v>2071</v>
      </c>
    </row>
    <row r="5" spans="1:9" x14ac:dyDescent="0.35">
      <c r="A5" t="s">
        <v>8</v>
      </c>
      <c r="B5">
        <v>29</v>
      </c>
      <c r="C5" t="s">
        <v>16</v>
      </c>
      <c r="D5" s="16">
        <v>44023</v>
      </c>
      <c r="E5" t="s">
        <v>12</v>
      </c>
      <c r="F5" s="18">
        <v>34980</v>
      </c>
      <c r="G5" t="s">
        <v>209</v>
      </c>
      <c r="H5" s="21">
        <f ca="1">(TODAY()-Table_Employees7[[#This Row],[Date Joined]])/365</f>
        <v>2.0767123287671234</v>
      </c>
      <c r="I5" s="18">
        <f ca="1">ROUND(IF(Table_Employees7[[#This Row],[Tenure]]&gt;2,3%,2%)*Table_Employees7[[#This Row],[Salary]],0)</f>
        <v>1365</v>
      </c>
    </row>
    <row r="6" spans="1:9" x14ac:dyDescent="0.35">
      <c r="A6" t="s">
        <v>15</v>
      </c>
      <c r="B6">
        <v>43</v>
      </c>
      <c r="C6" t="s">
        <v>16</v>
      </c>
      <c r="D6" s="16">
        <v>44558</v>
      </c>
      <c r="E6" t="s">
        <v>19</v>
      </c>
      <c r="F6" s="18">
        <v>36040</v>
      </c>
      <c r="G6" t="s">
        <v>207</v>
      </c>
      <c r="H6" s="21">
        <f ca="1">(TODAY()-Table_Employees7[[#This Row],[Date Joined]])/365</f>
        <v>2.7726027397260276</v>
      </c>
      <c r="I6" s="18">
        <f ca="1">ROUND(IF(Table_Employees7[[#This Row],[Tenure]]&gt;2,3%,2%)*Table_Employees7[[#This Row],[Salary]],0)</f>
        <v>3463</v>
      </c>
    </row>
    <row r="7" spans="1:9" x14ac:dyDescent="0.35">
      <c r="A7" t="s">
        <v>15</v>
      </c>
      <c r="B7">
        <v>43</v>
      </c>
      <c r="C7" t="s">
        <v>16</v>
      </c>
      <c r="D7" s="16">
        <v>44620</v>
      </c>
      <c r="E7" t="s">
        <v>19</v>
      </c>
      <c r="F7" s="18">
        <v>36040</v>
      </c>
      <c r="G7" t="s">
        <v>209</v>
      </c>
      <c r="H7" s="21">
        <f ca="1">(TODAY()-Table_Employees7[[#This Row],[Date Joined]])/365</f>
        <v>2.2712328767123289</v>
      </c>
      <c r="I7" s="18">
        <f ca="1">ROUND(IF(Table_Employees7[[#This Row],[Tenure]]&gt;2,3%,2%)*Table_Employees7[[#This Row],[Salary]],0)</f>
        <v>1706</v>
      </c>
    </row>
    <row r="8" spans="1:9" x14ac:dyDescent="0.35">
      <c r="A8" t="s">
        <v>15</v>
      </c>
      <c r="B8">
        <v>21</v>
      </c>
      <c r="C8" t="s">
        <v>16</v>
      </c>
      <c r="D8" s="16">
        <v>44042</v>
      </c>
      <c r="E8" t="s">
        <v>9</v>
      </c>
      <c r="F8" s="18">
        <v>37920</v>
      </c>
      <c r="G8" t="s">
        <v>207</v>
      </c>
      <c r="H8" s="21">
        <f ca="1">(TODAY()-Table_Employees7[[#This Row],[Date Joined]])/365</f>
        <v>2.6109589041095891</v>
      </c>
      <c r="I8" s="18">
        <f ca="1">ROUND(IF(Table_Employees7[[#This Row],[Tenure]]&gt;2,3%,2%)*Table_Employees7[[#This Row],[Salary]],0)</f>
        <v>2781</v>
      </c>
    </row>
    <row r="9" spans="1:9" x14ac:dyDescent="0.35">
      <c r="A9" t="s">
        <v>15</v>
      </c>
      <c r="B9">
        <v>21</v>
      </c>
      <c r="C9" t="s">
        <v>16</v>
      </c>
      <c r="D9" s="16">
        <v>44104</v>
      </c>
      <c r="E9" t="s">
        <v>9</v>
      </c>
      <c r="F9" s="18">
        <v>37920</v>
      </c>
      <c r="G9" t="s">
        <v>209</v>
      </c>
      <c r="H9" s="21">
        <f ca="1">(TODAY()-Table_Employees7[[#This Row],[Date Joined]])/365</f>
        <v>1.0520547945205478</v>
      </c>
      <c r="I9" s="18">
        <f ca="1">ROUND(IF(Table_Employees7[[#This Row],[Tenure]]&gt;2,3%,2%)*Table_Employees7[[#This Row],[Salary]],0)</f>
        <v>1826</v>
      </c>
    </row>
    <row r="10" spans="1:9" x14ac:dyDescent="0.35">
      <c r="A10" t="s">
        <v>15</v>
      </c>
      <c r="B10">
        <v>35</v>
      </c>
      <c r="C10" t="s">
        <v>16</v>
      </c>
      <c r="D10" s="16">
        <v>44666</v>
      </c>
      <c r="E10" t="s">
        <v>9</v>
      </c>
      <c r="F10" s="18">
        <v>40400</v>
      </c>
      <c r="G10" t="s">
        <v>207</v>
      </c>
      <c r="H10" s="21">
        <f ca="1">(TODAY()-Table_Employees7[[#This Row],[Date Joined]])/365</f>
        <v>2.117808219178082</v>
      </c>
      <c r="I10" s="18">
        <f ca="1">ROUND(IF(Table_Employees7[[#This Row],[Tenure]]&gt;2,3%,2%)*Table_Employees7[[#This Row],[Salary]],0)</f>
        <v>2237</v>
      </c>
    </row>
    <row r="11" spans="1:9" x14ac:dyDescent="0.35">
      <c r="A11" t="s">
        <v>15</v>
      </c>
      <c r="B11">
        <v>35</v>
      </c>
      <c r="C11" t="s">
        <v>16</v>
      </c>
      <c r="D11" s="16">
        <v>44727</v>
      </c>
      <c r="E11" t="s">
        <v>9</v>
      </c>
      <c r="F11" s="18">
        <v>40400</v>
      </c>
      <c r="G11" t="s">
        <v>209</v>
      </c>
      <c r="H11" s="21">
        <f ca="1">(TODAY()-Table_Employees7[[#This Row],[Date Joined]])/365</f>
        <v>1.1835616438356165</v>
      </c>
      <c r="I11" s="18">
        <f ca="1">ROUND(IF(Table_Employees7[[#This Row],[Tenure]]&gt;2,3%,2%)*Table_Employees7[[#This Row],[Salary]],0)</f>
        <v>2184</v>
      </c>
    </row>
    <row r="12" spans="1:9" x14ac:dyDescent="0.35">
      <c r="A12" t="s">
        <v>8</v>
      </c>
      <c r="B12">
        <v>32</v>
      </c>
      <c r="C12" t="s">
        <v>16</v>
      </c>
      <c r="D12" s="16">
        <v>44549</v>
      </c>
      <c r="E12" t="s">
        <v>9</v>
      </c>
      <c r="F12" s="18">
        <v>41570</v>
      </c>
      <c r="G12" t="s">
        <v>207</v>
      </c>
      <c r="H12" s="21">
        <f ca="1">(TODAY()-Table_Employees7[[#This Row],[Date Joined]])/365</f>
        <v>2.128767123287671</v>
      </c>
      <c r="I12" s="18">
        <f ca="1">ROUND(IF(Table_Employees7[[#This Row],[Tenure]]&gt;2,3%,2%)*Table_Employees7[[#This Row],[Salary]],0)</f>
        <v>3132</v>
      </c>
    </row>
    <row r="13" spans="1:9" x14ac:dyDescent="0.35">
      <c r="A13" t="s">
        <v>8</v>
      </c>
      <c r="B13">
        <v>32</v>
      </c>
      <c r="C13" t="s">
        <v>16</v>
      </c>
      <c r="D13" s="16">
        <v>44611</v>
      </c>
      <c r="E13" t="s">
        <v>9</v>
      </c>
      <c r="F13" s="18">
        <v>41570</v>
      </c>
      <c r="G13" t="s">
        <v>209</v>
      </c>
      <c r="H13" s="21">
        <f ca="1">(TODAY()-Table_Employees7[[#This Row],[Date Joined]])/365</f>
        <v>1.515068493150685</v>
      </c>
      <c r="I13" s="18">
        <f ca="1">ROUND(IF(Table_Employees7[[#This Row],[Tenure]]&gt;2,3%,2%)*Table_Employees7[[#This Row],[Salary]],0)</f>
        <v>1936</v>
      </c>
    </row>
    <row r="14" spans="1:9" x14ac:dyDescent="0.35">
      <c r="A14" t="s">
        <v>8</v>
      </c>
      <c r="B14">
        <v>31</v>
      </c>
      <c r="C14" t="s">
        <v>16</v>
      </c>
      <c r="D14" s="16">
        <v>44084</v>
      </c>
      <c r="E14" t="s">
        <v>12</v>
      </c>
      <c r="F14" s="18">
        <v>41980</v>
      </c>
      <c r="G14" t="s">
        <v>207</v>
      </c>
      <c r="H14" s="21">
        <f ca="1">(TODAY()-Table_Employees7[[#This Row],[Date Joined]])/365</f>
        <v>3.0602739726027397</v>
      </c>
      <c r="I14" s="18">
        <f ca="1">ROUND(IF(Table_Employees7[[#This Row],[Tenure]]&gt;2,3%,2%)*Table_Employees7[[#This Row],[Salary]],0)</f>
        <v>1445</v>
      </c>
    </row>
    <row r="15" spans="1:9" x14ac:dyDescent="0.35">
      <c r="A15" t="s">
        <v>8</v>
      </c>
      <c r="B15">
        <v>31</v>
      </c>
      <c r="C15" t="s">
        <v>16</v>
      </c>
      <c r="D15" s="16">
        <v>44145</v>
      </c>
      <c r="E15" t="s">
        <v>12</v>
      </c>
      <c r="F15" s="18">
        <v>41980</v>
      </c>
      <c r="G15" t="s">
        <v>209</v>
      </c>
      <c r="H15" s="21">
        <f ca="1">(TODAY()-Table_Employees7[[#This Row],[Date Joined]])/365</f>
        <v>2.8904109589041096</v>
      </c>
      <c r="I15" s="18">
        <f ca="1">ROUND(IF(Table_Employees7[[#This Row],[Tenure]]&gt;2,3%,2%)*Table_Employees7[[#This Row],[Salary]],0)</f>
        <v>1138</v>
      </c>
    </row>
    <row r="16" spans="1:9" x14ac:dyDescent="0.35">
      <c r="A16" t="s">
        <v>15</v>
      </c>
      <c r="B16">
        <v>28</v>
      </c>
      <c r="C16" t="s">
        <v>42</v>
      </c>
      <c r="D16" s="16">
        <v>44758</v>
      </c>
      <c r="E16" t="s">
        <v>19</v>
      </c>
      <c r="F16" s="18">
        <v>43510</v>
      </c>
      <c r="G16" t="s">
        <v>207</v>
      </c>
      <c r="H16" s="21">
        <f ca="1">(TODAY()-Table_Employees7[[#This Row],[Date Joined]])/365</f>
        <v>1.2465753424657535</v>
      </c>
      <c r="I16" s="18">
        <f ca="1">ROUND(IF(Table_Employees7[[#This Row],[Tenure]]&gt;2,3%,2%)*Table_Employees7[[#This Row],[Salary]],0)</f>
        <v>2253</v>
      </c>
    </row>
    <row r="17" spans="1:9" x14ac:dyDescent="0.35">
      <c r="A17" t="s">
        <v>15</v>
      </c>
      <c r="B17">
        <v>28</v>
      </c>
      <c r="C17" t="s">
        <v>42</v>
      </c>
      <c r="D17" s="16">
        <v>44820</v>
      </c>
      <c r="E17" t="s">
        <v>19</v>
      </c>
      <c r="F17" s="18">
        <v>43510</v>
      </c>
      <c r="G17" t="s">
        <v>209</v>
      </c>
      <c r="H17" s="21">
        <f ca="1">(TODAY()-Table_Employees7[[#This Row],[Date Joined]])/365</f>
        <v>1.1972602739726028</v>
      </c>
      <c r="I17" s="18">
        <f ca="1">ROUND(IF(Table_Employees7[[#This Row],[Tenure]]&gt;2,3%,2%)*Table_Employees7[[#This Row],[Salary]],0)</f>
        <v>993</v>
      </c>
    </row>
    <row r="18" spans="1:9" x14ac:dyDescent="0.35">
      <c r="A18" t="s">
        <v>8</v>
      </c>
      <c r="B18">
        <v>32</v>
      </c>
      <c r="C18" t="s">
        <v>13</v>
      </c>
      <c r="D18" s="16">
        <v>44293</v>
      </c>
      <c r="E18" t="s">
        <v>12</v>
      </c>
      <c r="F18" s="18">
        <v>43840</v>
      </c>
      <c r="G18" t="s">
        <v>207</v>
      </c>
      <c r="H18" s="21">
        <f ca="1">(TODAY()-Table_Employees7[[#This Row],[Date Joined]])/365</f>
        <v>3.1205479452054794</v>
      </c>
      <c r="I18" s="18">
        <f ca="1">ROUND(IF(Table_Employees7[[#This Row],[Tenure]]&gt;2,3%,2%)*Table_Employees7[[#This Row],[Salary]],0)</f>
        <v>3565</v>
      </c>
    </row>
    <row r="19" spans="1:9" x14ac:dyDescent="0.35">
      <c r="A19" t="s">
        <v>8</v>
      </c>
      <c r="B19">
        <v>32</v>
      </c>
      <c r="C19" t="s">
        <v>13</v>
      </c>
      <c r="D19" s="16">
        <v>44354</v>
      </c>
      <c r="E19" t="s">
        <v>12</v>
      </c>
      <c r="F19" s="18">
        <v>43840</v>
      </c>
      <c r="G19" t="s">
        <v>209</v>
      </c>
      <c r="H19" s="21">
        <f ca="1">(TODAY()-Table_Employees7[[#This Row],[Date Joined]])/365</f>
        <v>0.84383561643835614</v>
      </c>
      <c r="I19" s="18">
        <f ca="1">ROUND(IF(Table_Employees7[[#This Row],[Tenure]]&gt;2,3%,2%)*Table_Employees7[[#This Row],[Salary]],0)</f>
        <v>1394</v>
      </c>
    </row>
    <row r="20" spans="1:9" x14ac:dyDescent="0.35">
      <c r="A20" t="s">
        <v>8</v>
      </c>
      <c r="B20">
        <v>32</v>
      </c>
      <c r="C20" t="s">
        <v>16</v>
      </c>
      <c r="D20" s="16">
        <v>44339</v>
      </c>
      <c r="E20" t="s">
        <v>56</v>
      </c>
      <c r="F20" s="18">
        <v>45510</v>
      </c>
      <c r="G20" t="s">
        <v>207</v>
      </c>
      <c r="H20" s="21">
        <f ca="1">(TODAY()-Table_Employees7[[#This Row],[Date Joined]])/365</f>
        <v>1.1342465753424658</v>
      </c>
      <c r="I20" s="18">
        <f ca="1">ROUND(IF(Table_Employees7[[#This Row],[Tenure]]&gt;2,3%,2%)*Table_Employees7[[#This Row],[Salary]],0)</f>
        <v>1591</v>
      </c>
    </row>
    <row r="21" spans="1:9" x14ac:dyDescent="0.35">
      <c r="A21" t="s">
        <v>8</v>
      </c>
      <c r="B21">
        <v>32</v>
      </c>
      <c r="C21" t="s">
        <v>16</v>
      </c>
      <c r="D21" s="16">
        <v>44400</v>
      </c>
      <c r="E21" t="s">
        <v>56</v>
      </c>
      <c r="F21" s="18">
        <v>45510</v>
      </c>
      <c r="G21" t="s">
        <v>209</v>
      </c>
      <c r="H21" s="21">
        <f ca="1">(TODAY()-Table_Employees7[[#This Row],[Date Joined]])/365</f>
        <v>1.9424657534246574</v>
      </c>
      <c r="I21" s="18">
        <f ca="1">ROUND(IF(Table_Employees7[[#This Row],[Tenure]]&gt;2,3%,2%)*Table_Employees7[[#This Row],[Salary]],0)</f>
        <v>1538</v>
      </c>
    </row>
    <row r="22" spans="1:9" x14ac:dyDescent="0.35">
      <c r="A22" t="s">
        <v>15</v>
      </c>
      <c r="B22">
        <v>26</v>
      </c>
      <c r="C22" t="s">
        <v>16</v>
      </c>
      <c r="D22" s="16">
        <v>44164</v>
      </c>
      <c r="E22" t="s">
        <v>9</v>
      </c>
      <c r="F22" s="18">
        <v>47360</v>
      </c>
      <c r="G22" t="s">
        <v>207</v>
      </c>
      <c r="H22" s="21">
        <f ca="1">(TODAY()-Table_Employees7[[#This Row],[Date Joined]])/365</f>
        <v>2.8054794520547945</v>
      </c>
      <c r="I22" s="18">
        <f ca="1">ROUND(IF(Table_Employees7[[#This Row],[Tenure]]&gt;2,3%,2%)*Table_Employees7[[#This Row],[Salary]],0)</f>
        <v>1649</v>
      </c>
    </row>
    <row r="23" spans="1:9" x14ac:dyDescent="0.35">
      <c r="A23" t="s">
        <v>15</v>
      </c>
      <c r="B23">
        <v>26</v>
      </c>
      <c r="C23" t="s">
        <v>16</v>
      </c>
      <c r="D23" s="16">
        <v>44225</v>
      </c>
      <c r="E23" t="s">
        <v>9</v>
      </c>
      <c r="F23" s="18">
        <v>47360</v>
      </c>
      <c r="G23" t="s">
        <v>209</v>
      </c>
      <c r="H23" s="21">
        <f ca="1">(TODAY()-Table_Employees7[[#This Row],[Date Joined]])/365</f>
        <v>2.2465753424657535</v>
      </c>
      <c r="I23" s="18">
        <f ca="1">ROUND(IF(Table_Employees7[[#This Row],[Tenure]]&gt;2,3%,2%)*Table_Employees7[[#This Row],[Salary]],0)</f>
        <v>2642</v>
      </c>
    </row>
    <row r="24" spans="1:9" x14ac:dyDescent="0.35">
      <c r="A24" t="s">
        <v>15</v>
      </c>
      <c r="B24">
        <v>28</v>
      </c>
      <c r="C24" t="s">
        <v>13</v>
      </c>
      <c r="D24" s="16">
        <v>43980</v>
      </c>
      <c r="E24" t="s">
        <v>21</v>
      </c>
      <c r="F24" s="18">
        <v>48170</v>
      </c>
      <c r="G24" t="s">
        <v>207</v>
      </c>
      <c r="H24" s="21">
        <f ca="1">(TODAY()-Table_Employees7[[#This Row],[Date Joined]])/365</f>
        <v>1.4767123287671233</v>
      </c>
      <c r="I24" s="18">
        <f ca="1">ROUND(IF(Table_Employees7[[#This Row],[Tenure]]&gt;2,3%,2%)*Table_Employees7[[#This Row],[Salary]],0)</f>
        <v>721</v>
      </c>
    </row>
    <row r="25" spans="1:9" x14ac:dyDescent="0.35">
      <c r="A25" t="s">
        <v>15</v>
      </c>
      <c r="B25">
        <v>28</v>
      </c>
      <c r="C25" t="s">
        <v>13</v>
      </c>
      <c r="D25" s="16">
        <v>44041</v>
      </c>
      <c r="E25" t="s">
        <v>21</v>
      </c>
      <c r="F25" s="18">
        <v>48170</v>
      </c>
      <c r="G25" t="s">
        <v>209</v>
      </c>
      <c r="H25" s="21">
        <f ca="1">(TODAY()-Table_Employees7[[#This Row],[Date Joined]])/365</f>
        <v>1.0383561643835617</v>
      </c>
      <c r="I25" s="18">
        <f ca="1">ROUND(IF(Table_Employees7[[#This Row],[Tenure]]&gt;2,3%,2%)*Table_Employees7[[#This Row],[Salary]],0)</f>
        <v>1500</v>
      </c>
    </row>
    <row r="26" spans="1:9" x14ac:dyDescent="0.35">
      <c r="A26" t="s">
        <v>15</v>
      </c>
      <c r="B26">
        <v>33</v>
      </c>
      <c r="C26" t="s">
        <v>13</v>
      </c>
      <c r="D26" s="16">
        <v>44640</v>
      </c>
      <c r="E26" t="s">
        <v>9</v>
      </c>
      <c r="F26" s="18">
        <v>48530</v>
      </c>
      <c r="G26" t="s">
        <v>207</v>
      </c>
      <c r="H26" s="21">
        <f ca="1">(TODAY()-Table_Employees7[[#This Row],[Date Joined]])/365</f>
        <v>1.1808219178082191</v>
      </c>
      <c r="I26" s="18">
        <f ca="1">ROUND(IF(Table_Employees7[[#This Row],[Tenure]]&gt;2,3%,2%)*Table_Employees7[[#This Row],[Salary]],0)</f>
        <v>808</v>
      </c>
    </row>
    <row r="27" spans="1:9" x14ac:dyDescent="0.35">
      <c r="A27" t="s">
        <v>15</v>
      </c>
      <c r="B27">
        <v>33</v>
      </c>
      <c r="C27" t="s">
        <v>13</v>
      </c>
      <c r="D27" s="16">
        <v>44701</v>
      </c>
      <c r="E27" t="s">
        <v>9</v>
      </c>
      <c r="F27" s="18">
        <v>48530</v>
      </c>
      <c r="G27" t="s">
        <v>209</v>
      </c>
      <c r="H27" s="21">
        <f ca="1">(TODAY()-Table_Employees7[[#This Row],[Date Joined]])/365</f>
        <v>1.2931506849315069</v>
      </c>
      <c r="I27" s="18">
        <f ca="1">ROUND(IF(Table_Employees7[[#This Row],[Tenure]]&gt;2,3%,2%)*Table_Employees7[[#This Row],[Salary]],0)</f>
        <v>2008</v>
      </c>
    </row>
    <row r="28" spans="1:9" x14ac:dyDescent="0.35">
      <c r="A28" t="s">
        <v>15</v>
      </c>
      <c r="B28">
        <v>31</v>
      </c>
      <c r="C28" t="s">
        <v>16</v>
      </c>
      <c r="D28" s="16">
        <v>44450</v>
      </c>
      <c r="E28" t="s">
        <v>12</v>
      </c>
      <c r="F28" s="18">
        <v>48950</v>
      </c>
      <c r="G28" t="s">
        <v>207</v>
      </c>
      <c r="H28" s="21">
        <f ca="1">(TODAY()-Table_Employees7[[#This Row],[Date Joined]])/365</f>
        <v>1.3506849315068492</v>
      </c>
      <c r="I28" s="18">
        <f ca="1">ROUND(IF(Table_Employees7[[#This Row],[Tenure]]&gt;2,3%,2%)*Table_Employees7[[#This Row],[Salary]],0)</f>
        <v>1162</v>
      </c>
    </row>
    <row r="29" spans="1:9" x14ac:dyDescent="0.35">
      <c r="A29" t="s">
        <v>15</v>
      </c>
      <c r="B29">
        <v>31</v>
      </c>
      <c r="C29" t="s">
        <v>16</v>
      </c>
      <c r="D29" s="16">
        <v>44511</v>
      </c>
      <c r="E29" t="s">
        <v>12</v>
      </c>
      <c r="F29" s="18">
        <v>48950</v>
      </c>
      <c r="G29" t="s">
        <v>209</v>
      </c>
      <c r="H29" s="21">
        <f ca="1">(TODAY()-Table_Employees7[[#This Row],[Date Joined]])/365</f>
        <v>0.30684931506849317</v>
      </c>
      <c r="I29" s="18">
        <f ca="1">ROUND(IF(Table_Employees7[[#This Row],[Tenure]]&gt;2,3%,2%)*Table_Employees7[[#This Row],[Salary]],0)</f>
        <v>2297</v>
      </c>
    </row>
    <row r="30" spans="1:9" x14ac:dyDescent="0.35">
      <c r="A30" t="s">
        <v>15</v>
      </c>
      <c r="B30">
        <v>27</v>
      </c>
      <c r="C30" t="s">
        <v>16</v>
      </c>
      <c r="D30" s="16">
        <v>44506</v>
      </c>
      <c r="E30" t="s">
        <v>21</v>
      </c>
      <c r="F30" s="18">
        <v>48980</v>
      </c>
      <c r="G30" t="s">
        <v>207</v>
      </c>
      <c r="H30" s="21">
        <f ca="1">(TODAY()-Table_Employees7[[#This Row],[Date Joined]])/365</f>
        <v>1.5013698630136987</v>
      </c>
      <c r="I30" s="18">
        <f ca="1">ROUND(IF(Table_Employees7[[#This Row],[Tenure]]&gt;2,3%,2%)*Table_Employees7[[#This Row],[Salary]],0)</f>
        <v>831</v>
      </c>
    </row>
    <row r="31" spans="1:9" x14ac:dyDescent="0.35">
      <c r="A31" t="s">
        <v>15</v>
      </c>
      <c r="B31">
        <v>27</v>
      </c>
      <c r="C31" t="s">
        <v>16</v>
      </c>
      <c r="D31" s="16">
        <v>44567</v>
      </c>
      <c r="E31" t="s">
        <v>21</v>
      </c>
      <c r="F31" s="18">
        <v>48980</v>
      </c>
      <c r="G31" t="s">
        <v>209</v>
      </c>
      <c r="H31" s="21">
        <f ca="1">(TODAY()-Table_Employees7[[#This Row],[Date Joined]])/365</f>
        <v>0.81369863013698629</v>
      </c>
      <c r="I31" s="18">
        <f ca="1">ROUND(IF(Table_Employees7[[#This Row],[Tenure]]&gt;2,3%,2%)*Table_Employees7[[#This Row],[Salary]],0)</f>
        <v>2251</v>
      </c>
    </row>
    <row r="32" spans="1:9" x14ac:dyDescent="0.35">
      <c r="A32" t="s">
        <v>8</v>
      </c>
      <c r="B32">
        <v>34</v>
      </c>
      <c r="C32" t="s">
        <v>24</v>
      </c>
      <c r="D32" s="16">
        <v>44660</v>
      </c>
      <c r="E32" t="s">
        <v>19</v>
      </c>
      <c r="F32" s="18">
        <v>49630</v>
      </c>
      <c r="G32" t="s">
        <v>207</v>
      </c>
      <c r="H32" s="21">
        <f ca="1">(TODAY()-Table_Employees7[[#This Row],[Date Joined]])/365</f>
        <v>2.5561643835616437</v>
      </c>
      <c r="I32" s="18">
        <f ca="1">ROUND(IF(Table_Employees7[[#This Row],[Tenure]]&gt;2,3%,2%)*Table_Employees7[[#This Row],[Salary]],0)</f>
        <v>1421</v>
      </c>
    </row>
    <row r="33" spans="1:9" x14ac:dyDescent="0.35">
      <c r="A33" t="s">
        <v>8</v>
      </c>
      <c r="B33">
        <v>34</v>
      </c>
      <c r="C33" t="s">
        <v>24</v>
      </c>
      <c r="D33" s="16">
        <v>44721</v>
      </c>
      <c r="E33" t="s">
        <v>19</v>
      </c>
      <c r="F33" s="18">
        <v>49630</v>
      </c>
      <c r="G33" t="s">
        <v>209</v>
      </c>
      <c r="H33" s="21">
        <f ca="1">(TODAY()-Table_Employees7[[#This Row],[Date Joined]])/365</f>
        <v>2.3041095890410959</v>
      </c>
      <c r="I33" s="18">
        <f ca="1">ROUND(IF(Table_Employees7[[#This Row],[Tenure]]&gt;2,3%,2%)*Table_Employees7[[#This Row],[Salary]],0)</f>
        <v>1978</v>
      </c>
    </row>
    <row r="34" spans="1:9" x14ac:dyDescent="0.35">
      <c r="A34" t="s">
        <v>15</v>
      </c>
      <c r="B34">
        <v>24</v>
      </c>
      <c r="C34" t="s">
        <v>24</v>
      </c>
      <c r="D34" s="16">
        <v>44375</v>
      </c>
      <c r="E34" t="s">
        <v>21</v>
      </c>
      <c r="F34" s="18">
        <v>52610</v>
      </c>
      <c r="G34" t="s">
        <v>207</v>
      </c>
      <c r="H34" s="21">
        <f ca="1">(TODAY()-Table_Employees7[[#This Row],[Date Joined]])/365</f>
        <v>1.441095890410959</v>
      </c>
      <c r="I34" s="18">
        <f ca="1">ROUND(IF(Table_Employees7[[#This Row],[Tenure]]&gt;2,3%,2%)*Table_Employees7[[#This Row],[Salary]],0)</f>
        <v>1999</v>
      </c>
    </row>
    <row r="35" spans="1:9" x14ac:dyDescent="0.35">
      <c r="A35" t="s">
        <v>15</v>
      </c>
      <c r="B35">
        <v>24</v>
      </c>
      <c r="C35" t="s">
        <v>24</v>
      </c>
      <c r="D35" s="16">
        <v>44436</v>
      </c>
      <c r="E35" t="s">
        <v>21</v>
      </c>
      <c r="F35" s="18">
        <v>52610</v>
      </c>
      <c r="G35" t="s">
        <v>209</v>
      </c>
      <c r="H35" s="21">
        <f ca="1">(TODAY()-Table_Employees7[[#This Row],[Date Joined]])/365</f>
        <v>1.2712328767123289</v>
      </c>
      <c r="I35" s="18">
        <f ca="1">ROUND(IF(Table_Employees7[[#This Row],[Tenure]]&gt;2,3%,2%)*Table_Employees7[[#This Row],[Salary]],0)</f>
        <v>1614</v>
      </c>
    </row>
    <row r="36" spans="1:9" x14ac:dyDescent="0.35">
      <c r="A36" t="s">
        <v>8</v>
      </c>
      <c r="B36">
        <v>28</v>
      </c>
      <c r="C36" t="s">
        <v>16</v>
      </c>
      <c r="D36" s="16">
        <v>44296</v>
      </c>
      <c r="E36" t="s">
        <v>19</v>
      </c>
      <c r="F36" s="18">
        <v>53240</v>
      </c>
      <c r="G36" t="s">
        <v>207</v>
      </c>
      <c r="H36" s="21">
        <f ca="1">(TODAY()-Table_Employees7[[#This Row],[Date Joined]])/365</f>
        <v>1.978082191780822</v>
      </c>
      <c r="I36" s="18">
        <f ca="1">ROUND(IF(Table_Employees7[[#This Row],[Tenure]]&gt;2,3%,2%)*Table_Employees7[[#This Row],[Salary]],0)</f>
        <v>1052</v>
      </c>
    </row>
    <row r="37" spans="1:9" x14ac:dyDescent="0.35">
      <c r="A37" t="s">
        <v>8</v>
      </c>
      <c r="B37">
        <v>28</v>
      </c>
      <c r="C37" t="s">
        <v>16</v>
      </c>
      <c r="D37" s="16">
        <v>44357</v>
      </c>
      <c r="E37" t="s">
        <v>19</v>
      </c>
      <c r="F37" s="18">
        <v>53240</v>
      </c>
      <c r="G37" t="s">
        <v>209</v>
      </c>
      <c r="H37" s="21">
        <f ca="1">(TODAY()-Table_Employees7[[#This Row],[Date Joined]])/365</f>
        <v>2.6794520547945204</v>
      </c>
      <c r="I37" s="18">
        <f ca="1">ROUND(IF(Table_Employees7[[#This Row],[Tenure]]&gt;2,3%,2%)*Table_Employees7[[#This Row],[Salary]],0)</f>
        <v>3363</v>
      </c>
    </row>
    <row r="38" spans="1:9" x14ac:dyDescent="0.35">
      <c r="A38" t="s">
        <v>15</v>
      </c>
      <c r="B38">
        <v>32</v>
      </c>
      <c r="C38" t="s">
        <v>16</v>
      </c>
      <c r="D38" s="16">
        <v>44403</v>
      </c>
      <c r="E38" t="s">
        <v>19</v>
      </c>
      <c r="F38" s="18">
        <v>53540</v>
      </c>
      <c r="G38" t="s">
        <v>207</v>
      </c>
      <c r="H38" s="21">
        <f ca="1">(TODAY()-Table_Employees7[[#This Row],[Date Joined]])/365</f>
        <v>2.8383561643835615</v>
      </c>
      <c r="I38" s="18">
        <f ca="1">ROUND(IF(Table_Employees7[[#This Row],[Tenure]]&gt;2,3%,2%)*Table_Employees7[[#This Row],[Salary]],0)</f>
        <v>3573</v>
      </c>
    </row>
    <row r="39" spans="1:9" x14ac:dyDescent="0.35">
      <c r="A39" t="s">
        <v>15</v>
      </c>
      <c r="B39">
        <v>26</v>
      </c>
      <c r="C39" t="s">
        <v>16</v>
      </c>
      <c r="D39" s="16">
        <v>44350</v>
      </c>
      <c r="E39" t="s">
        <v>9</v>
      </c>
      <c r="F39" s="18">
        <v>53540</v>
      </c>
      <c r="G39" t="s">
        <v>207</v>
      </c>
      <c r="H39" s="21">
        <f ca="1">(TODAY()-Table_Employees7[[#This Row],[Date Joined]])/365</f>
        <v>1.9534246575342467</v>
      </c>
      <c r="I39" s="18">
        <f ca="1">ROUND(IF(Table_Employees7[[#This Row],[Tenure]]&gt;2,3%,2%)*Table_Employees7[[#This Row],[Salary]],0)</f>
        <v>2256</v>
      </c>
    </row>
    <row r="40" spans="1:9" x14ac:dyDescent="0.35">
      <c r="A40" t="s">
        <v>15</v>
      </c>
      <c r="B40">
        <v>32</v>
      </c>
      <c r="C40" t="s">
        <v>16</v>
      </c>
      <c r="D40" s="16">
        <v>44465</v>
      </c>
      <c r="E40" t="s">
        <v>19</v>
      </c>
      <c r="F40" s="18">
        <v>53540</v>
      </c>
      <c r="G40" t="s">
        <v>209</v>
      </c>
      <c r="H40" s="21">
        <f ca="1">(TODAY()-Table_Employees7[[#This Row],[Date Joined]])/365</f>
        <v>2.9424657534246577</v>
      </c>
      <c r="I40" s="18">
        <f ca="1">ROUND(IF(Table_Employees7[[#This Row],[Tenure]]&gt;2,3%,2%)*Table_Employees7[[#This Row],[Salary]],0)</f>
        <v>3447</v>
      </c>
    </row>
    <row r="41" spans="1:9" x14ac:dyDescent="0.35">
      <c r="A41" t="s">
        <v>15</v>
      </c>
      <c r="B41">
        <v>26</v>
      </c>
      <c r="C41" t="s">
        <v>16</v>
      </c>
      <c r="D41" s="16">
        <v>44411</v>
      </c>
      <c r="E41" t="s">
        <v>9</v>
      </c>
      <c r="F41" s="18">
        <v>53540</v>
      </c>
      <c r="G41" t="s">
        <v>209</v>
      </c>
      <c r="H41" s="21">
        <f ca="1">(TODAY()-Table_Employees7[[#This Row],[Date Joined]])/365</f>
        <v>1.6191780821917807</v>
      </c>
      <c r="I41" s="18">
        <f ca="1">ROUND(IF(Table_Employees7[[#This Row],[Tenure]]&gt;2,3%,2%)*Table_Employees7[[#This Row],[Salary]],0)</f>
        <v>980</v>
      </c>
    </row>
    <row r="42" spans="1:9" x14ac:dyDescent="0.35">
      <c r="A42" t="s">
        <v>15</v>
      </c>
      <c r="B42">
        <v>33</v>
      </c>
      <c r="C42" t="s">
        <v>16</v>
      </c>
      <c r="D42" s="16">
        <v>44448</v>
      </c>
      <c r="E42" t="s">
        <v>12</v>
      </c>
      <c r="F42" s="18">
        <v>53870</v>
      </c>
      <c r="G42" t="s">
        <v>207</v>
      </c>
      <c r="H42" s="21">
        <f ca="1">(TODAY()-Table_Employees7[[#This Row],[Date Joined]])/365</f>
        <v>2.5123287671232877</v>
      </c>
      <c r="I42" s="18">
        <f ca="1">ROUND(IF(Table_Employees7[[#This Row],[Tenure]]&gt;2,3%,2%)*Table_Employees7[[#This Row],[Salary]],0)</f>
        <v>2276</v>
      </c>
    </row>
    <row r="43" spans="1:9" x14ac:dyDescent="0.35">
      <c r="A43" t="s">
        <v>15</v>
      </c>
      <c r="B43">
        <v>33</v>
      </c>
      <c r="C43" t="s">
        <v>16</v>
      </c>
      <c r="D43" s="16">
        <v>44509</v>
      </c>
      <c r="E43" t="s">
        <v>12</v>
      </c>
      <c r="F43" s="18">
        <v>53870</v>
      </c>
      <c r="G43" t="s">
        <v>209</v>
      </c>
      <c r="H43" s="21">
        <f ca="1">(TODAY()-Table_Employees7[[#This Row],[Date Joined]])/365</f>
        <v>2.1945205479452055</v>
      </c>
      <c r="I43" s="18">
        <f ca="1">ROUND(IF(Table_Employees7[[#This Row],[Tenure]]&gt;2,3%,2%)*Table_Employees7[[#This Row],[Salary]],0)</f>
        <v>1597</v>
      </c>
    </row>
    <row r="44" spans="1:9" x14ac:dyDescent="0.35">
      <c r="A44" t="s">
        <v>15</v>
      </c>
      <c r="B44">
        <v>27</v>
      </c>
      <c r="C44" t="s">
        <v>16</v>
      </c>
      <c r="D44" s="16">
        <v>44073</v>
      </c>
      <c r="E44" t="s">
        <v>19</v>
      </c>
      <c r="F44" s="18">
        <v>54970</v>
      </c>
      <c r="G44" t="s">
        <v>207</v>
      </c>
      <c r="H44" s="21">
        <f ca="1">(TODAY()-Table_Employees7[[#This Row],[Date Joined]])/365</f>
        <v>1.9178082191780821</v>
      </c>
      <c r="I44" s="18">
        <f ca="1">ROUND(IF(Table_Employees7[[#This Row],[Tenure]]&gt;2,3%,2%)*Table_Employees7[[#This Row],[Salary]],0)</f>
        <v>1700</v>
      </c>
    </row>
    <row r="45" spans="1:9" x14ac:dyDescent="0.35">
      <c r="A45" t="s">
        <v>15</v>
      </c>
      <c r="B45">
        <v>27</v>
      </c>
      <c r="C45" t="s">
        <v>16</v>
      </c>
      <c r="D45" s="16">
        <v>44134</v>
      </c>
      <c r="E45" t="s">
        <v>19</v>
      </c>
      <c r="F45" s="18">
        <v>54970</v>
      </c>
      <c r="G45" t="s">
        <v>209</v>
      </c>
      <c r="H45" s="21">
        <f ca="1">(TODAY()-Table_Employees7[[#This Row],[Date Joined]])/365</f>
        <v>1.3095890410958904</v>
      </c>
      <c r="I45" s="18">
        <f ca="1">ROUND(IF(Table_Employees7[[#This Row],[Tenure]]&gt;2,3%,2%)*Table_Employees7[[#This Row],[Salary]],0)</f>
        <v>678</v>
      </c>
    </row>
    <row r="46" spans="1:9" x14ac:dyDescent="0.35">
      <c r="A46" t="s">
        <v>8</v>
      </c>
      <c r="B46">
        <v>38</v>
      </c>
      <c r="C46" t="s">
        <v>13</v>
      </c>
      <c r="D46" s="16">
        <v>44268</v>
      </c>
      <c r="E46" t="s">
        <v>19</v>
      </c>
      <c r="F46" s="18">
        <v>56870</v>
      </c>
      <c r="G46" t="s">
        <v>207</v>
      </c>
      <c r="H46" s="21">
        <f ca="1">(TODAY()-Table_Employees7[[#This Row],[Date Joined]])/365</f>
        <v>2.3123287671232875</v>
      </c>
      <c r="I46" s="18">
        <f ca="1">ROUND(IF(Table_Employees7[[#This Row],[Tenure]]&gt;2,3%,2%)*Table_Employees7[[#This Row],[Salary]],0)</f>
        <v>2258</v>
      </c>
    </row>
    <row r="47" spans="1:9" x14ac:dyDescent="0.35">
      <c r="A47" t="s">
        <v>8</v>
      </c>
      <c r="B47">
        <v>38</v>
      </c>
      <c r="C47" t="s">
        <v>13</v>
      </c>
      <c r="D47" s="16">
        <v>44329</v>
      </c>
      <c r="E47" t="s">
        <v>19</v>
      </c>
      <c r="F47" s="18">
        <v>56870</v>
      </c>
      <c r="G47" t="s">
        <v>209</v>
      </c>
      <c r="H47" s="21">
        <f ca="1">(TODAY()-Table_Employees7[[#This Row],[Date Joined]])/365</f>
        <v>1.3780821917808219</v>
      </c>
      <c r="I47" s="18">
        <f ca="1">ROUND(IF(Table_Employees7[[#This Row],[Tenure]]&gt;2,3%,2%)*Table_Employees7[[#This Row],[Salary]],0)</f>
        <v>1179</v>
      </c>
    </row>
    <row r="48" spans="1:9" x14ac:dyDescent="0.35">
      <c r="A48" t="s">
        <v>15</v>
      </c>
      <c r="B48">
        <v>21</v>
      </c>
      <c r="C48" t="s">
        <v>16</v>
      </c>
      <c r="D48" s="16">
        <v>44701</v>
      </c>
      <c r="E48" t="s">
        <v>9</v>
      </c>
      <c r="F48" s="18">
        <v>57090</v>
      </c>
      <c r="G48" t="s">
        <v>207</v>
      </c>
      <c r="H48" s="21">
        <f ca="1">(TODAY()-Table_Employees7[[#This Row],[Date Joined]])/365</f>
        <v>1.8410958904109589</v>
      </c>
      <c r="I48" s="18">
        <f ca="1">ROUND(IF(Table_Employees7[[#This Row],[Tenure]]&gt;2,3%,2%)*Table_Employees7[[#This Row],[Salary]],0)</f>
        <v>2095</v>
      </c>
    </row>
    <row r="49" spans="1:9" x14ac:dyDescent="0.35">
      <c r="A49" t="s">
        <v>15</v>
      </c>
      <c r="B49">
        <v>21</v>
      </c>
      <c r="C49" t="s">
        <v>16</v>
      </c>
      <c r="D49" s="16">
        <v>44762</v>
      </c>
      <c r="E49" t="s">
        <v>9</v>
      </c>
      <c r="F49" s="18">
        <v>57090</v>
      </c>
      <c r="G49" t="s">
        <v>209</v>
      </c>
      <c r="H49" s="21">
        <f ca="1">(TODAY()-Table_Employees7[[#This Row],[Date Joined]])/365</f>
        <v>1.0849315068493151</v>
      </c>
      <c r="I49" s="18">
        <f ca="1">ROUND(IF(Table_Employees7[[#This Row],[Tenure]]&gt;2,3%,2%)*Table_Employees7[[#This Row],[Salary]],0)</f>
        <v>1142</v>
      </c>
    </row>
    <row r="50" spans="1:9" x14ac:dyDescent="0.35">
      <c r="A50" t="s">
        <v>8</v>
      </c>
      <c r="B50">
        <v>31</v>
      </c>
      <c r="C50" t="s">
        <v>16</v>
      </c>
      <c r="D50" s="16">
        <v>44604</v>
      </c>
      <c r="E50" t="s">
        <v>12</v>
      </c>
      <c r="F50" s="18">
        <v>58100</v>
      </c>
      <c r="G50" t="s">
        <v>207</v>
      </c>
      <c r="H50" s="21">
        <f ca="1">(TODAY()-Table_Employees7[[#This Row],[Date Joined]])/365</f>
        <v>2.5287671232876714</v>
      </c>
      <c r="I50" s="18">
        <f ca="1">ROUND(IF(Table_Employees7[[#This Row],[Tenure]]&gt;2,3%,2%)*Table_Employees7[[#This Row],[Salary]],0)</f>
        <v>2750</v>
      </c>
    </row>
    <row r="51" spans="1:9" x14ac:dyDescent="0.35">
      <c r="A51" t="s">
        <v>8</v>
      </c>
      <c r="B51">
        <v>31</v>
      </c>
      <c r="C51" t="s">
        <v>16</v>
      </c>
      <c r="D51" s="16">
        <v>44663</v>
      </c>
      <c r="E51" t="s">
        <v>12</v>
      </c>
      <c r="F51" s="18">
        <v>58100</v>
      </c>
      <c r="G51" t="s">
        <v>209</v>
      </c>
      <c r="H51" s="21">
        <f ca="1">(TODAY()-Table_Employees7[[#This Row],[Date Joined]])/365</f>
        <v>1.1698630136986301</v>
      </c>
      <c r="I51" s="18">
        <f ca="1">ROUND(IF(Table_Employees7[[#This Row],[Tenure]]&gt;2,3%,2%)*Table_Employees7[[#This Row],[Salary]],0)</f>
        <v>1405</v>
      </c>
    </row>
    <row r="52" spans="1:9" x14ac:dyDescent="0.35">
      <c r="A52" t="s">
        <v>8</v>
      </c>
      <c r="B52">
        <v>34</v>
      </c>
      <c r="C52" t="s">
        <v>16</v>
      </c>
      <c r="D52" s="16">
        <v>44594</v>
      </c>
      <c r="E52" t="s">
        <v>21</v>
      </c>
      <c r="F52" s="18">
        <v>58940</v>
      </c>
      <c r="G52" t="s">
        <v>207</v>
      </c>
      <c r="H52" s="21">
        <f ca="1">(TODAY()-Table_Employees7[[#This Row],[Date Joined]])/365</f>
        <v>2.6657534246575341</v>
      </c>
      <c r="I52" s="18">
        <f ca="1">ROUND(IF(Table_Employees7[[#This Row],[Tenure]]&gt;2,3%,2%)*Table_Employees7[[#This Row],[Salary]],0)</f>
        <v>2279</v>
      </c>
    </row>
    <row r="53" spans="1:9" x14ac:dyDescent="0.35">
      <c r="A53" t="s">
        <v>8</v>
      </c>
      <c r="B53">
        <v>34</v>
      </c>
      <c r="C53" t="s">
        <v>16</v>
      </c>
      <c r="D53" s="16">
        <v>44653</v>
      </c>
      <c r="E53" t="s">
        <v>21</v>
      </c>
      <c r="F53" s="18">
        <v>58940</v>
      </c>
      <c r="G53" t="s">
        <v>209</v>
      </c>
      <c r="H53" s="21">
        <f ca="1">(TODAY()-Table_Employees7[[#This Row],[Date Joined]])/365</f>
        <v>2.4246575342465753</v>
      </c>
      <c r="I53" s="18">
        <f ca="1">ROUND(IF(Table_Employees7[[#This Row],[Tenure]]&gt;2,3%,2%)*Table_Employees7[[#This Row],[Salary]],0)</f>
        <v>2721</v>
      </c>
    </row>
    <row r="54" spans="1:9" x14ac:dyDescent="0.35">
      <c r="A54" t="s">
        <v>15</v>
      </c>
      <c r="B54">
        <v>19</v>
      </c>
      <c r="C54" t="s">
        <v>16</v>
      </c>
      <c r="D54" s="16">
        <v>44218</v>
      </c>
      <c r="E54" t="s">
        <v>9</v>
      </c>
      <c r="F54" s="18">
        <v>58960</v>
      </c>
      <c r="G54" t="s">
        <v>207</v>
      </c>
      <c r="H54" s="21">
        <f ca="1">(TODAY()-Table_Employees7[[#This Row],[Date Joined]])/365</f>
        <v>1.3424657534246576</v>
      </c>
      <c r="I54" s="18">
        <f ca="1">ROUND(IF(Table_Employees7[[#This Row],[Tenure]]&gt;2,3%,2%)*Table_Employees7[[#This Row],[Salary]],0)</f>
        <v>1211</v>
      </c>
    </row>
    <row r="55" spans="1:9" x14ac:dyDescent="0.35">
      <c r="A55" t="s">
        <v>15</v>
      </c>
      <c r="B55">
        <v>19</v>
      </c>
      <c r="C55" t="s">
        <v>16</v>
      </c>
      <c r="D55" s="16">
        <v>44277</v>
      </c>
      <c r="E55" t="s">
        <v>9</v>
      </c>
      <c r="F55" s="18">
        <v>58960</v>
      </c>
      <c r="G55" t="s">
        <v>209</v>
      </c>
      <c r="H55" s="21">
        <f ca="1">(TODAY()-Table_Employees7[[#This Row],[Date Joined]])/365</f>
        <v>2.7232876712328768</v>
      </c>
      <c r="I55" s="18">
        <f ca="1">ROUND(IF(Table_Employees7[[#This Row],[Tenure]]&gt;2,3%,2%)*Table_Employees7[[#This Row],[Salary]],0)</f>
        <v>3478</v>
      </c>
    </row>
    <row r="56" spans="1:9" x14ac:dyDescent="0.35">
      <c r="A56" t="s">
        <v>15</v>
      </c>
      <c r="B56">
        <v>33</v>
      </c>
      <c r="C56" t="s">
        <v>16</v>
      </c>
      <c r="D56" s="16">
        <v>44181</v>
      </c>
      <c r="E56" t="s">
        <v>21</v>
      </c>
      <c r="F56" s="18">
        <v>59430</v>
      </c>
      <c r="G56" t="s">
        <v>207</v>
      </c>
      <c r="H56" s="21">
        <f ca="1">(TODAY()-Table_Employees7[[#This Row],[Date Joined]])/365</f>
        <v>2.989041095890411</v>
      </c>
      <c r="I56" s="18">
        <f ca="1">ROUND(IF(Table_Employees7[[#This Row],[Tenure]]&gt;2,3%,2%)*Table_Employees7[[#This Row],[Salary]],0)</f>
        <v>1961</v>
      </c>
    </row>
    <row r="57" spans="1:9" x14ac:dyDescent="0.35">
      <c r="A57" t="s">
        <v>15</v>
      </c>
      <c r="B57">
        <v>33</v>
      </c>
      <c r="C57" t="s">
        <v>16</v>
      </c>
      <c r="D57" s="16">
        <v>44243</v>
      </c>
      <c r="E57" t="s">
        <v>21</v>
      </c>
      <c r="F57" s="18">
        <v>59430</v>
      </c>
      <c r="G57" t="s">
        <v>209</v>
      </c>
      <c r="H57" s="21">
        <f ca="1">(TODAY()-Table_Employees7[[#This Row],[Date Joined]])/365</f>
        <v>1.5397260273972602</v>
      </c>
      <c r="I57" s="18">
        <f ca="1">ROUND(IF(Table_Employees7[[#This Row],[Tenure]]&gt;2,3%,2%)*Table_Employees7[[#This Row],[Salary]],0)</f>
        <v>1280</v>
      </c>
    </row>
    <row r="58" spans="1:9" x14ac:dyDescent="0.35">
      <c r="A58" t="s">
        <v>8</v>
      </c>
      <c r="B58">
        <v>34</v>
      </c>
      <c r="C58" t="s">
        <v>16</v>
      </c>
      <c r="D58" s="16">
        <v>44550</v>
      </c>
      <c r="E58" t="s">
        <v>21</v>
      </c>
      <c r="F58" s="18">
        <v>60130</v>
      </c>
      <c r="G58" t="s">
        <v>207</v>
      </c>
      <c r="H58" s="21">
        <f ca="1">(TODAY()-Table_Employees7[[#This Row],[Date Joined]])/365</f>
        <v>1.9561643835616438</v>
      </c>
      <c r="I58" s="18">
        <f ca="1">ROUND(IF(Table_Employees7[[#This Row],[Tenure]]&gt;2,3%,2%)*Table_Employees7[[#This Row],[Salary]],0)</f>
        <v>1849</v>
      </c>
    </row>
    <row r="59" spans="1:9" x14ac:dyDescent="0.35">
      <c r="A59" t="s">
        <v>8</v>
      </c>
      <c r="B59">
        <v>34</v>
      </c>
      <c r="C59" t="s">
        <v>16</v>
      </c>
      <c r="D59" s="16">
        <v>44612</v>
      </c>
      <c r="E59" t="s">
        <v>21</v>
      </c>
      <c r="F59" s="18">
        <v>60130</v>
      </c>
      <c r="G59" t="s">
        <v>209</v>
      </c>
      <c r="H59" s="21">
        <f ca="1">(TODAY()-Table_Employees7[[#This Row],[Date Joined]])/365</f>
        <v>1.7726027397260273</v>
      </c>
      <c r="I59" s="18">
        <f ca="1">ROUND(IF(Table_Employees7[[#This Row],[Tenure]]&gt;2,3%,2%)*Table_Employees7[[#This Row],[Salary]],0)</f>
        <v>979</v>
      </c>
    </row>
    <row r="60" spans="1:9" x14ac:dyDescent="0.35">
      <c r="A60" t="s">
        <v>15</v>
      </c>
      <c r="B60">
        <v>30</v>
      </c>
      <c r="C60" t="s">
        <v>16</v>
      </c>
      <c r="D60" s="16">
        <v>44607</v>
      </c>
      <c r="E60" t="s">
        <v>9</v>
      </c>
      <c r="F60" s="18">
        <v>60570</v>
      </c>
      <c r="G60" t="s">
        <v>207</v>
      </c>
      <c r="H60" s="21">
        <f ca="1">(TODAY()-Table_Employees7[[#This Row],[Date Joined]])/365</f>
        <v>1.2931506849315069</v>
      </c>
      <c r="I60" s="18">
        <f ca="1">ROUND(IF(Table_Employees7[[#This Row],[Tenure]]&gt;2,3%,2%)*Table_Employees7[[#This Row],[Salary]],0)</f>
        <v>1675</v>
      </c>
    </row>
    <row r="61" spans="1:9" x14ac:dyDescent="0.35">
      <c r="A61" t="s">
        <v>15</v>
      </c>
      <c r="B61">
        <v>30</v>
      </c>
      <c r="C61" t="s">
        <v>16</v>
      </c>
      <c r="D61" s="16">
        <v>44666</v>
      </c>
      <c r="E61" t="s">
        <v>9</v>
      </c>
      <c r="F61" s="18">
        <v>60570</v>
      </c>
      <c r="G61" t="s">
        <v>209</v>
      </c>
      <c r="H61" s="21">
        <f ca="1">(TODAY()-Table_Employees7[[#This Row],[Date Joined]])/365</f>
        <v>2.2493150684931509</v>
      </c>
      <c r="I61" s="18">
        <f ca="1">ROUND(IF(Table_Employees7[[#This Row],[Tenure]]&gt;2,3%,2%)*Table_Employees7[[#This Row],[Salary]],0)</f>
        <v>2629</v>
      </c>
    </row>
    <row r="62" spans="1:9" x14ac:dyDescent="0.35">
      <c r="A62" t="s">
        <v>8</v>
      </c>
      <c r="B62">
        <v>24</v>
      </c>
      <c r="C62" t="s">
        <v>16</v>
      </c>
      <c r="D62" s="16">
        <v>44087</v>
      </c>
      <c r="E62" t="s">
        <v>12</v>
      </c>
      <c r="F62" s="18">
        <v>62780</v>
      </c>
      <c r="G62" t="s">
        <v>207</v>
      </c>
      <c r="H62" s="21">
        <f ca="1">(TODAY()-Table_Employees7[[#This Row],[Date Joined]])/365</f>
        <v>1.7013698630136986</v>
      </c>
      <c r="I62" s="18">
        <f ca="1">ROUND(IF(Table_Employees7[[#This Row],[Tenure]]&gt;2,3%,2%)*Table_Employees7[[#This Row],[Salary]],0)</f>
        <v>1378</v>
      </c>
    </row>
    <row r="63" spans="1:9" x14ac:dyDescent="0.35">
      <c r="A63" t="s">
        <v>8</v>
      </c>
      <c r="B63">
        <v>24</v>
      </c>
      <c r="C63" t="s">
        <v>16</v>
      </c>
      <c r="D63" s="16">
        <v>44148</v>
      </c>
      <c r="E63" t="s">
        <v>12</v>
      </c>
      <c r="F63" s="18">
        <v>62780</v>
      </c>
      <c r="G63" t="s">
        <v>209</v>
      </c>
      <c r="H63" s="21">
        <f ca="1">(TODAY()-Table_Employees7[[#This Row],[Date Joined]])/365</f>
        <v>1.9013698630136986</v>
      </c>
      <c r="I63" s="18">
        <f ca="1">ROUND(IF(Table_Employees7[[#This Row],[Tenure]]&gt;2,3%,2%)*Table_Employees7[[#This Row],[Salary]],0)</f>
        <v>1071</v>
      </c>
    </row>
    <row r="64" spans="1:9" x14ac:dyDescent="0.35">
      <c r="A64" t="s">
        <v>208</v>
      </c>
      <c r="B64">
        <v>30</v>
      </c>
      <c r="C64" t="s">
        <v>16</v>
      </c>
      <c r="D64" s="16">
        <v>44535</v>
      </c>
      <c r="E64" t="s">
        <v>21</v>
      </c>
      <c r="F64" s="18">
        <v>64000</v>
      </c>
      <c r="G64" t="s">
        <v>207</v>
      </c>
      <c r="H64" s="21">
        <f ca="1">(TODAY()-Table_Employees7[[#This Row],[Date Joined]])/365</f>
        <v>0.92876712328767119</v>
      </c>
      <c r="I64" s="18">
        <f ca="1">ROUND(IF(Table_Employees7[[#This Row],[Tenure]]&gt;2,3%,2%)*Table_Employees7[[#This Row],[Salary]],0)</f>
        <v>870</v>
      </c>
    </row>
    <row r="65" spans="1:9" x14ac:dyDescent="0.35">
      <c r="A65" t="s">
        <v>208</v>
      </c>
      <c r="B65">
        <v>30</v>
      </c>
      <c r="C65" t="s">
        <v>16</v>
      </c>
      <c r="D65" s="16">
        <v>44597</v>
      </c>
      <c r="E65" t="s">
        <v>21</v>
      </c>
      <c r="F65" s="18">
        <v>64000</v>
      </c>
      <c r="G65" t="s">
        <v>209</v>
      </c>
      <c r="H65" s="21">
        <f ca="1">(TODAY()-Table_Employees7[[#This Row],[Date Joined]])/365</f>
        <v>2.1397260273972605</v>
      </c>
      <c r="I65" s="18">
        <f ca="1">ROUND(IF(Table_Employees7[[#This Row],[Tenure]]&gt;2,3%,2%)*Table_Employees7[[#This Row],[Salary]],0)</f>
        <v>3275</v>
      </c>
    </row>
    <row r="66" spans="1:9" x14ac:dyDescent="0.35">
      <c r="A66" t="s">
        <v>8</v>
      </c>
      <c r="B66">
        <v>33</v>
      </c>
      <c r="C66" t="s">
        <v>16</v>
      </c>
      <c r="D66" s="16">
        <v>44006</v>
      </c>
      <c r="E66" t="s">
        <v>21</v>
      </c>
      <c r="F66" s="18">
        <v>65360</v>
      </c>
      <c r="G66" t="s">
        <v>207</v>
      </c>
      <c r="H66" s="21">
        <f ca="1">(TODAY()-Table_Employees7[[#This Row],[Date Joined]])/365</f>
        <v>2.4465753424657533</v>
      </c>
      <c r="I66" s="18">
        <f ca="1">ROUND(IF(Table_Employees7[[#This Row],[Tenure]]&gt;2,3%,2%)*Table_Employees7[[#This Row],[Salary]],0)</f>
        <v>2993</v>
      </c>
    </row>
    <row r="67" spans="1:9" x14ac:dyDescent="0.35">
      <c r="A67" t="s">
        <v>8</v>
      </c>
      <c r="B67">
        <v>33</v>
      </c>
      <c r="C67" t="s">
        <v>16</v>
      </c>
      <c r="D67" s="16">
        <v>44067</v>
      </c>
      <c r="E67" t="s">
        <v>21</v>
      </c>
      <c r="F67" s="18">
        <v>65360</v>
      </c>
      <c r="G67" t="s">
        <v>209</v>
      </c>
      <c r="H67" s="21">
        <f ca="1">(TODAY()-Table_Employees7[[#This Row],[Date Joined]])/365</f>
        <v>2.7753424657534245</v>
      </c>
      <c r="I67" s="18">
        <f ca="1">ROUND(IF(Table_Employees7[[#This Row],[Tenure]]&gt;2,3%,2%)*Table_Employees7[[#This Row],[Salary]],0)</f>
        <v>1259</v>
      </c>
    </row>
    <row r="68" spans="1:9" x14ac:dyDescent="0.35">
      <c r="A68" t="s">
        <v>15</v>
      </c>
      <c r="B68">
        <v>25</v>
      </c>
      <c r="C68" t="s">
        <v>16</v>
      </c>
      <c r="D68" s="16">
        <v>44322</v>
      </c>
      <c r="E68" t="s">
        <v>19</v>
      </c>
      <c r="F68" s="18">
        <v>65700</v>
      </c>
      <c r="G68" t="s">
        <v>207</v>
      </c>
      <c r="H68" s="21">
        <f ca="1">(TODAY()-Table_Employees7[[#This Row],[Date Joined]])/365</f>
        <v>2.2602739726027399</v>
      </c>
      <c r="I68" s="18">
        <f ca="1">ROUND(IF(Table_Employees7[[#This Row],[Tenure]]&gt;2,3%,2%)*Table_Employees7[[#This Row],[Salary]],0)</f>
        <v>2141</v>
      </c>
    </row>
    <row r="69" spans="1:9" x14ac:dyDescent="0.35">
      <c r="A69" t="s">
        <v>15</v>
      </c>
      <c r="B69">
        <v>25</v>
      </c>
      <c r="C69" t="s">
        <v>16</v>
      </c>
      <c r="D69" s="16">
        <v>44383</v>
      </c>
      <c r="E69" t="s">
        <v>19</v>
      </c>
      <c r="F69" s="18">
        <v>65700</v>
      </c>
      <c r="G69" t="s">
        <v>209</v>
      </c>
      <c r="H69" s="21">
        <f ca="1">(TODAY()-Table_Employees7[[#This Row],[Date Joined]])/365</f>
        <v>1.5068493150684932</v>
      </c>
      <c r="I69" s="18">
        <f ca="1">ROUND(IF(Table_Employees7[[#This Row],[Tenure]]&gt;2,3%,2%)*Table_Employees7[[#This Row],[Salary]],0)</f>
        <v>2266</v>
      </c>
    </row>
    <row r="70" spans="1:9" x14ac:dyDescent="0.35">
      <c r="A70" t="s">
        <v>8</v>
      </c>
      <c r="B70">
        <v>21</v>
      </c>
      <c r="C70" t="s">
        <v>16</v>
      </c>
      <c r="D70" s="16">
        <v>44256</v>
      </c>
      <c r="E70" t="s">
        <v>21</v>
      </c>
      <c r="F70" s="18">
        <v>65920</v>
      </c>
      <c r="G70" t="s">
        <v>207</v>
      </c>
      <c r="H70" s="21">
        <f ca="1">(TODAY()-Table_Employees7[[#This Row],[Date Joined]])/365</f>
        <v>0.95890410958904104</v>
      </c>
      <c r="I70" s="18">
        <f ca="1">ROUND(IF(Table_Employees7[[#This Row],[Tenure]]&gt;2,3%,2%)*Table_Employees7[[#This Row],[Salary]],0)</f>
        <v>1731</v>
      </c>
    </row>
    <row r="71" spans="1:9" x14ac:dyDescent="0.35">
      <c r="A71" t="s">
        <v>8</v>
      </c>
      <c r="B71">
        <v>21</v>
      </c>
      <c r="C71" t="s">
        <v>16</v>
      </c>
      <c r="D71" s="16">
        <v>44317</v>
      </c>
      <c r="E71" t="s">
        <v>21</v>
      </c>
      <c r="F71" s="18">
        <v>65920</v>
      </c>
      <c r="G71" t="s">
        <v>209</v>
      </c>
      <c r="H71" s="21">
        <f ca="1">(TODAY()-Table_Employees7[[#This Row],[Date Joined]])/365</f>
        <v>2.0465753424657533</v>
      </c>
      <c r="I71" s="18">
        <f ca="1">ROUND(IF(Table_Employees7[[#This Row],[Tenure]]&gt;2,3%,2%)*Table_Employees7[[#This Row],[Salary]],0)</f>
        <v>1606</v>
      </c>
    </row>
    <row r="72" spans="1:9" x14ac:dyDescent="0.35">
      <c r="A72" t="s">
        <v>8</v>
      </c>
      <c r="B72">
        <v>30</v>
      </c>
      <c r="C72" t="s">
        <v>24</v>
      </c>
      <c r="D72" s="16">
        <v>44328</v>
      </c>
      <c r="E72" t="s">
        <v>21</v>
      </c>
      <c r="F72" s="18">
        <v>67910</v>
      </c>
      <c r="G72" t="s">
        <v>207</v>
      </c>
      <c r="H72" s="21">
        <f ca="1">(TODAY()-Table_Employees7[[#This Row],[Date Joined]])/365</f>
        <v>1.252054794520548</v>
      </c>
      <c r="I72" s="18">
        <f ca="1">ROUND(IF(Table_Employees7[[#This Row],[Tenure]]&gt;2,3%,2%)*Table_Employees7[[#This Row],[Salary]],0)</f>
        <v>1381</v>
      </c>
    </row>
    <row r="73" spans="1:9" x14ac:dyDescent="0.35">
      <c r="A73" t="s">
        <v>8</v>
      </c>
      <c r="B73">
        <v>30</v>
      </c>
      <c r="C73" t="s">
        <v>24</v>
      </c>
      <c r="D73" s="16">
        <v>44389</v>
      </c>
      <c r="E73" t="s">
        <v>21</v>
      </c>
      <c r="F73" s="18">
        <v>67910</v>
      </c>
      <c r="G73" t="s">
        <v>209</v>
      </c>
      <c r="H73" s="21">
        <f ca="1">(TODAY()-Table_Employees7[[#This Row],[Date Joined]])/365</f>
        <v>2.106849315068493</v>
      </c>
      <c r="I73" s="18">
        <f ca="1">ROUND(IF(Table_Employees7[[#This Row],[Tenure]]&gt;2,3%,2%)*Table_Employees7[[#This Row],[Salary]],0)</f>
        <v>2037</v>
      </c>
    </row>
    <row r="74" spans="1:9" x14ac:dyDescent="0.35">
      <c r="A74" t="s">
        <v>15</v>
      </c>
      <c r="B74">
        <v>30</v>
      </c>
      <c r="C74" t="s">
        <v>16</v>
      </c>
      <c r="D74" s="16">
        <v>44640</v>
      </c>
      <c r="E74" t="s">
        <v>9</v>
      </c>
      <c r="F74" s="18">
        <v>67950</v>
      </c>
      <c r="G74" t="s">
        <v>207</v>
      </c>
      <c r="H74" s="21">
        <f ca="1">(TODAY()-Table_Employees7[[#This Row],[Date Joined]])/365</f>
        <v>2.419178082191781</v>
      </c>
      <c r="I74" s="18">
        <f ca="1">ROUND(IF(Table_Employees7[[#This Row],[Tenure]]&gt;2,3%,2%)*Table_Employees7[[#This Row],[Salary]],0)</f>
        <v>2074</v>
      </c>
    </row>
    <row r="75" spans="1:9" x14ac:dyDescent="0.35">
      <c r="A75" t="s">
        <v>15</v>
      </c>
      <c r="B75">
        <v>30</v>
      </c>
      <c r="C75" t="s">
        <v>16</v>
      </c>
      <c r="D75" s="16">
        <v>44701</v>
      </c>
      <c r="E75" t="s">
        <v>9</v>
      </c>
      <c r="F75" s="18">
        <v>67950</v>
      </c>
      <c r="G75" t="s">
        <v>209</v>
      </c>
      <c r="H75" s="21">
        <f ca="1">(TODAY()-Table_Employees7[[#This Row],[Date Joined]])/365</f>
        <v>1.4986301369863013</v>
      </c>
      <c r="I75" s="18">
        <f ca="1">ROUND(IF(Table_Employees7[[#This Row],[Tenure]]&gt;2,3%,2%)*Table_Employees7[[#This Row],[Salary]],0)</f>
        <v>1203</v>
      </c>
    </row>
    <row r="76" spans="1:9" x14ac:dyDescent="0.35">
      <c r="A76" t="s">
        <v>8</v>
      </c>
      <c r="B76">
        <v>20</v>
      </c>
      <c r="C76" t="s">
        <v>24</v>
      </c>
      <c r="D76" s="16">
        <v>44476</v>
      </c>
      <c r="E76" t="s">
        <v>19</v>
      </c>
      <c r="F76" s="18">
        <v>68900</v>
      </c>
      <c r="G76" t="s">
        <v>207</v>
      </c>
      <c r="H76" s="21">
        <f ca="1">(TODAY()-Table_Employees7[[#This Row],[Date Joined]])/365</f>
        <v>1.9698630136986301</v>
      </c>
      <c r="I76" s="18">
        <f ca="1">ROUND(IF(Table_Employees7[[#This Row],[Tenure]]&gt;2,3%,2%)*Table_Employees7[[#This Row],[Salary]],0)</f>
        <v>2129</v>
      </c>
    </row>
    <row r="77" spans="1:9" x14ac:dyDescent="0.35">
      <c r="A77" t="s">
        <v>8</v>
      </c>
      <c r="B77">
        <v>20</v>
      </c>
      <c r="C77" t="s">
        <v>24</v>
      </c>
      <c r="D77" s="16">
        <v>44537</v>
      </c>
      <c r="E77" t="s">
        <v>19</v>
      </c>
      <c r="F77" s="18">
        <v>68900</v>
      </c>
      <c r="G77" t="s">
        <v>209</v>
      </c>
      <c r="H77" s="21">
        <f ca="1">(TODAY()-Table_Employees7[[#This Row],[Date Joined]])/365</f>
        <v>1.9397260273972603</v>
      </c>
      <c r="I77" s="18">
        <f ca="1">ROUND(IF(Table_Employees7[[#This Row],[Tenure]]&gt;2,3%,2%)*Table_Employees7[[#This Row],[Salary]],0)</f>
        <v>2362</v>
      </c>
    </row>
    <row r="78" spans="1:9" x14ac:dyDescent="0.35">
      <c r="A78" t="s">
        <v>15</v>
      </c>
      <c r="B78">
        <v>37</v>
      </c>
      <c r="C78" t="s">
        <v>16</v>
      </c>
      <c r="D78" s="16">
        <v>44640</v>
      </c>
      <c r="E78" t="s">
        <v>12</v>
      </c>
      <c r="F78" s="18">
        <v>69070</v>
      </c>
      <c r="G78" t="s">
        <v>207</v>
      </c>
      <c r="H78" s="21">
        <f ca="1">(TODAY()-Table_Employees7[[#This Row],[Date Joined]])/365</f>
        <v>1.7232876712328766</v>
      </c>
      <c r="I78" s="18">
        <f ca="1">ROUND(IF(Table_Employees7[[#This Row],[Tenure]]&gt;2,3%,2%)*Table_Employees7[[#This Row],[Salary]],0)</f>
        <v>1568</v>
      </c>
    </row>
    <row r="79" spans="1:9" x14ac:dyDescent="0.35">
      <c r="A79" t="s">
        <v>15</v>
      </c>
      <c r="B79">
        <v>37</v>
      </c>
      <c r="C79" t="s">
        <v>16</v>
      </c>
      <c r="D79" s="16">
        <v>44701</v>
      </c>
      <c r="E79" t="s">
        <v>12</v>
      </c>
      <c r="F79" s="18">
        <v>69070</v>
      </c>
      <c r="G79" t="s">
        <v>209</v>
      </c>
      <c r="H79" s="21">
        <f ca="1">(TODAY()-Table_Employees7[[#This Row],[Date Joined]])/365</f>
        <v>0.84383561643835614</v>
      </c>
      <c r="I79" s="18">
        <f ca="1">ROUND(IF(Table_Employees7[[#This Row],[Tenure]]&gt;2,3%,2%)*Table_Employees7[[#This Row],[Salary]],0)</f>
        <v>2284</v>
      </c>
    </row>
    <row r="80" spans="1:9" x14ac:dyDescent="0.35">
      <c r="A80" t="s">
        <v>15</v>
      </c>
      <c r="B80">
        <v>30</v>
      </c>
      <c r="C80" t="s">
        <v>16</v>
      </c>
      <c r="D80" s="16">
        <v>44214</v>
      </c>
      <c r="E80" t="s">
        <v>12</v>
      </c>
      <c r="F80" s="18">
        <v>69120</v>
      </c>
      <c r="G80" t="s">
        <v>207</v>
      </c>
      <c r="H80" s="21">
        <f ca="1">(TODAY()-Table_Employees7[[#This Row],[Date Joined]])/365</f>
        <v>1.3890410958904109</v>
      </c>
      <c r="I80" s="18">
        <f ca="1">ROUND(IF(Table_Employees7[[#This Row],[Tenure]]&gt;2,3%,2%)*Table_Employees7[[#This Row],[Salary]],0)</f>
        <v>2082</v>
      </c>
    </row>
    <row r="81" spans="1:9" x14ac:dyDescent="0.35">
      <c r="A81" t="s">
        <v>15</v>
      </c>
      <c r="B81">
        <v>30</v>
      </c>
      <c r="C81" t="s">
        <v>16</v>
      </c>
      <c r="D81" s="16">
        <v>44273</v>
      </c>
      <c r="E81" t="s">
        <v>12</v>
      </c>
      <c r="F81" s="18">
        <v>69120</v>
      </c>
      <c r="G81" t="s">
        <v>209</v>
      </c>
      <c r="H81" s="21">
        <f ca="1">(TODAY()-Table_Employees7[[#This Row],[Date Joined]])/365</f>
        <v>1.252054794520548</v>
      </c>
      <c r="I81" s="18">
        <f ca="1">ROUND(IF(Table_Employees7[[#This Row],[Tenure]]&gt;2,3%,2%)*Table_Employees7[[#This Row],[Salary]],0)</f>
        <v>1359</v>
      </c>
    </row>
    <row r="82" spans="1:9" x14ac:dyDescent="0.35">
      <c r="A82" t="s">
        <v>15</v>
      </c>
      <c r="B82">
        <v>30</v>
      </c>
      <c r="C82" t="s">
        <v>16</v>
      </c>
      <c r="D82" s="16">
        <v>44789</v>
      </c>
      <c r="E82" t="s">
        <v>12</v>
      </c>
      <c r="F82" s="18">
        <v>69710</v>
      </c>
      <c r="G82" t="s">
        <v>207</v>
      </c>
      <c r="H82" s="21">
        <f ca="1">(TODAY()-Table_Employees7[[#This Row],[Date Joined]])/365</f>
        <v>3.1095890410958904</v>
      </c>
      <c r="I82" s="18">
        <f ca="1">ROUND(IF(Table_Employees7[[#This Row],[Tenure]]&gt;2,3%,2%)*Table_Employees7[[#This Row],[Salary]],0)</f>
        <v>1049</v>
      </c>
    </row>
    <row r="83" spans="1:9" x14ac:dyDescent="0.35">
      <c r="A83" t="s">
        <v>15</v>
      </c>
      <c r="B83">
        <v>30</v>
      </c>
      <c r="C83" t="s">
        <v>16</v>
      </c>
      <c r="D83" s="16">
        <v>44850</v>
      </c>
      <c r="E83" t="s">
        <v>12</v>
      </c>
      <c r="F83" s="18">
        <v>69710</v>
      </c>
      <c r="G83" t="s">
        <v>209</v>
      </c>
      <c r="H83" s="21">
        <f ca="1">(TODAY()-Table_Employees7[[#This Row],[Date Joined]])/365</f>
        <v>2.7671232876712328</v>
      </c>
      <c r="I83" s="18">
        <f ca="1">ROUND(IF(Table_Employees7[[#This Row],[Tenure]]&gt;2,3%,2%)*Table_Employees7[[#This Row],[Salary]],0)</f>
        <v>1883</v>
      </c>
    </row>
    <row r="84" spans="1:9" x14ac:dyDescent="0.35">
      <c r="A84" t="s">
        <v>15</v>
      </c>
      <c r="B84">
        <v>42</v>
      </c>
      <c r="C84" t="s">
        <v>24</v>
      </c>
      <c r="D84" s="16">
        <v>44670</v>
      </c>
      <c r="E84" t="s">
        <v>21</v>
      </c>
      <c r="F84" s="18">
        <v>70270</v>
      </c>
      <c r="G84" t="s">
        <v>207</v>
      </c>
      <c r="H84" s="21">
        <f ca="1">(TODAY()-Table_Employees7[[#This Row],[Date Joined]])/365</f>
        <v>1.9178082191780821</v>
      </c>
      <c r="I84" s="18">
        <f ca="1">ROUND(IF(Table_Employees7[[#This Row],[Tenure]]&gt;2,3%,2%)*Table_Employees7[[#This Row],[Salary]],0)</f>
        <v>2154</v>
      </c>
    </row>
    <row r="85" spans="1:9" x14ac:dyDescent="0.35">
      <c r="A85" t="s">
        <v>15</v>
      </c>
      <c r="B85">
        <v>42</v>
      </c>
      <c r="C85" t="s">
        <v>24</v>
      </c>
      <c r="D85" s="16">
        <v>44731</v>
      </c>
      <c r="E85" t="s">
        <v>21</v>
      </c>
      <c r="F85" s="18">
        <v>70270</v>
      </c>
      <c r="G85" t="s">
        <v>209</v>
      </c>
      <c r="H85" s="21">
        <f ca="1">(TODAY()-Table_Employees7[[#This Row],[Date Joined]])/365</f>
        <v>2.1232876712328768</v>
      </c>
      <c r="I85" s="18">
        <f ca="1">ROUND(IF(Table_Employees7[[#This Row],[Tenure]]&gt;2,3%,2%)*Table_Employees7[[#This Row],[Salary]],0)</f>
        <v>1971</v>
      </c>
    </row>
    <row r="86" spans="1:9" x14ac:dyDescent="0.35">
      <c r="A86" t="s">
        <v>15</v>
      </c>
      <c r="B86">
        <v>46</v>
      </c>
      <c r="C86" t="s">
        <v>16</v>
      </c>
      <c r="D86" s="16">
        <v>44697</v>
      </c>
      <c r="E86" t="s">
        <v>9</v>
      </c>
      <c r="F86" s="18">
        <v>70610</v>
      </c>
      <c r="G86" t="s">
        <v>207</v>
      </c>
      <c r="H86" s="21">
        <f ca="1">(TODAY()-Table_Employees7[[#This Row],[Date Joined]])/365</f>
        <v>2.1479452054794521</v>
      </c>
      <c r="I86" s="18">
        <f ca="1">ROUND(IF(Table_Employees7[[#This Row],[Tenure]]&gt;2,3%,2%)*Table_Employees7[[#This Row],[Salary]],0)</f>
        <v>2264</v>
      </c>
    </row>
    <row r="87" spans="1:9" x14ac:dyDescent="0.35">
      <c r="A87" t="s">
        <v>15</v>
      </c>
      <c r="B87">
        <v>46</v>
      </c>
      <c r="C87" t="s">
        <v>16</v>
      </c>
      <c r="D87" s="16">
        <v>44758</v>
      </c>
      <c r="E87" t="s">
        <v>9</v>
      </c>
      <c r="F87" s="18">
        <v>70610</v>
      </c>
      <c r="G87" t="s">
        <v>209</v>
      </c>
      <c r="H87" s="21">
        <f ca="1">(TODAY()-Table_Employees7[[#This Row],[Date Joined]])/365</f>
        <v>1.7780821917808218</v>
      </c>
      <c r="I87" s="18">
        <f ca="1">ROUND(IF(Table_Employees7[[#This Row],[Tenure]]&gt;2,3%,2%)*Table_Employees7[[#This Row],[Salary]],0)</f>
        <v>1077</v>
      </c>
    </row>
    <row r="88" spans="1:9" x14ac:dyDescent="0.35">
      <c r="A88" t="s">
        <v>15</v>
      </c>
      <c r="B88">
        <v>36</v>
      </c>
      <c r="C88" t="s">
        <v>16</v>
      </c>
      <c r="D88" s="16">
        <v>44272</v>
      </c>
      <c r="E88" t="s">
        <v>21</v>
      </c>
      <c r="F88" s="18">
        <v>71380</v>
      </c>
      <c r="G88" t="s">
        <v>207</v>
      </c>
      <c r="H88" s="21">
        <f ca="1">(TODAY()-Table_Employees7[[#This Row],[Date Joined]])/365</f>
        <v>1.8191780821917809</v>
      </c>
      <c r="I88" s="18">
        <f ca="1">ROUND(IF(Table_Employees7[[#This Row],[Tenure]]&gt;2,3%,2%)*Table_Employees7[[#This Row],[Salary]],0)</f>
        <v>1571</v>
      </c>
    </row>
    <row r="89" spans="1:9" x14ac:dyDescent="0.35">
      <c r="A89" t="s">
        <v>15</v>
      </c>
      <c r="B89">
        <v>36</v>
      </c>
      <c r="C89" t="s">
        <v>16</v>
      </c>
      <c r="D89" s="16">
        <v>44333</v>
      </c>
      <c r="E89" t="s">
        <v>21</v>
      </c>
      <c r="F89" s="18">
        <v>71380</v>
      </c>
      <c r="G89" t="s">
        <v>209</v>
      </c>
      <c r="H89" s="21">
        <f ca="1">(TODAY()-Table_Employees7[[#This Row],[Date Joined]])/365</f>
        <v>2.408219178082192</v>
      </c>
      <c r="I89" s="18">
        <f ca="1">ROUND(IF(Table_Employees7[[#This Row],[Tenure]]&gt;2,3%,2%)*Table_Employees7[[#This Row],[Salary]],0)</f>
        <v>1769</v>
      </c>
    </row>
    <row r="90" spans="1:9" x14ac:dyDescent="0.35">
      <c r="A90" t="s">
        <v>15</v>
      </c>
      <c r="B90">
        <v>33</v>
      </c>
      <c r="C90" t="s">
        <v>16</v>
      </c>
      <c r="D90" s="16">
        <v>44324</v>
      </c>
      <c r="E90" t="s">
        <v>19</v>
      </c>
      <c r="F90" s="18">
        <v>74550</v>
      </c>
      <c r="G90" t="s">
        <v>207</v>
      </c>
      <c r="H90" s="21">
        <f ca="1">(TODAY()-Table_Employees7[[#This Row],[Date Joined]])/365</f>
        <v>1.095890410958904</v>
      </c>
      <c r="I90" s="18">
        <f ca="1">ROUND(IF(Table_Employees7[[#This Row],[Tenure]]&gt;2,3%,2%)*Table_Employees7[[#This Row],[Salary]],0)</f>
        <v>1412</v>
      </c>
    </row>
    <row r="91" spans="1:9" x14ac:dyDescent="0.35">
      <c r="A91" t="s">
        <v>15</v>
      </c>
      <c r="B91">
        <v>33</v>
      </c>
      <c r="C91" t="s">
        <v>16</v>
      </c>
      <c r="D91" s="16">
        <v>44385</v>
      </c>
      <c r="E91" t="s">
        <v>19</v>
      </c>
      <c r="F91" s="18">
        <v>74550</v>
      </c>
      <c r="G91" t="s">
        <v>209</v>
      </c>
      <c r="H91" s="21">
        <f ca="1">(TODAY()-Table_Employees7[[#This Row],[Date Joined]])/365</f>
        <v>2.5095890410958903</v>
      </c>
      <c r="I91" s="18">
        <f ca="1">ROUND(IF(Table_Employees7[[#This Row],[Tenure]]&gt;2,3%,2%)*Table_Employees7[[#This Row],[Salary]],0)</f>
        <v>1783</v>
      </c>
    </row>
    <row r="92" spans="1:9" x14ac:dyDescent="0.35">
      <c r="A92" t="s">
        <v>8</v>
      </c>
      <c r="B92">
        <v>42</v>
      </c>
      <c r="C92" t="s">
        <v>10</v>
      </c>
      <c r="D92" s="16">
        <v>44718</v>
      </c>
      <c r="E92" t="s">
        <v>9</v>
      </c>
      <c r="F92" s="18">
        <v>75000</v>
      </c>
      <c r="G92" t="s">
        <v>207</v>
      </c>
      <c r="H92" s="21">
        <f ca="1">(TODAY()-Table_Employees7[[#This Row],[Date Joined]])/365</f>
        <v>1.252054794520548</v>
      </c>
      <c r="I92" s="18">
        <f ca="1">ROUND(IF(Table_Employees7[[#This Row],[Tenure]]&gt;2,3%,2%)*Table_Employees7[[#This Row],[Salary]],0)</f>
        <v>971</v>
      </c>
    </row>
    <row r="93" spans="1:9" x14ac:dyDescent="0.35">
      <c r="A93" t="s">
        <v>8</v>
      </c>
      <c r="B93">
        <v>42</v>
      </c>
      <c r="C93" t="s">
        <v>10</v>
      </c>
      <c r="D93" s="16">
        <v>44779</v>
      </c>
      <c r="E93" t="s">
        <v>9</v>
      </c>
      <c r="F93" s="18">
        <v>75000</v>
      </c>
      <c r="G93" t="s">
        <v>209</v>
      </c>
      <c r="H93" s="21">
        <f ca="1">(TODAY()-Table_Employees7[[#This Row],[Date Joined]])/365</f>
        <v>2.6520547945205482</v>
      </c>
      <c r="I93" s="18">
        <f ca="1">ROUND(IF(Table_Employees7[[#This Row],[Tenure]]&gt;2,3%,2%)*Table_Employees7[[#This Row],[Salary]],0)</f>
        <v>2884</v>
      </c>
    </row>
    <row r="94" spans="1:9" x14ac:dyDescent="0.35">
      <c r="A94" t="s">
        <v>8</v>
      </c>
      <c r="B94">
        <v>33</v>
      </c>
      <c r="C94" t="s">
        <v>16</v>
      </c>
      <c r="D94" s="16">
        <v>44253</v>
      </c>
      <c r="E94" t="s">
        <v>12</v>
      </c>
      <c r="F94" s="18">
        <v>75280</v>
      </c>
      <c r="G94" t="s">
        <v>207</v>
      </c>
      <c r="H94" s="21">
        <f ca="1">(TODAY()-Table_Employees7[[#This Row],[Date Joined]])/365</f>
        <v>1.7835616438356163</v>
      </c>
      <c r="I94" s="18">
        <f ca="1">ROUND(IF(Table_Employees7[[#This Row],[Tenure]]&gt;2,3%,2%)*Table_Employees7[[#This Row],[Salary]],0)</f>
        <v>2256</v>
      </c>
    </row>
    <row r="95" spans="1:9" x14ac:dyDescent="0.35">
      <c r="A95" t="s">
        <v>8</v>
      </c>
      <c r="B95">
        <v>33</v>
      </c>
      <c r="C95" t="s">
        <v>16</v>
      </c>
      <c r="D95" s="16">
        <v>44312</v>
      </c>
      <c r="E95" t="s">
        <v>12</v>
      </c>
      <c r="F95" s="18">
        <v>75280</v>
      </c>
      <c r="G95" t="s">
        <v>209</v>
      </c>
      <c r="H95" s="21">
        <f ca="1">(TODAY()-Table_Employees7[[#This Row],[Date Joined]])/365</f>
        <v>0.92876712328767119</v>
      </c>
      <c r="I95" s="18">
        <f ca="1">ROUND(IF(Table_Employees7[[#This Row],[Tenure]]&gt;2,3%,2%)*Table_Employees7[[#This Row],[Salary]],0)</f>
        <v>1412</v>
      </c>
    </row>
    <row r="96" spans="1:9" x14ac:dyDescent="0.35">
      <c r="A96" t="s">
        <v>8</v>
      </c>
      <c r="B96">
        <v>33</v>
      </c>
      <c r="C96" t="s">
        <v>42</v>
      </c>
      <c r="D96" s="16">
        <v>44313</v>
      </c>
      <c r="E96" t="s">
        <v>12</v>
      </c>
      <c r="F96" s="18">
        <v>75480</v>
      </c>
      <c r="G96" t="s">
        <v>207</v>
      </c>
      <c r="H96" s="21">
        <f ca="1">(TODAY()-Table_Employees7[[#This Row],[Date Joined]])/365</f>
        <v>2.0273972602739727</v>
      </c>
      <c r="I96" s="18">
        <f ca="1">ROUND(IF(Table_Employees7[[#This Row],[Tenure]]&gt;2,3%,2%)*Table_Employees7[[#This Row],[Salary]],0)</f>
        <v>1597</v>
      </c>
    </row>
    <row r="97" spans="1:9" x14ac:dyDescent="0.35">
      <c r="A97" t="s">
        <v>8</v>
      </c>
      <c r="B97">
        <v>33</v>
      </c>
      <c r="C97" t="s">
        <v>42</v>
      </c>
      <c r="D97" s="16">
        <v>44374</v>
      </c>
      <c r="E97" t="s">
        <v>12</v>
      </c>
      <c r="F97" s="18">
        <v>75480</v>
      </c>
      <c r="G97" t="s">
        <v>209</v>
      </c>
      <c r="H97" s="21">
        <f ca="1">(TODAY()-Table_Employees7[[#This Row],[Date Joined]])/365</f>
        <v>2.6054794520547944</v>
      </c>
      <c r="I97" s="18">
        <f ca="1">ROUND(IF(Table_Employees7[[#This Row],[Tenure]]&gt;2,3%,2%)*Table_Employees7[[#This Row],[Salary]],0)</f>
        <v>3463</v>
      </c>
    </row>
    <row r="98" spans="1:9" x14ac:dyDescent="0.35">
      <c r="A98" t="s">
        <v>15</v>
      </c>
      <c r="B98">
        <v>21</v>
      </c>
      <c r="C98" t="s">
        <v>16</v>
      </c>
      <c r="D98" s="16">
        <v>44180</v>
      </c>
      <c r="E98" t="s">
        <v>56</v>
      </c>
      <c r="F98" s="18">
        <v>75880</v>
      </c>
      <c r="G98" t="s">
        <v>207</v>
      </c>
      <c r="H98" s="21">
        <f ca="1">(TODAY()-Table_Employees7[[#This Row],[Date Joined]])/365</f>
        <v>1.7315068493150685</v>
      </c>
      <c r="I98" s="18">
        <f ca="1">ROUND(IF(Table_Employees7[[#This Row],[Tenure]]&gt;2,3%,2%)*Table_Employees7[[#This Row],[Salary]],0)</f>
        <v>1071</v>
      </c>
    </row>
    <row r="99" spans="1:9" x14ac:dyDescent="0.35">
      <c r="A99" t="s">
        <v>15</v>
      </c>
      <c r="B99">
        <v>21</v>
      </c>
      <c r="C99" t="s">
        <v>16</v>
      </c>
      <c r="D99" s="16">
        <v>44242</v>
      </c>
      <c r="E99" t="s">
        <v>56</v>
      </c>
      <c r="F99" s="18">
        <v>75880</v>
      </c>
      <c r="G99" t="s">
        <v>209</v>
      </c>
      <c r="H99" s="21">
        <f ca="1">(TODAY()-Table_Employees7[[#This Row],[Date Joined]])/365</f>
        <v>0.64657534246575343</v>
      </c>
      <c r="I99" s="18">
        <f ca="1">ROUND(IF(Table_Employees7[[#This Row],[Tenure]]&gt;2,3%,2%)*Table_Employees7[[#This Row],[Salary]],0)</f>
        <v>2251</v>
      </c>
    </row>
    <row r="100" spans="1:9" x14ac:dyDescent="0.35">
      <c r="A100" t="s">
        <v>8</v>
      </c>
      <c r="B100">
        <v>28</v>
      </c>
      <c r="C100" t="s">
        <v>16</v>
      </c>
      <c r="D100" s="16">
        <v>44124</v>
      </c>
      <c r="E100" t="s">
        <v>21</v>
      </c>
      <c r="F100" s="18">
        <v>75970</v>
      </c>
      <c r="G100" t="s">
        <v>207</v>
      </c>
      <c r="H100" s="21">
        <f ca="1">(TODAY()-Table_Employees7[[#This Row],[Date Joined]])/365</f>
        <v>1.0849315068493151</v>
      </c>
      <c r="I100" s="18">
        <f ca="1">ROUND(IF(Table_Employees7[[#This Row],[Tenure]]&gt;2,3%,2%)*Table_Employees7[[#This Row],[Salary]],0)</f>
        <v>971</v>
      </c>
    </row>
    <row r="101" spans="1:9" x14ac:dyDescent="0.35">
      <c r="A101" t="s">
        <v>8</v>
      </c>
      <c r="B101">
        <v>28</v>
      </c>
      <c r="C101" t="s">
        <v>16</v>
      </c>
      <c r="D101" s="16">
        <v>44185</v>
      </c>
      <c r="E101" t="s">
        <v>21</v>
      </c>
      <c r="F101" s="18">
        <v>75970</v>
      </c>
      <c r="G101" t="s">
        <v>209</v>
      </c>
      <c r="H101" s="21">
        <f ca="1">(TODAY()-Table_Employees7[[#This Row],[Date Joined]])/365</f>
        <v>2.6</v>
      </c>
      <c r="I101" s="18">
        <f ca="1">ROUND(IF(Table_Employees7[[#This Row],[Tenure]]&gt;2,3%,2%)*Table_Employees7[[#This Row],[Salary]],0)</f>
        <v>1883</v>
      </c>
    </row>
    <row r="102" spans="1:9" x14ac:dyDescent="0.35">
      <c r="A102" t="s">
        <v>8</v>
      </c>
      <c r="B102">
        <v>22</v>
      </c>
      <c r="C102" t="s">
        <v>13</v>
      </c>
      <c r="D102" s="16">
        <v>44388</v>
      </c>
      <c r="E102" t="s">
        <v>9</v>
      </c>
      <c r="F102" s="18">
        <v>76900</v>
      </c>
      <c r="G102" t="s">
        <v>207</v>
      </c>
      <c r="H102" s="21">
        <f ca="1">(TODAY()-Table_Employees7[[#This Row],[Date Joined]])/365</f>
        <v>1.6109589041095891</v>
      </c>
      <c r="I102" s="18">
        <f ca="1">ROUND(IF(Table_Employees7[[#This Row],[Tenure]]&gt;2,3%,2%)*Table_Employees7[[#This Row],[Salary]],0)</f>
        <v>1077</v>
      </c>
    </row>
    <row r="103" spans="1:9" x14ac:dyDescent="0.35">
      <c r="A103" t="s">
        <v>8</v>
      </c>
      <c r="B103">
        <v>22</v>
      </c>
      <c r="C103" t="s">
        <v>13</v>
      </c>
      <c r="D103" s="16">
        <v>44450</v>
      </c>
      <c r="E103" t="s">
        <v>9</v>
      </c>
      <c r="F103" s="18">
        <v>76900</v>
      </c>
      <c r="G103" t="s">
        <v>209</v>
      </c>
      <c r="H103" s="21">
        <f ca="1">(TODAY()-Table_Employees7[[#This Row],[Date Joined]])/365</f>
        <v>2.6712328767123288</v>
      </c>
      <c r="I103" s="18">
        <f ca="1">ROUND(IF(Table_Employees7[[#This Row],[Tenure]]&gt;2,3%,2%)*Table_Employees7[[#This Row],[Salary]],0)</f>
        <v>3573</v>
      </c>
    </row>
    <row r="104" spans="1:9" x14ac:dyDescent="0.35">
      <c r="A104" t="s">
        <v>8</v>
      </c>
      <c r="B104">
        <v>36</v>
      </c>
      <c r="C104" t="s">
        <v>16</v>
      </c>
      <c r="D104" s="16">
        <v>44468</v>
      </c>
      <c r="E104" t="s">
        <v>9</v>
      </c>
      <c r="F104" s="18">
        <v>78390</v>
      </c>
      <c r="G104" t="s">
        <v>207</v>
      </c>
      <c r="H104" s="21">
        <f ca="1">(TODAY()-Table_Employees7[[#This Row],[Date Joined]])/365</f>
        <v>2.5123287671232877</v>
      </c>
      <c r="I104" s="18">
        <f ca="1">ROUND(IF(Table_Employees7[[#This Row],[Tenure]]&gt;2,3%,2%)*Table_Employees7[[#This Row],[Salary]],0)</f>
        <v>3363</v>
      </c>
    </row>
    <row r="105" spans="1:9" x14ac:dyDescent="0.35">
      <c r="A105" t="s">
        <v>8</v>
      </c>
      <c r="B105">
        <v>36</v>
      </c>
      <c r="C105" t="s">
        <v>16</v>
      </c>
      <c r="D105" s="16">
        <v>44529</v>
      </c>
      <c r="E105" t="s">
        <v>9</v>
      </c>
      <c r="F105" s="18">
        <v>78390</v>
      </c>
      <c r="G105" t="s">
        <v>209</v>
      </c>
      <c r="H105" s="21">
        <f ca="1">(TODAY()-Table_Employees7[[#This Row],[Date Joined]])/365</f>
        <v>1.9561643835616438</v>
      </c>
      <c r="I105" s="18">
        <f ca="1">ROUND(IF(Table_Employees7[[#This Row],[Tenure]]&gt;2,3%,2%)*Table_Employees7[[#This Row],[Salary]],0)</f>
        <v>1314</v>
      </c>
    </row>
    <row r="106" spans="1:9" x14ac:dyDescent="0.35">
      <c r="A106" t="s">
        <v>8</v>
      </c>
      <c r="B106">
        <v>36</v>
      </c>
      <c r="C106" t="s">
        <v>16</v>
      </c>
      <c r="D106" s="16">
        <v>44433</v>
      </c>
      <c r="E106" t="s">
        <v>19</v>
      </c>
      <c r="F106" s="18">
        <v>78540</v>
      </c>
      <c r="G106" t="s">
        <v>207</v>
      </c>
      <c r="H106" s="21">
        <f ca="1">(TODAY()-Table_Employees7[[#This Row],[Date Joined]])/365</f>
        <v>1.0849315068493151</v>
      </c>
      <c r="I106" s="18">
        <f ca="1">ROUND(IF(Table_Employees7[[#This Row],[Tenure]]&gt;2,3%,2%)*Table_Employees7[[#This Row],[Salary]],0)</f>
        <v>1381</v>
      </c>
    </row>
    <row r="107" spans="1:9" x14ac:dyDescent="0.35">
      <c r="A107" t="s">
        <v>8</v>
      </c>
      <c r="B107">
        <v>36</v>
      </c>
      <c r="C107" t="s">
        <v>16</v>
      </c>
      <c r="D107" s="16">
        <v>44494</v>
      </c>
      <c r="E107" t="s">
        <v>19</v>
      </c>
      <c r="F107" s="18">
        <v>78540</v>
      </c>
      <c r="G107" t="s">
        <v>209</v>
      </c>
      <c r="H107" s="21">
        <f ca="1">(TODAY()-Table_Employees7[[#This Row],[Date Joined]])/365</f>
        <v>1.747945205479452</v>
      </c>
      <c r="I107" s="18">
        <f ca="1">ROUND(IF(Table_Employees7[[#This Row],[Tenure]]&gt;2,3%,2%)*Table_Employees7[[#This Row],[Salary]],0)</f>
        <v>2154</v>
      </c>
    </row>
    <row r="108" spans="1:9" x14ac:dyDescent="0.35">
      <c r="A108" t="s">
        <v>15</v>
      </c>
      <c r="B108">
        <v>20</v>
      </c>
      <c r="C108" t="s">
        <v>16</v>
      </c>
      <c r="D108" s="16">
        <v>44683</v>
      </c>
      <c r="E108" t="s">
        <v>9</v>
      </c>
      <c r="F108" s="18">
        <v>79570</v>
      </c>
      <c r="G108" t="s">
        <v>207</v>
      </c>
      <c r="H108" s="21">
        <f ca="1">(TODAY()-Table_Employees7[[#This Row],[Date Joined]])/365</f>
        <v>2.0356164383561643</v>
      </c>
      <c r="I108" s="18">
        <f ca="1">ROUND(IF(Table_Employees7[[#This Row],[Tenure]]&gt;2,3%,2%)*Table_Employees7[[#This Row],[Salary]],0)</f>
        <v>1315</v>
      </c>
    </row>
    <row r="109" spans="1:9" x14ac:dyDescent="0.35">
      <c r="A109" t="s">
        <v>15</v>
      </c>
      <c r="B109">
        <v>20</v>
      </c>
      <c r="C109" t="s">
        <v>16</v>
      </c>
      <c r="D109" s="16">
        <v>44744</v>
      </c>
      <c r="E109" t="s">
        <v>9</v>
      </c>
      <c r="F109" s="18">
        <v>79570</v>
      </c>
      <c r="G109" t="s">
        <v>209</v>
      </c>
      <c r="H109" s="21">
        <f ca="1">(TODAY()-Table_Employees7[[#This Row],[Date Joined]])/365</f>
        <v>2.2849315068493152</v>
      </c>
      <c r="I109" s="18">
        <f ca="1">ROUND(IF(Table_Employees7[[#This Row],[Tenure]]&gt;2,3%,2%)*Table_Employees7[[#This Row],[Salary]],0)</f>
        <v>2993</v>
      </c>
    </row>
    <row r="110" spans="1:9" x14ac:dyDescent="0.35">
      <c r="A110" t="s">
        <v>8</v>
      </c>
      <c r="B110">
        <v>25</v>
      </c>
      <c r="C110" t="s">
        <v>13</v>
      </c>
      <c r="D110" s="16">
        <v>44633</v>
      </c>
      <c r="E110" t="s">
        <v>12</v>
      </c>
      <c r="F110" s="18">
        <v>80700</v>
      </c>
      <c r="G110" t="s">
        <v>207</v>
      </c>
      <c r="H110" s="21">
        <f ca="1">(TODAY()-Table_Employees7[[#This Row],[Date Joined]])/365</f>
        <v>2.7205479452054795</v>
      </c>
      <c r="I110" s="18">
        <f ca="1">ROUND(IF(Table_Employees7[[#This Row],[Tenure]]&gt;2,3%,2%)*Table_Employees7[[#This Row],[Salary]],0)</f>
        <v>1138</v>
      </c>
    </row>
    <row r="111" spans="1:9" x14ac:dyDescent="0.35">
      <c r="A111" t="s">
        <v>8</v>
      </c>
      <c r="B111">
        <v>25</v>
      </c>
      <c r="C111" t="s">
        <v>13</v>
      </c>
      <c r="D111" s="16">
        <v>44694</v>
      </c>
      <c r="E111" t="s">
        <v>12</v>
      </c>
      <c r="F111" s="18">
        <v>80700</v>
      </c>
      <c r="G111" t="s">
        <v>209</v>
      </c>
      <c r="H111" s="21">
        <f ca="1">(TODAY()-Table_Employees7[[#This Row],[Date Joined]])/365</f>
        <v>0.9178082191780822</v>
      </c>
      <c r="I111" s="18">
        <f ca="1">ROUND(IF(Table_Employees7[[#This Row],[Tenure]]&gt;2,3%,2%)*Table_Employees7[[#This Row],[Salary]],0)</f>
        <v>1142</v>
      </c>
    </row>
    <row r="112" spans="1:9" x14ac:dyDescent="0.35">
      <c r="A112" t="s">
        <v>8</v>
      </c>
      <c r="B112">
        <v>27</v>
      </c>
      <c r="C112" t="s">
        <v>16</v>
      </c>
      <c r="D112" s="16">
        <v>44625</v>
      </c>
      <c r="E112" t="s">
        <v>12</v>
      </c>
      <c r="F112" s="18">
        <v>83750</v>
      </c>
      <c r="G112" t="s">
        <v>207</v>
      </c>
      <c r="H112" s="21">
        <f ca="1">(TODAY()-Table_Employees7[[#This Row],[Date Joined]])/365</f>
        <v>2.6082191780821917</v>
      </c>
      <c r="I112" s="18">
        <f ca="1">ROUND(IF(Table_Employees7[[#This Row],[Tenure]]&gt;2,3%,2%)*Table_Employees7[[#This Row],[Salary]],0)</f>
        <v>1259</v>
      </c>
    </row>
    <row r="113" spans="1:9" x14ac:dyDescent="0.35">
      <c r="A113" t="s">
        <v>8</v>
      </c>
      <c r="B113">
        <v>27</v>
      </c>
      <c r="C113" t="s">
        <v>16</v>
      </c>
      <c r="D113" s="16">
        <v>44686</v>
      </c>
      <c r="E113" t="s">
        <v>12</v>
      </c>
      <c r="F113" s="18">
        <v>83750</v>
      </c>
      <c r="G113" t="s">
        <v>209</v>
      </c>
      <c r="H113" s="21">
        <f ca="1">(TODAY()-Table_Employees7[[#This Row],[Date Joined]])/365</f>
        <v>2.3424657534246576</v>
      </c>
      <c r="I113" s="18">
        <f ca="1">ROUND(IF(Table_Employees7[[#This Row],[Tenure]]&gt;2,3%,2%)*Table_Employees7[[#This Row],[Salary]],0)</f>
        <v>2276</v>
      </c>
    </row>
    <row r="114" spans="1:9" x14ac:dyDescent="0.35">
      <c r="A114" t="s">
        <v>8</v>
      </c>
      <c r="B114">
        <v>34</v>
      </c>
      <c r="C114" t="s">
        <v>16</v>
      </c>
      <c r="D114" s="16">
        <v>44397</v>
      </c>
      <c r="E114" t="s">
        <v>21</v>
      </c>
      <c r="F114" s="18">
        <v>85000</v>
      </c>
      <c r="G114" t="s">
        <v>207</v>
      </c>
      <c r="H114" s="21">
        <f ca="1">(TODAY()-Table_Employees7[[#This Row],[Date Joined]])/365</f>
        <v>1.2164383561643837</v>
      </c>
      <c r="I114" s="18">
        <f ca="1">ROUND(IF(Table_Employees7[[#This Row],[Tenure]]&gt;2,3%,2%)*Table_Employees7[[#This Row],[Salary]],0)</f>
        <v>1179</v>
      </c>
    </row>
    <row r="115" spans="1:9" x14ac:dyDescent="0.35">
      <c r="A115" t="s">
        <v>8</v>
      </c>
      <c r="B115">
        <v>34</v>
      </c>
      <c r="C115" t="s">
        <v>16</v>
      </c>
      <c r="D115" s="16">
        <v>44459</v>
      </c>
      <c r="E115" t="s">
        <v>21</v>
      </c>
      <c r="F115" s="18">
        <v>85000</v>
      </c>
      <c r="G115" t="s">
        <v>209</v>
      </c>
      <c r="H115" s="21">
        <f ca="1">(TODAY()-Table_Employees7[[#This Row],[Date Joined]])/365</f>
        <v>1.9397260273972603</v>
      </c>
      <c r="I115" s="18">
        <f ca="1">ROUND(IF(Table_Employees7[[#This Row],[Tenure]]&gt;2,3%,2%)*Table_Employees7[[#This Row],[Salary]],0)</f>
        <v>1358</v>
      </c>
    </row>
    <row r="116" spans="1:9" x14ac:dyDescent="0.35">
      <c r="A116" t="s">
        <v>8</v>
      </c>
      <c r="B116">
        <v>33</v>
      </c>
      <c r="C116" t="s">
        <v>16</v>
      </c>
      <c r="D116" s="16">
        <v>44747</v>
      </c>
      <c r="E116" t="s">
        <v>21</v>
      </c>
      <c r="F116" s="18">
        <v>86570</v>
      </c>
      <c r="G116" t="s">
        <v>207</v>
      </c>
      <c r="H116" s="21">
        <f ca="1">(TODAY()-Table_Employees7[[#This Row],[Date Joined]])/365</f>
        <v>1.189041095890411</v>
      </c>
      <c r="I116" s="18">
        <f ca="1">ROUND(IF(Table_Employees7[[#This Row],[Tenure]]&gt;2,3%,2%)*Table_Employees7[[#This Row],[Salary]],0)</f>
        <v>1162</v>
      </c>
    </row>
    <row r="117" spans="1:9" x14ac:dyDescent="0.35">
      <c r="A117" t="s">
        <v>8</v>
      </c>
      <c r="B117">
        <v>33</v>
      </c>
      <c r="C117" t="s">
        <v>16</v>
      </c>
      <c r="D117" s="16">
        <v>44809</v>
      </c>
      <c r="E117" t="s">
        <v>21</v>
      </c>
      <c r="F117" s="18">
        <v>86570</v>
      </c>
      <c r="G117" t="s">
        <v>209</v>
      </c>
      <c r="H117" s="21">
        <f ca="1">(TODAY()-Table_Employees7[[#This Row],[Date Joined]])/365</f>
        <v>1.452054794520548</v>
      </c>
      <c r="I117" s="18">
        <f ca="1">ROUND(IF(Table_Employees7[[#This Row],[Tenure]]&gt;2,3%,2%)*Table_Employees7[[#This Row],[Salary]],0)</f>
        <v>980</v>
      </c>
    </row>
    <row r="118" spans="1:9" x14ac:dyDescent="0.35">
      <c r="A118" t="s">
        <v>8</v>
      </c>
      <c r="B118">
        <v>40</v>
      </c>
      <c r="C118" t="s">
        <v>16</v>
      </c>
      <c r="D118" s="16">
        <v>44276</v>
      </c>
      <c r="E118" t="s">
        <v>12</v>
      </c>
      <c r="F118" s="18">
        <v>87620</v>
      </c>
      <c r="G118" t="s">
        <v>207</v>
      </c>
      <c r="H118" s="21">
        <f ca="1">(TODAY()-Table_Employees7[[#This Row],[Date Joined]])/365</f>
        <v>1.3698630136986301</v>
      </c>
      <c r="I118" s="18">
        <f ca="1">ROUND(IF(Table_Employees7[[#This Row],[Tenure]]&gt;2,3%,2%)*Table_Employees7[[#This Row],[Salary]],0)</f>
        <v>1280</v>
      </c>
    </row>
    <row r="119" spans="1:9" x14ac:dyDescent="0.35">
      <c r="A119" t="s">
        <v>8</v>
      </c>
      <c r="B119">
        <v>40</v>
      </c>
      <c r="C119" t="s">
        <v>16</v>
      </c>
      <c r="D119" s="16">
        <v>44337</v>
      </c>
      <c r="E119" t="s">
        <v>12</v>
      </c>
      <c r="F119" s="18">
        <v>87620</v>
      </c>
      <c r="G119" t="s">
        <v>209</v>
      </c>
      <c r="H119" s="21">
        <f ca="1">(TODAY()-Table_Employees7[[#This Row],[Date Joined]])/365</f>
        <v>0.87123287671232874</v>
      </c>
      <c r="I119" s="18">
        <f ca="1">ROUND(IF(Table_Employees7[[#This Row],[Tenure]]&gt;2,3%,2%)*Table_Employees7[[#This Row],[Salary]],0)</f>
        <v>1500</v>
      </c>
    </row>
    <row r="120" spans="1:9" x14ac:dyDescent="0.35">
      <c r="A120" t="s">
        <v>15</v>
      </c>
      <c r="B120">
        <v>37</v>
      </c>
      <c r="C120" t="s">
        <v>24</v>
      </c>
      <c r="D120" s="16">
        <v>44277</v>
      </c>
      <c r="E120" t="s">
        <v>12</v>
      </c>
      <c r="F120" s="18">
        <v>88050</v>
      </c>
      <c r="G120" t="s">
        <v>207</v>
      </c>
      <c r="H120" s="21">
        <f ca="1">(TODAY()-Table_Employees7[[#This Row],[Date Joined]])/365</f>
        <v>2.0821917808219177</v>
      </c>
      <c r="I120" s="18">
        <f ca="1">ROUND(IF(Table_Employees7[[#This Row],[Tenure]]&gt;2,3%,2%)*Table_Employees7[[#This Row],[Salary]],0)</f>
        <v>2629</v>
      </c>
    </row>
    <row r="121" spans="1:9" x14ac:dyDescent="0.35">
      <c r="A121" t="s">
        <v>15</v>
      </c>
      <c r="B121">
        <v>37</v>
      </c>
      <c r="C121" t="s">
        <v>24</v>
      </c>
      <c r="D121" s="16">
        <v>44338</v>
      </c>
      <c r="E121" t="s">
        <v>12</v>
      </c>
      <c r="F121" s="18">
        <v>88050</v>
      </c>
      <c r="G121" t="s">
        <v>209</v>
      </c>
      <c r="H121" s="21">
        <f ca="1">(TODAY()-Table_Employees7[[#This Row],[Date Joined]])/365</f>
        <v>2.9424657534246577</v>
      </c>
      <c r="I121" s="18">
        <f ca="1">ROUND(IF(Table_Employees7[[#This Row],[Tenure]]&gt;2,3%,2%)*Table_Employees7[[#This Row],[Salary]],0)</f>
        <v>1049</v>
      </c>
    </row>
    <row r="122" spans="1:9" x14ac:dyDescent="0.35">
      <c r="A122" t="s">
        <v>208</v>
      </c>
      <c r="B122">
        <v>27</v>
      </c>
      <c r="C122" t="s">
        <v>13</v>
      </c>
      <c r="D122" s="16">
        <v>44212</v>
      </c>
      <c r="E122" t="s">
        <v>12</v>
      </c>
      <c r="F122" s="18">
        <v>90700</v>
      </c>
      <c r="G122" t="s">
        <v>207</v>
      </c>
      <c r="H122" s="21">
        <f ca="1">(TODAY()-Table_Employees7[[#This Row],[Date Joined]])/365</f>
        <v>2.4986301369863013</v>
      </c>
      <c r="I122" s="18">
        <f ca="1">ROUND(IF(Table_Employees7[[#This Row],[Tenure]]&gt;2,3%,2%)*Table_Employees7[[#This Row],[Salary]],0)</f>
        <v>2279</v>
      </c>
    </row>
    <row r="123" spans="1:9" x14ac:dyDescent="0.35">
      <c r="A123" t="s">
        <v>208</v>
      </c>
      <c r="B123">
        <v>26</v>
      </c>
      <c r="C123" t="s">
        <v>13</v>
      </c>
      <c r="D123" s="16">
        <v>44271</v>
      </c>
      <c r="E123" t="s">
        <v>12</v>
      </c>
      <c r="F123" s="18">
        <v>90700</v>
      </c>
      <c r="G123" t="s">
        <v>209</v>
      </c>
      <c r="H123" s="21">
        <f ca="1">(TODAY()-Table_Employees7[[#This Row],[Date Joined]])/365</f>
        <v>1.3287671232876712</v>
      </c>
      <c r="I123" s="18">
        <f ca="1">ROUND(IF(Table_Employees7[[#This Row],[Tenure]]&gt;2,3%,2%)*Table_Employees7[[#This Row],[Salary]],0)</f>
        <v>1203</v>
      </c>
    </row>
    <row r="124" spans="1:9" x14ac:dyDescent="0.35">
      <c r="A124" t="s">
        <v>208</v>
      </c>
      <c r="B124">
        <v>32</v>
      </c>
      <c r="C124" t="s">
        <v>16</v>
      </c>
      <c r="D124" s="16">
        <v>44713</v>
      </c>
      <c r="E124" t="s">
        <v>12</v>
      </c>
      <c r="F124" s="18">
        <v>91310</v>
      </c>
      <c r="G124" t="s">
        <v>207</v>
      </c>
      <c r="H124" s="21">
        <f ca="1">(TODAY()-Table_Employees7[[#This Row],[Date Joined]])/365</f>
        <v>1.9808219178082191</v>
      </c>
      <c r="I124" s="18">
        <f ca="1">ROUND(IF(Table_Employees7[[#This Row],[Tenure]]&gt;2,3%,2%)*Table_Employees7[[#This Row],[Salary]],0)</f>
        <v>1510</v>
      </c>
    </row>
    <row r="125" spans="1:9" x14ac:dyDescent="0.35">
      <c r="A125" t="s">
        <v>208</v>
      </c>
      <c r="B125">
        <v>32</v>
      </c>
      <c r="C125" t="s">
        <v>16</v>
      </c>
      <c r="D125" s="16">
        <v>44774</v>
      </c>
      <c r="E125" t="s">
        <v>12</v>
      </c>
      <c r="F125" s="18">
        <v>91310</v>
      </c>
      <c r="G125" t="s">
        <v>209</v>
      </c>
      <c r="H125" s="21">
        <f ca="1">(TODAY()-Table_Employees7[[#This Row],[Date Joined]])/365</f>
        <v>2.5561643835616437</v>
      </c>
      <c r="I125" s="18">
        <f ca="1">ROUND(IF(Table_Employees7[[#This Row],[Tenure]]&gt;2,3%,2%)*Table_Employees7[[#This Row],[Salary]],0)</f>
        <v>3478</v>
      </c>
    </row>
    <row r="126" spans="1:9" x14ac:dyDescent="0.35">
      <c r="A126" t="s">
        <v>15</v>
      </c>
      <c r="B126">
        <v>27</v>
      </c>
      <c r="C126" t="s">
        <v>13</v>
      </c>
      <c r="D126" s="16">
        <v>44174</v>
      </c>
      <c r="E126" t="s">
        <v>21</v>
      </c>
      <c r="F126" s="18">
        <v>91650</v>
      </c>
      <c r="G126" t="s">
        <v>207</v>
      </c>
      <c r="H126" s="21">
        <f ca="1">(TODAY()-Table_Employees7[[#This Row],[Date Joined]])/365</f>
        <v>1.6520547945205479</v>
      </c>
      <c r="I126" s="18">
        <f ca="1">ROUND(IF(Table_Employees7[[#This Row],[Tenure]]&gt;2,3%,2%)*Table_Employees7[[#This Row],[Salary]],0)</f>
        <v>1571</v>
      </c>
    </row>
    <row r="127" spans="1:9" x14ac:dyDescent="0.35">
      <c r="A127" t="s">
        <v>15</v>
      </c>
      <c r="B127">
        <v>27</v>
      </c>
      <c r="C127" t="s">
        <v>13</v>
      </c>
      <c r="D127" s="16">
        <v>44236</v>
      </c>
      <c r="E127" t="s">
        <v>21</v>
      </c>
      <c r="F127" s="18">
        <v>91650</v>
      </c>
      <c r="G127" t="s">
        <v>209</v>
      </c>
      <c r="H127" s="21">
        <f ca="1">(TODAY()-Table_Employees7[[#This Row],[Date Joined]])/365</f>
        <v>1.0164383561643835</v>
      </c>
      <c r="I127" s="18">
        <f ca="1">ROUND(IF(Table_Employees7[[#This Row],[Tenure]]&gt;2,3%,2%)*Table_Employees7[[#This Row],[Salary]],0)</f>
        <v>2184</v>
      </c>
    </row>
    <row r="128" spans="1:9" x14ac:dyDescent="0.35">
      <c r="A128" t="s">
        <v>8</v>
      </c>
      <c r="B128">
        <v>34</v>
      </c>
      <c r="C128" t="s">
        <v>16</v>
      </c>
      <c r="D128" s="16">
        <v>44383</v>
      </c>
      <c r="E128" t="s">
        <v>21</v>
      </c>
      <c r="F128" s="18">
        <v>92450</v>
      </c>
      <c r="G128" t="s">
        <v>207</v>
      </c>
      <c r="H128" s="21">
        <f ca="1">(TODAY()-Table_Employees7[[#This Row],[Date Joined]])/365</f>
        <v>1.0301369863013699</v>
      </c>
      <c r="I128" s="18">
        <f ca="1">ROUND(IF(Table_Employees7[[#This Row],[Tenure]]&gt;2,3%,2%)*Table_Employees7[[#This Row],[Salary]],0)</f>
        <v>993</v>
      </c>
    </row>
    <row r="129" spans="1:9" x14ac:dyDescent="0.35">
      <c r="A129" t="s">
        <v>8</v>
      </c>
      <c r="B129">
        <v>34</v>
      </c>
      <c r="C129" t="s">
        <v>16</v>
      </c>
      <c r="D129" s="16">
        <v>44445</v>
      </c>
      <c r="E129" t="s">
        <v>21</v>
      </c>
      <c r="F129" s="18">
        <v>92450</v>
      </c>
      <c r="G129" t="s">
        <v>209</v>
      </c>
      <c r="H129" s="21">
        <f ca="1">(TODAY()-Table_Employees7[[#This Row],[Date Joined]])/365</f>
        <v>1.2794520547945205</v>
      </c>
      <c r="I129" s="18">
        <f ca="1">ROUND(IF(Table_Employees7[[#This Row],[Tenure]]&gt;2,3%,2%)*Table_Employees7[[#This Row],[Salary]],0)</f>
        <v>1999</v>
      </c>
    </row>
    <row r="130" spans="1:9" x14ac:dyDescent="0.35">
      <c r="A130" t="s">
        <v>8</v>
      </c>
      <c r="B130">
        <v>25</v>
      </c>
      <c r="C130" t="s">
        <v>16</v>
      </c>
      <c r="D130" s="16">
        <v>44144</v>
      </c>
      <c r="E130" t="s">
        <v>19</v>
      </c>
      <c r="F130" s="18">
        <v>92700</v>
      </c>
      <c r="G130" t="s">
        <v>207</v>
      </c>
      <c r="H130" s="21">
        <f ca="1">(TODAY()-Table_Employees7[[#This Row],[Date Joined]])/365</f>
        <v>2.484931506849315</v>
      </c>
      <c r="I130" s="18">
        <f ca="1">ROUND(IF(Table_Employees7[[#This Row],[Tenure]]&gt;2,3%,2%)*Table_Employees7[[#This Row],[Salary]],0)</f>
        <v>2884</v>
      </c>
    </row>
    <row r="131" spans="1:9" x14ac:dyDescent="0.35">
      <c r="A131" t="s">
        <v>8</v>
      </c>
      <c r="B131">
        <v>25</v>
      </c>
      <c r="C131" t="s">
        <v>16</v>
      </c>
      <c r="D131" s="16">
        <v>44205</v>
      </c>
      <c r="E131" t="s">
        <v>19</v>
      </c>
      <c r="F131" s="18">
        <v>92700</v>
      </c>
      <c r="G131" t="s">
        <v>209</v>
      </c>
      <c r="H131" s="21">
        <f ca="1">(TODAY()-Table_Employees7[[#This Row],[Date Joined]])/365</f>
        <v>1.021917808219178</v>
      </c>
      <c r="I131" s="18">
        <f ca="1">ROUND(IF(Table_Employees7[[#This Row],[Tenure]]&gt;2,3%,2%)*Table_Employees7[[#This Row],[Salary]],0)</f>
        <v>2071</v>
      </c>
    </row>
    <row r="132" spans="1:9" x14ac:dyDescent="0.35">
      <c r="A132" t="s">
        <v>8</v>
      </c>
      <c r="B132">
        <v>33</v>
      </c>
      <c r="C132" t="s">
        <v>16</v>
      </c>
      <c r="D132" s="16">
        <v>44129</v>
      </c>
      <c r="E132" t="s">
        <v>12</v>
      </c>
      <c r="F132" s="18">
        <v>96140</v>
      </c>
      <c r="G132" t="s">
        <v>207</v>
      </c>
      <c r="H132" s="21">
        <f ca="1">(TODAY()-Table_Employees7[[#This Row],[Date Joined]])/365</f>
        <v>1.6054794520547946</v>
      </c>
      <c r="I132" s="18">
        <f ca="1">ROUND(IF(Table_Employees7[[#This Row],[Tenure]]&gt;2,3%,2%)*Table_Employees7[[#This Row],[Salary]],0)</f>
        <v>979</v>
      </c>
    </row>
    <row r="133" spans="1:9" x14ac:dyDescent="0.35">
      <c r="A133" t="s">
        <v>8</v>
      </c>
      <c r="B133">
        <v>33</v>
      </c>
      <c r="C133" t="s">
        <v>16</v>
      </c>
      <c r="D133" s="16">
        <v>44190</v>
      </c>
      <c r="E133" t="s">
        <v>12</v>
      </c>
      <c r="F133" s="18">
        <v>96140</v>
      </c>
      <c r="G133" t="s">
        <v>209</v>
      </c>
      <c r="H133" s="21">
        <f ca="1">(TODAY()-Table_Employees7[[#This Row],[Date Joined]])/365</f>
        <v>1.810958904109589</v>
      </c>
      <c r="I133" s="18">
        <f ca="1">ROUND(IF(Table_Employees7[[#This Row],[Tenure]]&gt;2,3%,2%)*Table_Employees7[[#This Row],[Salary]],0)</f>
        <v>1052</v>
      </c>
    </row>
    <row r="134" spans="1:9" x14ac:dyDescent="0.35">
      <c r="A134" t="s">
        <v>15</v>
      </c>
      <c r="B134">
        <v>30</v>
      </c>
      <c r="C134" t="s">
        <v>16</v>
      </c>
      <c r="D134" s="16">
        <v>44544</v>
      </c>
      <c r="E134" t="s">
        <v>21</v>
      </c>
      <c r="F134" s="18">
        <v>96800</v>
      </c>
      <c r="G134" t="s">
        <v>207</v>
      </c>
      <c r="H134" s="21">
        <f ca="1">(TODAY()-Table_Employees7[[#This Row],[Date Joined]])/365</f>
        <v>1.5561643835616439</v>
      </c>
      <c r="I134" s="18">
        <f ca="1">ROUND(IF(Table_Employees7[[#This Row],[Tenure]]&gt;2,3%,2%)*Table_Employees7[[#This Row],[Salary]],0)</f>
        <v>1568</v>
      </c>
    </row>
    <row r="135" spans="1:9" x14ac:dyDescent="0.35">
      <c r="A135" t="s">
        <v>15</v>
      </c>
      <c r="B135">
        <v>30</v>
      </c>
      <c r="C135" t="s">
        <v>16</v>
      </c>
      <c r="D135" s="16">
        <v>44606</v>
      </c>
      <c r="E135" t="s">
        <v>21</v>
      </c>
      <c r="F135" s="18">
        <v>96800</v>
      </c>
      <c r="G135" t="s">
        <v>209</v>
      </c>
      <c r="H135" s="21">
        <f ca="1">(TODAY()-Table_Employees7[[#This Row],[Date Joined]])/365</f>
        <v>0.78904109589041094</v>
      </c>
      <c r="I135" s="18">
        <f ca="1">ROUND(IF(Table_Employees7[[#This Row],[Tenure]]&gt;2,3%,2%)*Table_Employees7[[#This Row],[Salary]],0)</f>
        <v>1731</v>
      </c>
    </row>
    <row r="136" spans="1:9" x14ac:dyDescent="0.35">
      <c r="A136" t="s">
        <v>15</v>
      </c>
      <c r="B136">
        <v>40</v>
      </c>
      <c r="C136" t="s">
        <v>16</v>
      </c>
      <c r="D136" s="16">
        <v>44204</v>
      </c>
      <c r="E136" t="s">
        <v>9</v>
      </c>
      <c r="F136" s="18">
        <v>99750</v>
      </c>
      <c r="G136" t="s">
        <v>207</v>
      </c>
      <c r="H136" s="21">
        <f ca="1">(TODAY()-Table_Employees7[[#This Row],[Date Joined]])/365</f>
        <v>1.1260273972602739</v>
      </c>
      <c r="I136" s="18">
        <f ca="1">ROUND(IF(Table_Employees7[[#This Row],[Tenure]]&gt;2,3%,2%)*Table_Employees7[[#This Row],[Salary]],0)</f>
        <v>1675</v>
      </c>
    </row>
    <row r="137" spans="1:9" x14ac:dyDescent="0.35">
      <c r="A137" t="s">
        <v>15</v>
      </c>
      <c r="B137">
        <v>40</v>
      </c>
      <c r="C137" t="s">
        <v>16</v>
      </c>
      <c r="D137" s="16">
        <v>44263</v>
      </c>
      <c r="E137" t="s">
        <v>9</v>
      </c>
      <c r="F137" s="18">
        <v>99750</v>
      </c>
      <c r="G137" t="s">
        <v>209</v>
      </c>
      <c r="H137" s="21">
        <f ca="1">(TODAY()-Table_Employees7[[#This Row],[Date Joined]])/365</f>
        <v>1.7863013698630137</v>
      </c>
      <c r="I137" s="18">
        <f ca="1">ROUND(IF(Table_Employees7[[#This Row],[Tenure]]&gt;2,3%,2%)*Table_Employees7[[#This Row],[Salary]],0)</f>
        <v>1849</v>
      </c>
    </row>
    <row r="138" spans="1:9" x14ac:dyDescent="0.35">
      <c r="A138" t="s">
        <v>8</v>
      </c>
      <c r="B138">
        <v>28</v>
      </c>
      <c r="C138" t="s">
        <v>16</v>
      </c>
      <c r="D138" s="16">
        <v>44571</v>
      </c>
      <c r="E138" t="s">
        <v>9</v>
      </c>
      <c r="F138" s="18">
        <v>99970</v>
      </c>
      <c r="G138" t="s">
        <v>207</v>
      </c>
      <c r="H138" s="21">
        <f ca="1">(TODAY()-Table_Employees7[[#This Row],[Date Joined]])/365</f>
        <v>2.504109589041096</v>
      </c>
      <c r="I138" s="18">
        <f ca="1">ROUND(IF(Table_Employees7[[#This Row],[Tenure]]&gt;2,3%,2%)*Table_Employees7[[#This Row],[Salary]],0)</f>
        <v>3380</v>
      </c>
    </row>
    <row r="139" spans="1:9" x14ac:dyDescent="0.35">
      <c r="A139" t="s">
        <v>8</v>
      </c>
      <c r="B139">
        <v>28</v>
      </c>
      <c r="C139" t="s">
        <v>16</v>
      </c>
      <c r="D139" s="16">
        <v>44630</v>
      </c>
      <c r="E139" t="s">
        <v>9</v>
      </c>
      <c r="F139" s="18">
        <v>99970</v>
      </c>
      <c r="G139" t="s">
        <v>209</v>
      </c>
      <c r="H139" s="21">
        <f ca="1">(TODAY()-Table_Employees7[[#This Row],[Date Joined]])/365</f>
        <v>0.9671232876712329</v>
      </c>
      <c r="I139" s="18">
        <f ca="1">ROUND(IF(Table_Employees7[[#This Row],[Tenure]]&gt;2,3%,2%)*Table_Employees7[[#This Row],[Salary]],0)</f>
        <v>1591</v>
      </c>
    </row>
    <row r="140" spans="1:9" x14ac:dyDescent="0.35">
      <c r="A140" t="s">
        <v>15</v>
      </c>
      <c r="B140">
        <v>24</v>
      </c>
      <c r="C140" t="s">
        <v>16</v>
      </c>
      <c r="D140" s="16">
        <v>44625</v>
      </c>
      <c r="E140" t="s">
        <v>12</v>
      </c>
      <c r="F140" s="18">
        <v>100420</v>
      </c>
      <c r="G140" t="s">
        <v>207</v>
      </c>
      <c r="H140" s="21">
        <f ca="1">(TODAY()-Table_Employees7[[#This Row],[Date Joined]])/365</f>
        <v>1.5342465753424657</v>
      </c>
      <c r="I140" s="18">
        <f ca="1">ROUND(IF(Table_Employees7[[#This Row],[Tenure]]&gt;2,3%,2%)*Table_Employees7[[#This Row],[Salary]],0)</f>
        <v>1378</v>
      </c>
    </row>
    <row r="141" spans="1:9" x14ac:dyDescent="0.35">
      <c r="A141" t="s">
        <v>15</v>
      </c>
      <c r="B141">
        <v>24</v>
      </c>
      <c r="C141" t="s">
        <v>16</v>
      </c>
      <c r="D141" s="16">
        <v>44686</v>
      </c>
      <c r="E141" t="s">
        <v>12</v>
      </c>
      <c r="F141" s="18">
        <v>100420</v>
      </c>
      <c r="G141" t="s">
        <v>209</v>
      </c>
      <c r="H141" s="21">
        <f ca="1">(TODAY()-Table_Employees7[[#This Row],[Date Joined]])/365</f>
        <v>1.1041095890410959</v>
      </c>
      <c r="I141" s="18">
        <f ca="1">ROUND(IF(Table_Employees7[[#This Row],[Tenure]]&gt;2,3%,2%)*Table_Employees7[[#This Row],[Salary]],0)</f>
        <v>1614</v>
      </c>
    </row>
    <row r="142" spans="1:9" x14ac:dyDescent="0.35">
      <c r="A142" t="s">
        <v>15</v>
      </c>
      <c r="B142">
        <v>31</v>
      </c>
      <c r="C142" t="s">
        <v>16</v>
      </c>
      <c r="D142" s="16">
        <v>44663</v>
      </c>
      <c r="E142" t="s">
        <v>9</v>
      </c>
      <c r="F142" s="18">
        <v>103550</v>
      </c>
      <c r="G142" t="s">
        <v>207</v>
      </c>
      <c r="H142" s="21">
        <f ca="1">(TODAY()-Table_Employees7[[#This Row],[Date Joined]])/365</f>
        <v>2.2465753424657535</v>
      </c>
      <c r="I142" s="18">
        <f ca="1">ROUND(IF(Table_Employees7[[#This Row],[Tenure]]&gt;2,3%,2%)*Table_Employees7[[#This Row],[Salary]],0)</f>
        <v>1769</v>
      </c>
    </row>
    <row r="143" spans="1:9" x14ac:dyDescent="0.35">
      <c r="A143" t="s">
        <v>15</v>
      </c>
      <c r="B143">
        <v>31</v>
      </c>
      <c r="C143" t="s">
        <v>16</v>
      </c>
      <c r="D143" s="16">
        <v>44724</v>
      </c>
      <c r="E143" t="s">
        <v>9</v>
      </c>
      <c r="F143" s="18">
        <v>103550</v>
      </c>
      <c r="G143" t="s">
        <v>209</v>
      </c>
      <c r="H143" s="21">
        <f ca="1">(TODAY()-Table_Employees7[[#This Row],[Date Joined]])/365</f>
        <v>2.9534246575342467</v>
      </c>
      <c r="I143" s="18">
        <f ca="1">ROUND(IF(Table_Employees7[[#This Row],[Tenure]]&gt;2,3%,2%)*Table_Employees7[[#This Row],[Salary]],0)</f>
        <v>3565</v>
      </c>
    </row>
    <row r="144" spans="1:9" x14ac:dyDescent="0.35">
      <c r="A144" t="s">
        <v>8</v>
      </c>
      <c r="B144">
        <v>28</v>
      </c>
      <c r="C144" t="s">
        <v>16</v>
      </c>
      <c r="D144" s="16">
        <v>44590</v>
      </c>
      <c r="E144" t="s">
        <v>9</v>
      </c>
      <c r="F144" s="18">
        <v>104120</v>
      </c>
      <c r="G144" t="s">
        <v>207</v>
      </c>
      <c r="H144" s="21">
        <f ca="1">(TODAY()-Table_Employees7[[#This Row],[Date Joined]])/365</f>
        <v>2.893150684931507</v>
      </c>
      <c r="I144" s="18">
        <f ca="1">ROUND(IF(Table_Employees7[[#This Row],[Tenure]]&gt;2,3%,2%)*Table_Employees7[[#This Row],[Salary]],0)</f>
        <v>1445</v>
      </c>
    </row>
    <row r="145" spans="1:9" x14ac:dyDescent="0.35">
      <c r="A145" t="s">
        <v>8</v>
      </c>
      <c r="B145">
        <v>28</v>
      </c>
      <c r="C145" t="s">
        <v>16</v>
      </c>
      <c r="D145" s="16">
        <v>44649</v>
      </c>
      <c r="E145" t="s">
        <v>9</v>
      </c>
      <c r="F145" s="18">
        <v>104120</v>
      </c>
      <c r="G145" t="s">
        <v>209</v>
      </c>
      <c r="H145" s="21">
        <f ca="1">(TODAY()-Table_Employees7[[#This Row],[Date Joined]])/365</f>
        <v>1.9095890410958904</v>
      </c>
      <c r="I145" s="18">
        <f ca="1">ROUND(IF(Table_Employees7[[#This Row],[Tenure]]&gt;2,3%,2%)*Table_Employees7[[#This Row],[Salary]],0)</f>
        <v>910</v>
      </c>
    </row>
    <row r="146" spans="1:9" x14ac:dyDescent="0.35">
      <c r="A146" t="s">
        <v>8</v>
      </c>
      <c r="B146">
        <v>40</v>
      </c>
      <c r="C146" t="s">
        <v>16</v>
      </c>
      <c r="D146" s="16">
        <v>44320</v>
      </c>
      <c r="E146" t="s">
        <v>12</v>
      </c>
      <c r="F146" s="18">
        <v>104410</v>
      </c>
      <c r="G146" t="s">
        <v>207</v>
      </c>
      <c r="H146" s="21">
        <f ca="1">(TODAY()-Table_Employees7[[#This Row],[Date Joined]])/365</f>
        <v>2.7726027397260276</v>
      </c>
      <c r="I146" s="18">
        <f ca="1">ROUND(IF(Table_Employees7[[#This Row],[Tenure]]&gt;2,3%,2%)*Table_Employees7[[#This Row],[Salary]],0)</f>
        <v>3447</v>
      </c>
    </row>
    <row r="147" spans="1:9" x14ac:dyDescent="0.35">
      <c r="A147" t="s">
        <v>8</v>
      </c>
      <c r="B147">
        <v>40</v>
      </c>
      <c r="C147" t="s">
        <v>16</v>
      </c>
      <c r="D147" s="16">
        <v>44381</v>
      </c>
      <c r="E147" t="s">
        <v>12</v>
      </c>
      <c r="F147" s="18">
        <v>104410</v>
      </c>
      <c r="G147" t="s">
        <v>209</v>
      </c>
      <c r="H147" s="21">
        <f ca="1">(TODAY()-Table_Employees7[[#This Row],[Date Joined]])/365</f>
        <v>0.67671232876712328</v>
      </c>
      <c r="I147" s="18">
        <f ca="1">ROUND(IF(Table_Employees7[[#This Row],[Tenure]]&gt;2,3%,2%)*Table_Employees7[[#This Row],[Salary]],0)</f>
        <v>1394</v>
      </c>
    </row>
    <row r="148" spans="1:9" x14ac:dyDescent="0.35">
      <c r="A148" t="s">
        <v>8</v>
      </c>
      <c r="B148">
        <v>28</v>
      </c>
      <c r="C148" t="s">
        <v>16</v>
      </c>
      <c r="D148" s="16">
        <v>44425</v>
      </c>
      <c r="E148" t="s">
        <v>9</v>
      </c>
      <c r="F148" s="18">
        <v>104770</v>
      </c>
      <c r="G148" t="s">
        <v>207</v>
      </c>
      <c r="H148" s="21">
        <f ca="1">(TODAY()-Table_Employees7[[#This Row],[Date Joined]])/365</f>
        <v>2.0931506849315067</v>
      </c>
      <c r="I148" s="18">
        <f ca="1">ROUND(IF(Table_Employees7[[#This Row],[Tenure]]&gt;2,3%,2%)*Table_Employees7[[#This Row],[Salary]],0)</f>
        <v>2141</v>
      </c>
    </row>
    <row r="149" spans="1:9" x14ac:dyDescent="0.35">
      <c r="A149" t="s">
        <v>8</v>
      </c>
      <c r="B149">
        <v>28</v>
      </c>
      <c r="C149" t="s">
        <v>16</v>
      </c>
      <c r="D149" s="16">
        <v>44486</v>
      </c>
      <c r="E149" t="s">
        <v>9</v>
      </c>
      <c r="F149" s="18">
        <v>104770</v>
      </c>
      <c r="G149" t="s">
        <v>209</v>
      </c>
      <c r="H149" s="21">
        <f ca="1">(TODAY()-Table_Employees7[[#This Row],[Date Joined]])/365</f>
        <v>1.9726027397260273</v>
      </c>
      <c r="I149" s="18">
        <f ca="1">ROUND(IF(Table_Employees7[[#This Row],[Tenure]]&gt;2,3%,2%)*Table_Employees7[[#This Row],[Salary]],0)</f>
        <v>2183</v>
      </c>
    </row>
    <row r="150" spans="1:9" x14ac:dyDescent="0.35">
      <c r="A150" t="s">
        <v>15</v>
      </c>
      <c r="B150">
        <v>23</v>
      </c>
      <c r="C150" t="s">
        <v>16</v>
      </c>
      <c r="D150" s="16">
        <v>44378</v>
      </c>
      <c r="E150" t="s">
        <v>9</v>
      </c>
      <c r="F150" s="18">
        <v>106460</v>
      </c>
      <c r="G150" t="s">
        <v>207</v>
      </c>
      <c r="H150" s="21">
        <f ca="1">(TODAY()-Table_Employees7[[#This Row],[Date Joined]])/365</f>
        <v>1.3369863013698631</v>
      </c>
      <c r="I150" s="18">
        <f ca="1">ROUND(IF(Table_Employees7[[#This Row],[Tenure]]&gt;2,3%,2%)*Table_Employees7[[#This Row],[Salary]],0)</f>
        <v>2266</v>
      </c>
    </row>
    <row r="151" spans="1:9" x14ac:dyDescent="0.35">
      <c r="A151" t="s">
        <v>15</v>
      </c>
      <c r="B151">
        <v>23</v>
      </c>
      <c r="C151" t="s">
        <v>16</v>
      </c>
      <c r="D151" s="16">
        <v>44440</v>
      </c>
      <c r="E151" t="s">
        <v>9</v>
      </c>
      <c r="F151" s="18">
        <v>106460</v>
      </c>
      <c r="G151" t="s">
        <v>209</v>
      </c>
      <c r="H151" s="21">
        <f ca="1">(TODAY()-Table_Employees7[[#This Row],[Date Joined]])/365</f>
        <v>2.2575342465753425</v>
      </c>
      <c r="I151" s="18">
        <f ca="1">ROUND(IF(Table_Employees7[[#This Row],[Tenure]]&gt;2,3%,2%)*Table_Employees7[[#This Row],[Salary]],0)</f>
        <v>2074</v>
      </c>
    </row>
    <row r="152" spans="1:9" x14ac:dyDescent="0.35">
      <c r="A152" t="s">
        <v>15</v>
      </c>
      <c r="B152">
        <v>20</v>
      </c>
      <c r="C152" t="s">
        <v>16</v>
      </c>
      <c r="D152" s="16">
        <v>44397</v>
      </c>
      <c r="E152" t="s">
        <v>12</v>
      </c>
      <c r="F152" s="18">
        <v>107700</v>
      </c>
      <c r="G152" t="s">
        <v>207</v>
      </c>
      <c r="H152" s="21">
        <f ca="1">(TODAY()-Table_Employees7[[#This Row],[Date Joined]])/365</f>
        <v>1.7698630136986302</v>
      </c>
      <c r="I152" s="18">
        <f ca="1">ROUND(IF(Table_Employees7[[#This Row],[Tenure]]&gt;2,3%,2%)*Table_Employees7[[#This Row],[Salary]],0)</f>
        <v>2362</v>
      </c>
    </row>
    <row r="153" spans="1:9" x14ac:dyDescent="0.35">
      <c r="A153" t="s">
        <v>15</v>
      </c>
      <c r="B153">
        <v>20</v>
      </c>
      <c r="C153" t="s">
        <v>16</v>
      </c>
      <c r="D153" s="16">
        <v>44459</v>
      </c>
      <c r="E153" t="s">
        <v>12</v>
      </c>
      <c r="F153" s="18">
        <v>107700</v>
      </c>
      <c r="G153" t="s">
        <v>209</v>
      </c>
      <c r="H153" s="21">
        <f ca="1">(TODAY()-Table_Employees7[[#This Row],[Date Joined]])/365</f>
        <v>1.7726027397260273</v>
      </c>
      <c r="I153" s="18">
        <f ca="1">ROUND(IF(Table_Employees7[[#This Row],[Tenure]]&gt;2,3%,2%)*Table_Employees7[[#This Row],[Salary]],0)</f>
        <v>1538</v>
      </c>
    </row>
    <row r="154" spans="1:9" x14ac:dyDescent="0.35">
      <c r="A154" t="s">
        <v>8</v>
      </c>
      <c r="B154">
        <v>38</v>
      </c>
      <c r="C154" t="s">
        <v>10</v>
      </c>
      <c r="D154" s="16">
        <v>44316</v>
      </c>
      <c r="E154" t="s">
        <v>19</v>
      </c>
      <c r="F154" s="18">
        <v>109160</v>
      </c>
      <c r="G154" t="s">
        <v>207</v>
      </c>
      <c r="H154" s="21">
        <f ca="1">(TODAY()-Table_Employees7[[#This Row],[Date Joined]])/365</f>
        <v>0.14246575342465753</v>
      </c>
      <c r="I154" s="18">
        <f ca="1">ROUND(IF(Table_Employees7[[#This Row],[Tenure]]&gt;2,3%,2%)*Table_Employees7[[#This Row],[Salary]],0)</f>
        <v>2297</v>
      </c>
    </row>
    <row r="155" spans="1:9" x14ac:dyDescent="0.35">
      <c r="A155" t="s">
        <v>8</v>
      </c>
      <c r="B155">
        <v>38</v>
      </c>
      <c r="C155" t="s">
        <v>10</v>
      </c>
      <c r="D155" s="16">
        <v>44377</v>
      </c>
      <c r="E155" t="s">
        <v>19</v>
      </c>
      <c r="F155" s="18">
        <v>109160</v>
      </c>
      <c r="G155" t="s">
        <v>209</v>
      </c>
      <c r="H155" s="21">
        <f ca="1">(TODAY()-Table_Employees7[[#This Row],[Date Joined]])/365</f>
        <v>0.8849315068493151</v>
      </c>
      <c r="I155" s="18">
        <f ca="1">ROUND(IF(Table_Employees7[[#This Row],[Tenure]]&gt;2,3%,2%)*Table_Employees7[[#This Row],[Salary]],0)</f>
        <v>1826</v>
      </c>
    </row>
    <row r="156" spans="1:9" x14ac:dyDescent="0.35">
      <c r="A156" t="s">
        <v>15</v>
      </c>
      <c r="B156">
        <v>25</v>
      </c>
      <c r="C156" t="s">
        <v>13</v>
      </c>
      <c r="D156" s="16">
        <v>44665</v>
      </c>
      <c r="E156" t="s">
        <v>9</v>
      </c>
      <c r="F156" s="18">
        <v>109190</v>
      </c>
      <c r="G156" t="s">
        <v>207</v>
      </c>
      <c r="H156" s="21">
        <f ca="1">(TODAY()-Table_Employees7[[#This Row],[Date Joined]])/365</f>
        <v>1.6739726027397259</v>
      </c>
      <c r="I156" s="18">
        <f ca="1">ROUND(IF(Table_Employees7[[#This Row],[Tenure]]&gt;2,3%,2%)*Table_Employees7[[#This Row],[Salary]],0)</f>
        <v>2095</v>
      </c>
    </row>
    <row r="157" spans="1:9" x14ac:dyDescent="0.35">
      <c r="A157" t="s">
        <v>15</v>
      </c>
      <c r="B157">
        <v>25</v>
      </c>
      <c r="C157" t="s">
        <v>13</v>
      </c>
      <c r="D157" s="16">
        <v>44726</v>
      </c>
      <c r="E157" t="s">
        <v>9</v>
      </c>
      <c r="F157" s="18">
        <v>109190</v>
      </c>
      <c r="G157" t="s">
        <v>209</v>
      </c>
      <c r="H157" s="21">
        <f ca="1">(TODAY()-Table_Employees7[[#This Row],[Date Joined]])/365</f>
        <v>2.6383561643835618</v>
      </c>
      <c r="I157" s="18">
        <f ca="1">ROUND(IF(Table_Employees7[[#This Row],[Tenure]]&gt;2,3%,2%)*Table_Employees7[[#This Row],[Salary]],0)</f>
        <v>1649</v>
      </c>
    </row>
    <row r="158" spans="1:9" x14ac:dyDescent="0.35">
      <c r="A158" t="s">
        <v>15</v>
      </c>
      <c r="B158">
        <v>29</v>
      </c>
      <c r="C158" t="s">
        <v>24</v>
      </c>
      <c r="D158" s="16">
        <v>44119</v>
      </c>
      <c r="E158" t="s">
        <v>12</v>
      </c>
      <c r="F158" s="18">
        <v>112110</v>
      </c>
      <c r="G158" t="s">
        <v>207</v>
      </c>
      <c r="H158" s="21">
        <f ca="1">(TODAY()-Table_Employees7[[#This Row],[Date Joined]])/365</f>
        <v>2.2630136986301368</v>
      </c>
      <c r="I158" s="18">
        <f ca="1">ROUND(IF(Table_Employees7[[#This Row],[Tenure]]&gt;2,3%,2%)*Table_Employees7[[#This Row],[Salary]],0)</f>
        <v>2721</v>
      </c>
    </row>
    <row r="159" spans="1:9" x14ac:dyDescent="0.35">
      <c r="A159" t="s">
        <v>15</v>
      </c>
      <c r="B159">
        <v>29</v>
      </c>
      <c r="C159" t="s">
        <v>24</v>
      </c>
      <c r="D159" s="16">
        <v>44180</v>
      </c>
      <c r="E159" t="s">
        <v>12</v>
      </c>
      <c r="F159" s="18">
        <v>112110</v>
      </c>
      <c r="G159" t="s">
        <v>209</v>
      </c>
      <c r="H159" s="21">
        <f ca="1">(TODAY()-Table_Employees7[[#This Row],[Date Joined]])/365</f>
        <v>2.1041095890410957</v>
      </c>
      <c r="I159" s="18">
        <f ca="1">ROUND(IF(Table_Employees7[[#This Row],[Tenure]]&gt;2,3%,2%)*Table_Employees7[[#This Row],[Salary]],0)</f>
        <v>1706</v>
      </c>
    </row>
    <row r="160" spans="1:9" x14ac:dyDescent="0.35">
      <c r="A160" t="s">
        <v>8</v>
      </c>
      <c r="B160">
        <v>30</v>
      </c>
      <c r="C160" t="s">
        <v>16</v>
      </c>
      <c r="D160" s="16">
        <v>44800</v>
      </c>
      <c r="E160" t="s">
        <v>9</v>
      </c>
      <c r="F160" s="18">
        <v>112570</v>
      </c>
      <c r="G160" t="s">
        <v>207</v>
      </c>
      <c r="H160" s="21">
        <f ca="1">(TODAY()-Table_Employees7[[#This Row],[Date Joined]])/365</f>
        <v>2.4438356164383563</v>
      </c>
      <c r="I160" s="18">
        <f ca="1">ROUND(IF(Table_Employees7[[#This Row],[Tenure]]&gt;2,3%,2%)*Table_Employees7[[#This Row],[Salary]],0)</f>
        <v>2781</v>
      </c>
    </row>
    <row r="161" spans="1:9" x14ac:dyDescent="0.35">
      <c r="A161" t="s">
        <v>8</v>
      </c>
      <c r="B161">
        <v>30</v>
      </c>
      <c r="C161" t="s">
        <v>16</v>
      </c>
      <c r="D161" s="16">
        <v>44861</v>
      </c>
      <c r="E161" t="s">
        <v>9</v>
      </c>
      <c r="F161" s="18">
        <v>112570</v>
      </c>
      <c r="G161" t="s">
        <v>209</v>
      </c>
      <c r="H161" s="21">
        <f ca="1">(TODAY()-Table_Employees7[[#This Row],[Date Joined]])/365</f>
        <v>2.1369863013698631</v>
      </c>
      <c r="I161" s="18">
        <f ca="1">ROUND(IF(Table_Employees7[[#This Row],[Tenure]]&gt;2,3%,2%)*Table_Employees7[[#This Row],[Salary]],0)</f>
        <v>1978</v>
      </c>
    </row>
    <row r="162" spans="1:9" x14ac:dyDescent="0.35">
      <c r="A162" t="s">
        <v>15</v>
      </c>
      <c r="B162">
        <v>20</v>
      </c>
      <c r="C162" t="s">
        <v>16</v>
      </c>
      <c r="D162" s="16">
        <v>44122</v>
      </c>
      <c r="E162" t="s">
        <v>12</v>
      </c>
      <c r="F162" s="18">
        <v>112650</v>
      </c>
      <c r="G162" t="s">
        <v>207</v>
      </c>
      <c r="H162" s="21">
        <f ca="1">(TODAY()-Table_Employees7[[#This Row],[Date Joined]])/365</f>
        <v>2.3890410958904109</v>
      </c>
      <c r="I162" s="18">
        <f ca="1">ROUND(IF(Table_Employees7[[#This Row],[Tenure]]&gt;2,3%,2%)*Table_Employees7[[#This Row],[Salary]],0)</f>
        <v>1421</v>
      </c>
    </row>
    <row r="163" spans="1:9" x14ac:dyDescent="0.35">
      <c r="A163" t="s">
        <v>15</v>
      </c>
      <c r="B163">
        <v>34</v>
      </c>
      <c r="C163" t="s">
        <v>16</v>
      </c>
      <c r="D163" s="16">
        <v>44642</v>
      </c>
      <c r="E163" t="s">
        <v>9</v>
      </c>
      <c r="F163" s="18">
        <v>112650</v>
      </c>
      <c r="G163" t="s">
        <v>207</v>
      </c>
      <c r="H163" s="21">
        <f ca="1">(TODAY()-Table_Employees7[[#This Row],[Date Joined]])/365</f>
        <v>1.1808219178082191</v>
      </c>
      <c r="I163" s="18">
        <f ca="1">ROUND(IF(Table_Employees7[[#This Row],[Tenure]]&gt;2,3%,2%)*Table_Employees7[[#This Row],[Salary]],0)</f>
        <v>1211</v>
      </c>
    </row>
    <row r="164" spans="1:9" x14ac:dyDescent="0.35">
      <c r="A164" t="s">
        <v>15</v>
      </c>
      <c r="B164">
        <v>20</v>
      </c>
      <c r="C164" t="s">
        <v>16</v>
      </c>
      <c r="D164" s="16">
        <v>44183</v>
      </c>
      <c r="E164" t="s">
        <v>12</v>
      </c>
      <c r="F164" s="18">
        <v>112650</v>
      </c>
      <c r="G164" t="s">
        <v>209</v>
      </c>
      <c r="H164" s="21">
        <f ca="1">(TODAY()-Table_Employees7[[#This Row],[Date Joined]])/365</f>
        <v>1.2273972602739727</v>
      </c>
      <c r="I164" s="18">
        <f ca="1">ROUND(IF(Table_Employees7[[#This Row],[Tenure]]&gt;2,3%,2%)*Table_Employees7[[#This Row],[Salary]],0)</f>
        <v>2082</v>
      </c>
    </row>
    <row r="165" spans="1:9" x14ac:dyDescent="0.35">
      <c r="A165" t="s">
        <v>15</v>
      </c>
      <c r="B165">
        <v>22</v>
      </c>
      <c r="C165" t="s">
        <v>13</v>
      </c>
      <c r="D165" s="16">
        <v>44384</v>
      </c>
      <c r="E165" t="s">
        <v>19</v>
      </c>
      <c r="F165" s="18">
        <v>112780</v>
      </c>
      <c r="G165" t="s">
        <v>207</v>
      </c>
      <c r="H165" s="21">
        <f ca="1">(TODAY()-Table_Employees7[[#This Row],[Date Joined]])/365</f>
        <v>2.0794520547945203</v>
      </c>
      <c r="I165" s="18">
        <f ca="1">ROUND(IF(Table_Employees7[[#This Row],[Tenure]]&gt;2,3%,2%)*Table_Employees7[[#This Row],[Salary]],0)</f>
        <v>2642</v>
      </c>
    </row>
    <row r="166" spans="1:9" x14ac:dyDescent="0.35">
      <c r="A166" t="s">
        <v>15</v>
      </c>
      <c r="B166">
        <v>22</v>
      </c>
      <c r="C166" t="s">
        <v>13</v>
      </c>
      <c r="D166" s="16">
        <v>44446</v>
      </c>
      <c r="E166" t="s">
        <v>19</v>
      </c>
      <c r="F166" s="18">
        <v>112780</v>
      </c>
      <c r="G166" t="s">
        <v>209</v>
      </c>
      <c r="H166" s="21">
        <f ca="1">(TODAY()-Table_Employees7[[#This Row],[Date Joined]])/365</f>
        <v>1.1260273972602739</v>
      </c>
      <c r="I166" s="18">
        <f ca="1">ROUND(IF(Table_Employees7[[#This Row],[Tenure]]&gt;2,3%,2%)*Table_Employees7[[#This Row],[Salary]],0)</f>
        <v>2008</v>
      </c>
    </row>
    <row r="167" spans="1:9" x14ac:dyDescent="0.35">
      <c r="A167" t="s">
        <v>15</v>
      </c>
      <c r="B167">
        <v>27</v>
      </c>
      <c r="C167" t="s">
        <v>42</v>
      </c>
      <c r="D167" s="16">
        <v>44547</v>
      </c>
      <c r="E167" t="s">
        <v>9</v>
      </c>
      <c r="F167" s="18">
        <v>113280</v>
      </c>
      <c r="G167" t="s">
        <v>207</v>
      </c>
      <c r="H167" s="21">
        <f ca="1">(TODAY()-Table_Employees7[[#This Row],[Date Joined]])/365</f>
        <v>0.67671232876712328</v>
      </c>
      <c r="I167" s="18">
        <f ca="1">ROUND(IF(Table_Employees7[[#This Row],[Tenure]]&gt;2,3%,2%)*Table_Employees7[[#This Row],[Salary]],0)</f>
        <v>2284</v>
      </c>
    </row>
    <row r="168" spans="1:9" x14ac:dyDescent="0.35">
      <c r="A168" t="s">
        <v>15</v>
      </c>
      <c r="B168">
        <v>27</v>
      </c>
      <c r="C168" t="s">
        <v>42</v>
      </c>
      <c r="D168" s="16">
        <v>44609</v>
      </c>
      <c r="E168" t="s">
        <v>9</v>
      </c>
      <c r="F168" s="18">
        <v>113280</v>
      </c>
      <c r="G168" t="s">
        <v>209</v>
      </c>
      <c r="H168" s="21">
        <f ca="1">(TODAY()-Table_Employees7[[#This Row],[Date Joined]])/365</f>
        <v>1.1479452054794521</v>
      </c>
      <c r="I168" s="18">
        <f ca="1">ROUND(IF(Table_Employees7[[#This Row],[Tenure]]&gt;2,3%,2%)*Table_Employees7[[#This Row],[Salary]],0)</f>
        <v>678</v>
      </c>
    </row>
    <row r="169" spans="1:9" x14ac:dyDescent="0.35">
      <c r="A169" t="s">
        <v>8</v>
      </c>
      <c r="B169">
        <v>30</v>
      </c>
      <c r="C169" t="s">
        <v>16</v>
      </c>
      <c r="D169" s="16">
        <v>44789</v>
      </c>
      <c r="E169" t="s">
        <v>9</v>
      </c>
      <c r="F169" s="18">
        <v>114180</v>
      </c>
      <c r="G169" t="s">
        <v>207</v>
      </c>
      <c r="H169" s="21">
        <f ca="1">(TODAY()-Table_Employees7[[#This Row],[Date Joined]])/365</f>
        <v>1.8</v>
      </c>
      <c r="I169" s="18">
        <f ca="1">ROUND(IF(Table_Employees7[[#This Row],[Tenure]]&gt;2,3%,2%)*Table_Employees7[[#This Row],[Salary]],0)</f>
        <v>2129</v>
      </c>
    </row>
    <row r="170" spans="1:9" x14ac:dyDescent="0.35">
      <c r="A170" t="s">
        <v>8</v>
      </c>
      <c r="B170">
        <v>30</v>
      </c>
      <c r="C170" t="s">
        <v>16</v>
      </c>
      <c r="D170" s="16">
        <v>44850</v>
      </c>
      <c r="E170" t="s">
        <v>9</v>
      </c>
      <c r="F170" s="18">
        <v>114180</v>
      </c>
      <c r="G170" t="s">
        <v>209</v>
      </c>
      <c r="H170" s="21">
        <f ca="1">(TODAY()-Table_Employees7[[#This Row],[Date Joined]])/365</f>
        <v>1.0136986301369864</v>
      </c>
      <c r="I170" s="18">
        <f ca="1">ROUND(IF(Table_Employees7[[#This Row],[Tenure]]&gt;2,3%,2%)*Table_Employees7[[#This Row],[Salary]],0)</f>
        <v>808</v>
      </c>
    </row>
    <row r="171" spans="1:9" x14ac:dyDescent="0.35">
      <c r="A171" t="s">
        <v>8</v>
      </c>
      <c r="B171">
        <v>44</v>
      </c>
      <c r="C171" t="s">
        <v>16</v>
      </c>
      <c r="D171" s="16">
        <v>44985</v>
      </c>
      <c r="E171" t="s">
        <v>12</v>
      </c>
      <c r="F171" s="18">
        <v>114870</v>
      </c>
      <c r="G171" t="s">
        <v>207</v>
      </c>
      <c r="H171" s="21">
        <f ca="1">(TODAY()-Table_Employees7[[#This Row],[Date Joined]])/365</f>
        <v>2.3589041095890413</v>
      </c>
      <c r="I171" s="18">
        <f ca="1">ROUND(IF(Table_Employees7[[#This Row],[Tenure]]&gt;2,3%,2%)*Table_Employees7[[#This Row],[Salary]],0)</f>
        <v>2750</v>
      </c>
    </row>
    <row r="172" spans="1:9" x14ac:dyDescent="0.35">
      <c r="A172" t="s">
        <v>8</v>
      </c>
      <c r="B172">
        <v>43</v>
      </c>
      <c r="C172" t="s">
        <v>16</v>
      </c>
      <c r="D172" s="16">
        <v>45045</v>
      </c>
      <c r="E172" t="s">
        <v>12</v>
      </c>
      <c r="F172" s="18">
        <v>114870</v>
      </c>
      <c r="G172" t="s">
        <v>209</v>
      </c>
      <c r="H172" s="21">
        <f ca="1">(TODAY()-Table_Employees7[[#This Row],[Date Joined]])/365</f>
        <v>1.3068493150684932</v>
      </c>
      <c r="I172" s="18">
        <f ca="1">ROUND(IF(Table_Employees7[[#This Row],[Tenure]]&gt;2,3%,2%)*Table_Employees7[[#This Row],[Salary]],0)</f>
        <v>721</v>
      </c>
    </row>
    <row r="173" spans="1:9" x14ac:dyDescent="0.35">
      <c r="A173" t="s">
        <v>8</v>
      </c>
      <c r="B173">
        <v>36</v>
      </c>
      <c r="C173" t="s">
        <v>16</v>
      </c>
      <c r="D173" s="16">
        <v>44023</v>
      </c>
      <c r="E173" t="s">
        <v>9</v>
      </c>
      <c r="F173" s="18">
        <v>114890</v>
      </c>
      <c r="G173" t="s">
        <v>207</v>
      </c>
      <c r="H173" s="21">
        <f ca="1">(TODAY()-Table_Employees7[[#This Row],[Date Joined]])/365</f>
        <v>1.9616438356164383</v>
      </c>
      <c r="I173" s="18">
        <f ca="1">ROUND(IF(Table_Employees7[[#This Row],[Tenure]]&gt;2,3%,2%)*Table_Employees7[[#This Row],[Salary]],0)</f>
        <v>2088</v>
      </c>
    </row>
    <row r="174" spans="1:9" x14ac:dyDescent="0.35">
      <c r="A174" t="s">
        <v>8</v>
      </c>
      <c r="B174">
        <v>36</v>
      </c>
      <c r="C174" t="s">
        <v>16</v>
      </c>
      <c r="D174" s="16">
        <v>44085</v>
      </c>
      <c r="E174" t="s">
        <v>9</v>
      </c>
      <c r="F174" s="18">
        <v>114890</v>
      </c>
      <c r="G174" t="s">
        <v>209</v>
      </c>
      <c r="H174" s="21">
        <f ca="1">(TODAY()-Table_Employees7[[#This Row],[Date Joined]])/365</f>
        <v>1.3452054794520547</v>
      </c>
      <c r="I174" s="18">
        <f ca="1">ROUND(IF(Table_Employees7[[#This Row],[Tenure]]&gt;2,3%,2%)*Table_Employees7[[#This Row],[Salary]],0)</f>
        <v>1936</v>
      </c>
    </row>
    <row r="175" spans="1:9" x14ac:dyDescent="0.35">
      <c r="A175" t="s">
        <v>208</v>
      </c>
      <c r="B175">
        <v>37</v>
      </c>
      <c r="C175" t="s">
        <v>24</v>
      </c>
      <c r="D175" s="16">
        <v>44085</v>
      </c>
      <c r="E175" t="s">
        <v>21</v>
      </c>
      <c r="F175" s="18">
        <v>115440</v>
      </c>
      <c r="G175" t="s">
        <v>207</v>
      </c>
      <c r="H175" s="21">
        <f ca="1">(TODAY()-Table_Employees7[[#This Row],[Date Joined]])/365</f>
        <v>1.747945205479452</v>
      </c>
      <c r="I175" s="18">
        <f ca="1">ROUND(IF(Table_Employees7[[#This Row],[Tenure]]&gt;2,3%,2%)*Table_Employees7[[#This Row],[Salary]],0)</f>
        <v>1700</v>
      </c>
    </row>
    <row r="176" spans="1:9" x14ac:dyDescent="0.35">
      <c r="A176" t="s">
        <v>208</v>
      </c>
      <c r="B176">
        <v>37</v>
      </c>
      <c r="C176" t="s">
        <v>24</v>
      </c>
      <c r="D176" s="16">
        <v>44146</v>
      </c>
      <c r="E176" t="s">
        <v>21</v>
      </c>
      <c r="F176" s="18">
        <v>115440</v>
      </c>
      <c r="G176" t="s">
        <v>209</v>
      </c>
      <c r="H176" s="21">
        <f ca="1">(TODAY()-Table_Employees7[[#This Row],[Date Joined]])/365</f>
        <v>0.75890410958904109</v>
      </c>
      <c r="I176" s="18">
        <f ca="1">ROUND(IF(Table_Employees7[[#This Row],[Tenure]]&gt;2,3%,2%)*Table_Employees7[[#This Row],[Salary]],0)</f>
        <v>870</v>
      </c>
    </row>
    <row r="177" spans="1:9" x14ac:dyDescent="0.35">
      <c r="A177" t="s">
        <v>15</v>
      </c>
      <c r="B177">
        <v>33</v>
      </c>
      <c r="C177" t="s">
        <v>16</v>
      </c>
      <c r="D177" s="16">
        <v>44103</v>
      </c>
      <c r="E177" t="s">
        <v>9</v>
      </c>
      <c r="F177" s="18">
        <v>115920</v>
      </c>
      <c r="G177" t="s">
        <v>207</v>
      </c>
      <c r="H177" s="21">
        <f ca="1">(TODAY()-Table_Employees7[[#This Row],[Date Joined]])/365</f>
        <v>2.3397260273972602</v>
      </c>
      <c r="I177" s="18">
        <f ca="1">ROUND(IF(Table_Employees7[[#This Row],[Tenure]]&gt;2,3%,2%)*Table_Employees7[[#This Row],[Salary]],0)</f>
        <v>1783</v>
      </c>
    </row>
    <row r="178" spans="1:9" x14ac:dyDescent="0.35">
      <c r="A178" t="s">
        <v>15</v>
      </c>
      <c r="B178">
        <v>33</v>
      </c>
      <c r="C178" t="s">
        <v>16</v>
      </c>
      <c r="D178" s="16">
        <v>44164</v>
      </c>
      <c r="E178" t="s">
        <v>9</v>
      </c>
      <c r="F178" s="18">
        <v>115920</v>
      </c>
      <c r="G178" t="s">
        <v>209</v>
      </c>
      <c r="H178" s="21">
        <f ca="1">(TODAY()-Table_Employees7[[#This Row],[Date Joined]])/365</f>
        <v>2.8219178082191783</v>
      </c>
      <c r="I178" s="18">
        <f ca="1">ROUND(IF(Table_Employees7[[#This Row],[Tenure]]&gt;2,3%,2%)*Table_Employees7[[#This Row],[Salary]],0)</f>
        <v>1961</v>
      </c>
    </row>
    <row r="179" spans="1:9" x14ac:dyDescent="0.35">
      <c r="A179" t="s">
        <v>8</v>
      </c>
      <c r="B179">
        <v>37</v>
      </c>
      <c r="C179" t="s">
        <v>16</v>
      </c>
      <c r="D179" s="16">
        <v>44389</v>
      </c>
      <c r="E179" t="s">
        <v>56</v>
      </c>
      <c r="F179" s="18">
        <v>118100</v>
      </c>
      <c r="G179" t="s">
        <v>207</v>
      </c>
      <c r="H179" s="21">
        <f ca="1">(TODAY()-Table_Employees7[[#This Row],[Date Joined]])/365</f>
        <v>1.3315068493150686</v>
      </c>
      <c r="I179" s="18">
        <f ca="1">ROUND(IF(Table_Employees7[[#This Row],[Tenure]]&gt;2,3%,2%)*Table_Employees7[[#This Row],[Salary]],0)</f>
        <v>831</v>
      </c>
    </row>
    <row r="180" spans="1:9" x14ac:dyDescent="0.35">
      <c r="A180" t="s">
        <v>8</v>
      </c>
      <c r="B180">
        <v>37</v>
      </c>
      <c r="C180" t="s">
        <v>16</v>
      </c>
      <c r="D180" s="16">
        <v>44451</v>
      </c>
      <c r="E180" t="s">
        <v>56</v>
      </c>
      <c r="F180" s="18">
        <v>118100</v>
      </c>
      <c r="G180" t="s">
        <v>209</v>
      </c>
      <c r="H180" s="21">
        <f ca="1">(TODAY()-Table_Employees7[[#This Row],[Date Joined]])/365</f>
        <v>2.1506849315068495</v>
      </c>
      <c r="I180" s="18">
        <f ca="1">ROUND(IF(Table_Employees7[[#This Row],[Tenure]]&gt;2,3%,2%)*Table_Employees7[[#This Row],[Salary]],0)</f>
        <v>2258</v>
      </c>
    </row>
    <row r="181" spans="1:9" x14ac:dyDescent="0.35">
      <c r="A181" t="s">
        <v>15</v>
      </c>
      <c r="B181">
        <v>36</v>
      </c>
      <c r="C181" t="s">
        <v>16</v>
      </c>
      <c r="D181" s="16">
        <v>43958</v>
      </c>
      <c r="E181" t="s">
        <v>12</v>
      </c>
      <c r="F181" s="18">
        <v>118840</v>
      </c>
      <c r="G181" t="s">
        <v>207</v>
      </c>
      <c r="H181" s="21">
        <f ca="1">(TODAY()-Table_Employees7[[#This Row],[Date Joined]])/365</f>
        <v>1.9506849315068493</v>
      </c>
      <c r="I181" s="18">
        <f ca="1">ROUND(IF(Table_Employees7[[#This Row],[Tenure]]&gt;2,3%,2%)*Table_Employees7[[#This Row],[Salary]],0)</f>
        <v>1491</v>
      </c>
    </row>
    <row r="182" spans="1:9" x14ac:dyDescent="0.35">
      <c r="A182" t="s">
        <v>15</v>
      </c>
      <c r="B182">
        <v>36</v>
      </c>
      <c r="C182" t="s">
        <v>16</v>
      </c>
      <c r="D182" s="16">
        <v>44019</v>
      </c>
      <c r="E182" t="s">
        <v>12</v>
      </c>
      <c r="F182" s="18">
        <v>118840</v>
      </c>
      <c r="G182" t="s">
        <v>209</v>
      </c>
      <c r="H182" s="21">
        <f ca="1">(TODAY()-Table_Employees7[[#This Row],[Date Joined]])/365</f>
        <v>1.0849315068493151</v>
      </c>
      <c r="I182" s="18">
        <f ca="1">ROUND(IF(Table_Employees7[[#This Row],[Tenure]]&gt;2,3%,2%)*Table_Employees7[[#This Row],[Salary]],0)</f>
        <v>1359</v>
      </c>
    </row>
    <row r="183" spans="1:9" x14ac:dyDescent="0.35">
      <c r="A183" t="s">
        <v>8</v>
      </c>
      <c r="B183">
        <v>27</v>
      </c>
      <c r="C183" t="s">
        <v>16</v>
      </c>
      <c r="D183" s="16">
        <v>44061</v>
      </c>
      <c r="E183" t="s">
        <v>56</v>
      </c>
      <c r="F183" s="18">
        <v>119110</v>
      </c>
      <c r="G183" t="s">
        <v>207</v>
      </c>
      <c r="H183" s="21">
        <f ca="1">(TODAY()-Table_Employees7[[#This Row],[Date Joined]])/365</f>
        <v>1.0027397260273974</v>
      </c>
      <c r="I183" s="18">
        <f ca="1">ROUND(IF(Table_Employees7[[#This Row],[Tenure]]&gt;2,3%,2%)*Table_Employees7[[#This Row],[Salary]],0)</f>
        <v>1405</v>
      </c>
    </row>
    <row r="184" spans="1:9" x14ac:dyDescent="0.35">
      <c r="A184" t="s">
        <v>8</v>
      </c>
      <c r="B184">
        <v>27</v>
      </c>
      <c r="C184" t="s">
        <v>16</v>
      </c>
      <c r="D184" s="16">
        <v>44122</v>
      </c>
      <c r="E184" t="s">
        <v>56</v>
      </c>
      <c r="F184" s="18">
        <v>119110</v>
      </c>
      <c r="G184" t="s">
        <v>209</v>
      </c>
      <c r="H184" s="21">
        <f ca="1">(TODAY()-Table_Employees7[[#This Row],[Date Joined]])/365</f>
        <v>1.8794520547945206</v>
      </c>
      <c r="I184" s="18">
        <f ca="1">ROUND(IF(Table_Employees7[[#This Row],[Tenure]]&gt;2,3%,2%)*Table_Employees7[[#This Row],[Salary]],0)</f>
        <v>1071</v>
      </c>
    </row>
  </sheetData>
  <conditionalFormatting sqref="F1:F1048576">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A79A-1FB0-4A4F-8DD1-10BBD2569561}">
  <sheetPr>
    <tabColor rgb="FFFFB3B3"/>
  </sheetPr>
  <dimension ref="B3:D9"/>
  <sheetViews>
    <sheetView topLeftCell="A2" zoomScale="120" zoomScaleNormal="120" workbookViewId="0">
      <selection activeCell="G16" sqref="G16"/>
    </sheetView>
  </sheetViews>
  <sheetFormatPr defaultRowHeight="14.5" x14ac:dyDescent="0.35"/>
  <cols>
    <col min="2" max="2" width="13.1796875" bestFit="1" customWidth="1"/>
    <col min="3" max="3" width="14.90625" customWidth="1"/>
    <col min="4" max="4" width="13.54296875" bestFit="1" customWidth="1"/>
  </cols>
  <sheetData>
    <row r="3" spans="2:4" x14ac:dyDescent="0.35">
      <c r="B3" s="32" t="s">
        <v>232</v>
      </c>
      <c r="C3" t="s">
        <v>228</v>
      </c>
      <c r="D3" t="s">
        <v>225</v>
      </c>
    </row>
    <row r="4" spans="2:4" x14ac:dyDescent="0.35">
      <c r="B4" s="5" t="s">
        <v>10</v>
      </c>
      <c r="C4" s="39">
        <v>92080</v>
      </c>
      <c r="D4">
        <v>4</v>
      </c>
    </row>
    <row r="5" spans="2:4" x14ac:dyDescent="0.35">
      <c r="B5" s="5" t="s">
        <v>13</v>
      </c>
      <c r="C5" s="39">
        <v>75933</v>
      </c>
      <c r="D5">
        <v>20</v>
      </c>
    </row>
    <row r="6" spans="2:4" x14ac:dyDescent="0.35">
      <c r="B6" s="5" t="s">
        <v>16</v>
      </c>
      <c r="C6" s="39">
        <v>76798.759124087592</v>
      </c>
      <c r="D6">
        <v>137</v>
      </c>
    </row>
    <row r="7" spans="2:4" x14ac:dyDescent="0.35">
      <c r="B7" s="5" t="s">
        <v>24</v>
      </c>
      <c r="C7" s="39">
        <v>78115</v>
      </c>
      <c r="D7">
        <v>16</v>
      </c>
    </row>
    <row r="8" spans="2:4" x14ac:dyDescent="0.35">
      <c r="B8" s="5" t="s">
        <v>42</v>
      </c>
      <c r="C8" s="39">
        <v>77423.333333333328</v>
      </c>
      <c r="D8">
        <v>6</v>
      </c>
    </row>
    <row r="9" spans="2:4" x14ac:dyDescent="0.35">
      <c r="B9" s="5" t="s">
        <v>224</v>
      </c>
      <c r="C9" s="39">
        <v>77173.715846994543</v>
      </c>
      <c r="D9">
        <v>183</v>
      </c>
    </row>
  </sheetData>
  <conditionalFormatting pivot="1" sqref="C4:C9">
    <cfRule type="dataBar" priority="1">
      <dataBar>
        <cfvo type="min"/>
        <cfvo type="max"/>
        <color rgb="FF63C384"/>
      </dataBar>
      <extLst>
        <ext xmlns:x14="http://schemas.microsoft.com/office/spreadsheetml/2009/9/main" uri="{B025F937-C7B1-47D3-B67F-A62EFF666E3E}">
          <x14:id>{371255BB-C2D8-4EBC-8EEE-C324DDD5A807}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71255BB-C2D8-4EBC-8EEE-C324DDD5A807}">
            <x14:dataBar minLength="0" maxLength="100" border="1" negativeBarBorderColorSameAsPositive="0">
              <x14:cfvo type="autoMin"/>
              <x14:cfvo type="autoMax"/>
              <x14:borderColor rgb="FF63C384"/>
              <x14:negativeFillColor rgb="FFFF0000"/>
              <x14:negativeBorderColor rgb="FFFF0000"/>
              <x14:axisColor rgb="FF000000"/>
            </x14:dataBar>
          </x14:cfRule>
          <xm:sqref>C4:C9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F06CF-11C2-408B-B217-1766A6D31B70}">
  <sheetPr>
    <tabColor rgb="FFFFB3B3"/>
  </sheetPr>
  <dimension ref="B2:O40"/>
  <sheetViews>
    <sheetView workbookViewId="0">
      <selection activeCell="R10" sqref="R10"/>
    </sheetView>
  </sheetViews>
  <sheetFormatPr defaultRowHeight="14.5" x14ac:dyDescent="0.35"/>
  <cols>
    <col min="2" max="2" width="12.36328125" bestFit="1" customWidth="1"/>
    <col min="3" max="3" width="13.54296875" bestFit="1" customWidth="1"/>
    <col min="14" max="14" width="10.453125" customWidth="1"/>
  </cols>
  <sheetData>
    <row r="2" spans="2:15" x14ac:dyDescent="0.35">
      <c r="M2" t="s">
        <v>249</v>
      </c>
      <c r="N2" t="s">
        <v>250</v>
      </c>
      <c r="O2" t="s">
        <v>251</v>
      </c>
    </row>
    <row r="3" spans="2:15" x14ac:dyDescent="0.35">
      <c r="B3" s="32" t="s">
        <v>232</v>
      </c>
      <c r="C3" t="s">
        <v>225</v>
      </c>
      <c r="M3" s="41">
        <v>43952</v>
      </c>
      <c r="N3">
        <f>COUNTIFS(Table_Employees[Date Joined],"&gt;="&amp;M3,Table_Employees[Date Joined],"&lt;="&amp;EOMONTH(M3,0))</f>
        <v>3</v>
      </c>
      <c r="O3">
        <f>SUM($N$3:N3)</f>
        <v>3</v>
      </c>
    </row>
    <row r="4" spans="2:15" x14ac:dyDescent="0.35">
      <c r="B4" s="5" t="s">
        <v>233</v>
      </c>
      <c r="M4" s="41">
        <v>43983</v>
      </c>
      <c r="N4">
        <f>COUNTIFS(Table_Employees[Date Joined],"&gt;="&amp;M4,Table_Employees[Date Joined],"&lt;="&amp;EOMONTH(M4,0))</f>
        <v>1</v>
      </c>
      <c r="O4">
        <f>SUM($N$3:N4)</f>
        <v>4</v>
      </c>
    </row>
    <row r="5" spans="2:15" x14ac:dyDescent="0.35">
      <c r="B5" s="40" t="s">
        <v>234</v>
      </c>
      <c r="C5">
        <v>3</v>
      </c>
      <c r="M5" s="41">
        <v>44013</v>
      </c>
      <c r="N5">
        <f>COUNTIFS(Table_Employees[Date Joined],"&gt;="&amp;M5,Table_Employees[Date Joined],"&lt;="&amp;EOMONTH(M5,0))</f>
        <v>5</v>
      </c>
      <c r="O5">
        <f>SUM($N$3:N5)</f>
        <v>9</v>
      </c>
    </row>
    <row r="6" spans="2:15" x14ac:dyDescent="0.35">
      <c r="B6" s="40" t="s">
        <v>235</v>
      </c>
      <c r="C6">
        <v>4</v>
      </c>
      <c r="M6" s="41">
        <v>44044</v>
      </c>
      <c r="N6">
        <f>COUNTIFS(Table_Employees[Date Joined],"&gt;="&amp;M6,Table_Employees[Date Joined],"&lt;="&amp;EOMONTH(M6,0))</f>
        <v>3</v>
      </c>
      <c r="O6">
        <f>SUM($N$3:N6)</f>
        <v>12</v>
      </c>
    </row>
    <row r="7" spans="2:15" x14ac:dyDescent="0.35">
      <c r="B7" s="40" t="s">
        <v>236</v>
      </c>
      <c r="C7">
        <v>9</v>
      </c>
      <c r="M7" s="41">
        <v>44075</v>
      </c>
      <c r="N7">
        <f>COUNTIFS(Table_Employees[Date Joined],"&gt;="&amp;M7,Table_Employees[Date Joined],"&lt;="&amp;EOMONTH(M7,0))</f>
        <v>6</v>
      </c>
      <c r="O7">
        <f>SUM($N$3:N7)</f>
        <v>18</v>
      </c>
    </row>
    <row r="8" spans="2:15" x14ac:dyDescent="0.35">
      <c r="B8" s="40" t="s">
        <v>237</v>
      </c>
      <c r="C8">
        <v>12</v>
      </c>
      <c r="M8" s="41">
        <v>44105</v>
      </c>
      <c r="N8">
        <f>COUNTIFS(Table_Employees[Date Joined],"&gt;="&amp;M8,Table_Employees[Date Joined],"&lt;="&amp;EOMONTH(M8,0))</f>
        <v>6</v>
      </c>
      <c r="O8">
        <f>SUM($N$3:N8)</f>
        <v>24</v>
      </c>
    </row>
    <row r="9" spans="2:15" x14ac:dyDescent="0.35">
      <c r="B9" s="40" t="s">
        <v>238</v>
      </c>
      <c r="C9">
        <v>18</v>
      </c>
      <c r="M9" s="41">
        <v>44136</v>
      </c>
      <c r="N9">
        <f>COUNTIFS(Table_Employees[Date Joined],"&gt;="&amp;M9,Table_Employees[Date Joined],"&lt;="&amp;EOMONTH(M9,0))</f>
        <v>6</v>
      </c>
      <c r="O9">
        <f>SUM($N$3:N9)</f>
        <v>30</v>
      </c>
    </row>
    <row r="10" spans="2:15" x14ac:dyDescent="0.35">
      <c r="B10" s="40" t="s">
        <v>239</v>
      </c>
      <c r="C10">
        <v>24</v>
      </c>
      <c r="M10" s="41">
        <v>44166</v>
      </c>
      <c r="N10">
        <f>COUNTIFS(Table_Employees[Date Joined],"&gt;="&amp;M10,Table_Employees[Date Joined],"&lt;="&amp;EOMONTH(M10,0))</f>
        <v>7</v>
      </c>
      <c r="O10">
        <f>SUM($N$3:N10)</f>
        <v>37</v>
      </c>
    </row>
    <row r="11" spans="2:15" x14ac:dyDescent="0.35">
      <c r="B11" s="40" t="s">
        <v>240</v>
      </c>
      <c r="C11">
        <v>30</v>
      </c>
      <c r="M11" s="41">
        <v>44197</v>
      </c>
      <c r="N11">
        <f>COUNTIFS(Table_Employees[Date Joined],"&gt;="&amp;M11,Table_Employees[Date Joined],"&lt;="&amp;EOMONTH(M11,0))</f>
        <v>6</v>
      </c>
      <c r="O11">
        <f>SUM($N$3:N11)</f>
        <v>43</v>
      </c>
    </row>
    <row r="12" spans="2:15" x14ac:dyDescent="0.35">
      <c r="B12" s="40" t="s">
        <v>241</v>
      </c>
      <c r="C12">
        <v>37</v>
      </c>
      <c r="M12" s="41">
        <v>44228</v>
      </c>
      <c r="N12">
        <f>COUNTIFS(Table_Employees[Date Joined],"&gt;="&amp;M12,Table_Employees[Date Joined],"&lt;="&amp;EOMONTH(M12,0))</f>
        <v>4</v>
      </c>
      <c r="O12">
        <f>SUM($N$3:N12)</f>
        <v>47</v>
      </c>
    </row>
    <row r="13" spans="2:15" x14ac:dyDescent="0.35">
      <c r="B13" s="5" t="s">
        <v>242</v>
      </c>
      <c r="M13" s="41">
        <v>44256</v>
      </c>
      <c r="N13">
        <f>COUNTIFS(Table_Employees[Date Joined],"&gt;="&amp;M13,Table_Employees[Date Joined],"&lt;="&amp;EOMONTH(M13,0))</f>
        <v>9</v>
      </c>
      <c r="O13">
        <f>SUM($N$3:N13)</f>
        <v>56</v>
      </c>
    </row>
    <row r="14" spans="2:15" x14ac:dyDescent="0.35">
      <c r="B14" s="40" t="s">
        <v>243</v>
      </c>
      <c r="C14">
        <v>6</v>
      </c>
      <c r="M14" s="41">
        <v>44287</v>
      </c>
      <c r="N14">
        <f>COUNTIFS(Table_Employees[Date Joined],"&gt;="&amp;M14,Table_Employees[Date Joined],"&lt;="&amp;EOMONTH(M14,0))</f>
        <v>5</v>
      </c>
      <c r="O14">
        <f>SUM($N$3:N14)</f>
        <v>61</v>
      </c>
    </row>
    <row r="15" spans="2:15" x14ac:dyDescent="0.35">
      <c r="B15" s="40" t="s">
        <v>244</v>
      </c>
      <c r="C15">
        <v>10</v>
      </c>
      <c r="M15" s="41">
        <v>44317</v>
      </c>
      <c r="N15">
        <f>COUNTIFS(Table_Employees[Date Joined],"&gt;="&amp;M15,Table_Employees[Date Joined],"&lt;="&amp;EOMONTH(M15,0))</f>
        <v>10</v>
      </c>
      <c r="O15">
        <f>SUM($N$3:N15)</f>
        <v>71</v>
      </c>
    </row>
    <row r="16" spans="2:15" x14ac:dyDescent="0.35">
      <c r="B16" s="40" t="s">
        <v>245</v>
      </c>
      <c r="C16">
        <v>19</v>
      </c>
      <c r="M16" s="41">
        <v>44348</v>
      </c>
      <c r="N16">
        <f>COUNTIFS(Table_Employees[Date Joined],"&gt;="&amp;M16,Table_Employees[Date Joined],"&lt;="&amp;EOMONTH(M16,0))</f>
        <v>6</v>
      </c>
      <c r="O16">
        <f>SUM($N$3:N16)</f>
        <v>77</v>
      </c>
    </row>
    <row r="17" spans="2:15" x14ac:dyDescent="0.35">
      <c r="B17" s="40" t="s">
        <v>246</v>
      </c>
      <c r="C17">
        <v>24</v>
      </c>
      <c r="M17" s="41">
        <v>44378</v>
      </c>
      <c r="N17">
        <f>COUNTIFS(Table_Employees[Date Joined],"&gt;="&amp;M17,Table_Employees[Date Joined],"&lt;="&amp;EOMONTH(M17,0))</f>
        <v>13</v>
      </c>
      <c r="O17">
        <f>SUM($N$3:N17)</f>
        <v>90</v>
      </c>
    </row>
    <row r="18" spans="2:15" x14ac:dyDescent="0.35">
      <c r="B18" s="40" t="s">
        <v>234</v>
      </c>
      <c r="C18">
        <v>34</v>
      </c>
      <c r="M18" s="41">
        <v>44409</v>
      </c>
      <c r="N18">
        <f>COUNTIFS(Table_Employees[Date Joined],"&gt;="&amp;M18,Table_Employees[Date Joined],"&lt;="&amp;EOMONTH(M18,0))</f>
        <v>4</v>
      </c>
      <c r="O18">
        <f>SUM($N$3:N18)</f>
        <v>94</v>
      </c>
    </row>
    <row r="19" spans="2:15" x14ac:dyDescent="0.35">
      <c r="B19" s="40" t="s">
        <v>235</v>
      </c>
      <c r="C19">
        <v>40</v>
      </c>
      <c r="M19" s="41">
        <v>44440</v>
      </c>
      <c r="N19">
        <f>COUNTIFS(Table_Employees[Date Joined],"&gt;="&amp;M19,Table_Employees[Date Joined],"&lt;="&amp;EOMONTH(M19,0))</f>
        <v>11</v>
      </c>
      <c r="O19">
        <f>SUM($N$3:N19)</f>
        <v>105</v>
      </c>
    </row>
    <row r="20" spans="2:15" x14ac:dyDescent="0.35">
      <c r="B20" s="40" t="s">
        <v>236</v>
      </c>
      <c r="C20">
        <v>53</v>
      </c>
      <c r="M20" s="41">
        <v>44470</v>
      </c>
      <c r="N20">
        <f>COUNTIFS(Table_Employees[Date Joined],"&gt;="&amp;M20,Table_Employees[Date Joined],"&lt;="&amp;EOMONTH(M20,0))</f>
        <v>3</v>
      </c>
      <c r="O20">
        <f>SUM($N$3:N20)</f>
        <v>108</v>
      </c>
    </row>
    <row r="21" spans="2:15" x14ac:dyDescent="0.35">
      <c r="B21" s="40" t="s">
        <v>237</v>
      </c>
      <c r="C21">
        <v>57</v>
      </c>
      <c r="M21" s="41">
        <v>44501</v>
      </c>
      <c r="N21">
        <f>COUNTIFS(Table_Employees[Date Joined],"&gt;="&amp;M21,Table_Employees[Date Joined],"&lt;="&amp;EOMONTH(M21,0))</f>
        <v>4</v>
      </c>
      <c r="O21">
        <f>SUM($N$3:N21)</f>
        <v>112</v>
      </c>
    </row>
    <row r="22" spans="2:15" x14ac:dyDescent="0.35">
      <c r="B22" s="40" t="s">
        <v>238</v>
      </c>
      <c r="C22">
        <v>68</v>
      </c>
      <c r="M22" s="41">
        <v>44531</v>
      </c>
      <c r="N22">
        <f>COUNTIFS(Table_Employees[Date Joined],"&gt;="&amp;M22,Table_Employees[Date Joined],"&lt;="&amp;EOMONTH(M22,0))</f>
        <v>7</v>
      </c>
      <c r="O22">
        <f>SUM($N$3:N22)</f>
        <v>119</v>
      </c>
    </row>
    <row r="23" spans="2:15" x14ac:dyDescent="0.35">
      <c r="B23" s="40" t="s">
        <v>239</v>
      </c>
      <c r="C23">
        <v>71</v>
      </c>
      <c r="M23" s="41">
        <v>44562</v>
      </c>
      <c r="N23">
        <f>COUNTIFS(Table_Employees[Date Joined],"&gt;="&amp;M23,Table_Employees[Date Joined],"&lt;="&amp;EOMONTH(M23,0))</f>
        <v>3</v>
      </c>
      <c r="O23">
        <f>SUM($N$3:N23)</f>
        <v>122</v>
      </c>
    </row>
    <row r="24" spans="2:15" x14ac:dyDescent="0.35">
      <c r="B24" s="40" t="s">
        <v>240</v>
      </c>
      <c r="C24">
        <v>75</v>
      </c>
      <c r="M24" s="41">
        <v>44593</v>
      </c>
      <c r="N24">
        <f>COUNTIFS(Table_Employees[Date Joined],"&gt;="&amp;M24,Table_Employees[Date Joined],"&lt;="&amp;EOMONTH(M24,0))</f>
        <v>10</v>
      </c>
      <c r="O24">
        <f>SUM($N$3:N24)</f>
        <v>132</v>
      </c>
    </row>
    <row r="25" spans="2:15" x14ac:dyDescent="0.35">
      <c r="B25" s="40" t="s">
        <v>241</v>
      </c>
      <c r="C25">
        <v>82</v>
      </c>
      <c r="M25" s="41">
        <v>44621</v>
      </c>
      <c r="N25">
        <f>COUNTIFS(Table_Employees[Date Joined],"&gt;="&amp;M25,Table_Employees[Date Joined],"&lt;="&amp;EOMONTH(M25,0))</f>
        <v>9</v>
      </c>
      <c r="O25">
        <f>SUM($N$3:N25)</f>
        <v>141</v>
      </c>
    </row>
    <row r="26" spans="2:15" x14ac:dyDescent="0.35">
      <c r="B26" s="5" t="s">
        <v>247</v>
      </c>
      <c r="M26" s="41">
        <v>44652</v>
      </c>
      <c r="N26">
        <f>COUNTIFS(Table_Employees[Date Joined],"&gt;="&amp;M26,Table_Employees[Date Joined],"&lt;="&amp;EOMONTH(M26,0))</f>
        <v>9</v>
      </c>
      <c r="O26">
        <f>SUM($N$3:N26)</f>
        <v>150</v>
      </c>
    </row>
    <row r="27" spans="2:15" x14ac:dyDescent="0.35">
      <c r="B27" s="40" t="s">
        <v>243</v>
      </c>
      <c r="C27">
        <v>3</v>
      </c>
      <c r="M27" s="41">
        <v>44682</v>
      </c>
      <c r="N27">
        <f>COUNTIFS(Table_Employees[Date Joined],"&gt;="&amp;M27,Table_Employees[Date Joined],"&lt;="&amp;EOMONTH(M27,0))</f>
        <v>9</v>
      </c>
      <c r="O27">
        <f>SUM($N$3:N27)</f>
        <v>159</v>
      </c>
    </row>
    <row r="28" spans="2:15" x14ac:dyDescent="0.35">
      <c r="B28" s="40" t="s">
        <v>244</v>
      </c>
      <c r="C28">
        <v>13</v>
      </c>
      <c r="M28" s="41">
        <v>44713</v>
      </c>
      <c r="N28">
        <f>COUNTIFS(Table_Employees[Date Joined],"&gt;="&amp;M28,Table_Employees[Date Joined],"&lt;="&amp;EOMONTH(M28,0))</f>
        <v>7</v>
      </c>
      <c r="O28">
        <f>SUM($N$3:N28)</f>
        <v>166</v>
      </c>
    </row>
    <row r="29" spans="2:15" x14ac:dyDescent="0.35">
      <c r="B29" s="40" t="s">
        <v>245</v>
      </c>
      <c r="C29">
        <v>22</v>
      </c>
      <c r="M29" s="41">
        <v>44743</v>
      </c>
      <c r="N29">
        <f>COUNTIFS(Table_Employees[Date Joined],"&gt;="&amp;M29,Table_Employees[Date Joined],"&lt;="&amp;EOMONTH(M29,0))</f>
        <v>5</v>
      </c>
      <c r="O29">
        <f>SUM($N$3:N29)</f>
        <v>171</v>
      </c>
    </row>
    <row r="30" spans="2:15" x14ac:dyDescent="0.35">
      <c r="B30" s="40" t="s">
        <v>246</v>
      </c>
      <c r="C30">
        <v>31</v>
      </c>
      <c r="M30" s="41">
        <v>44774</v>
      </c>
      <c r="N30">
        <f>COUNTIFS(Table_Employees[Date Joined],"&gt;="&amp;M30,Table_Employees[Date Joined],"&lt;="&amp;EOMONTH(M30,0))</f>
        <v>5</v>
      </c>
      <c r="O30">
        <f>SUM($N$3:N30)</f>
        <v>176</v>
      </c>
    </row>
    <row r="31" spans="2:15" x14ac:dyDescent="0.35">
      <c r="B31" s="40" t="s">
        <v>234</v>
      </c>
      <c r="C31">
        <v>40</v>
      </c>
      <c r="M31" s="41">
        <v>44805</v>
      </c>
      <c r="N31">
        <f>COUNTIFS(Table_Employees[Date Joined],"&gt;="&amp;M31,Table_Employees[Date Joined],"&lt;="&amp;EOMONTH(M31,0))</f>
        <v>2</v>
      </c>
      <c r="O31">
        <f>SUM($N$3:N31)</f>
        <v>178</v>
      </c>
    </row>
    <row r="32" spans="2:15" x14ac:dyDescent="0.35">
      <c r="B32" s="40" t="s">
        <v>235</v>
      </c>
      <c r="C32">
        <v>47</v>
      </c>
      <c r="M32" s="41">
        <v>44835</v>
      </c>
      <c r="N32">
        <f>COUNTIFS(Table_Employees[Date Joined],"&gt;="&amp;M32,Table_Employees[Date Joined],"&lt;="&amp;EOMONTH(M32,0))</f>
        <v>3</v>
      </c>
      <c r="O32">
        <f>SUM($N$3:N32)</f>
        <v>181</v>
      </c>
    </row>
    <row r="33" spans="2:15" x14ac:dyDescent="0.35">
      <c r="B33" s="40" t="s">
        <v>236</v>
      </c>
      <c r="C33">
        <v>52</v>
      </c>
      <c r="M33" s="41">
        <v>44866</v>
      </c>
      <c r="N33">
        <f>COUNTIFS(Table_Employees[Date Joined],"&gt;="&amp;M33,Table_Employees[Date Joined],"&lt;="&amp;EOMONTH(M33,0))</f>
        <v>0</v>
      </c>
      <c r="O33">
        <f>SUM($N$3:N33)</f>
        <v>181</v>
      </c>
    </row>
    <row r="34" spans="2:15" x14ac:dyDescent="0.35">
      <c r="B34" s="40" t="s">
        <v>237</v>
      </c>
      <c r="C34">
        <v>57</v>
      </c>
      <c r="M34" s="41">
        <v>44896</v>
      </c>
      <c r="N34">
        <f>COUNTIFS(Table_Employees[Date Joined],"&gt;="&amp;M34,Table_Employees[Date Joined],"&lt;="&amp;EOMONTH(M34,0))</f>
        <v>0</v>
      </c>
      <c r="O34">
        <f>SUM($N$3:N34)</f>
        <v>181</v>
      </c>
    </row>
    <row r="35" spans="2:15" x14ac:dyDescent="0.35">
      <c r="B35" s="40" t="s">
        <v>238</v>
      </c>
      <c r="C35">
        <v>59</v>
      </c>
      <c r="M35" s="41">
        <v>44927</v>
      </c>
      <c r="N35">
        <f>COUNTIFS(Table_Employees[Date Joined],"&gt;="&amp;M35,Table_Employees[Date Joined],"&lt;="&amp;EOMONTH(M35,0))</f>
        <v>0</v>
      </c>
      <c r="O35">
        <f>SUM($N$3:N35)</f>
        <v>181</v>
      </c>
    </row>
    <row r="36" spans="2:15" x14ac:dyDescent="0.35">
      <c r="B36" s="40" t="s">
        <v>239</v>
      </c>
      <c r="C36">
        <v>62</v>
      </c>
      <c r="M36" s="41">
        <v>44958</v>
      </c>
      <c r="N36">
        <f>COUNTIFS(Table_Employees[Date Joined],"&gt;="&amp;M36,Table_Employees[Date Joined],"&lt;="&amp;EOMONTH(M36,0))</f>
        <v>1</v>
      </c>
      <c r="O36">
        <f>SUM($N$3:N36)</f>
        <v>182</v>
      </c>
    </row>
    <row r="37" spans="2:15" x14ac:dyDescent="0.35">
      <c r="B37" s="5" t="s">
        <v>248</v>
      </c>
      <c r="M37" s="41">
        <v>44986</v>
      </c>
      <c r="N37">
        <f>COUNTIFS(Table_Employees[Date Joined],"&gt;="&amp;M37,Table_Employees[Date Joined],"&lt;="&amp;EOMONTH(M37,0))</f>
        <v>0</v>
      </c>
      <c r="O37">
        <f>SUM($N$3:N37)</f>
        <v>182</v>
      </c>
    </row>
    <row r="38" spans="2:15" x14ac:dyDescent="0.35">
      <c r="B38" s="40" t="s">
        <v>244</v>
      </c>
      <c r="C38">
        <v>1</v>
      </c>
      <c r="M38" s="41">
        <v>45017</v>
      </c>
      <c r="N38">
        <f>COUNTIFS(Table_Employees[Date Joined],"&gt;="&amp;M38,Table_Employees[Date Joined],"&lt;="&amp;EOMONTH(M38,0))</f>
        <v>1</v>
      </c>
      <c r="O38">
        <f>SUM($N$3:N38)</f>
        <v>183</v>
      </c>
    </row>
    <row r="39" spans="2:15" x14ac:dyDescent="0.35">
      <c r="B39" s="40" t="s">
        <v>246</v>
      </c>
      <c r="C39">
        <v>2</v>
      </c>
    </row>
    <row r="40" spans="2:15" x14ac:dyDescent="0.35">
      <c r="B40" s="5" t="s">
        <v>224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2FE41-E08C-403E-9900-B4DF00151B50}">
  <sheetPr>
    <tabColor rgb="FFFFB3B3"/>
  </sheetPr>
  <dimension ref="B1:K9"/>
  <sheetViews>
    <sheetView workbookViewId="0">
      <selection activeCell="O4" sqref="O4"/>
    </sheetView>
  </sheetViews>
  <sheetFormatPr defaultRowHeight="14.5" x14ac:dyDescent="0.35"/>
  <cols>
    <col min="2" max="2" width="12.36328125" bestFit="1" customWidth="1"/>
    <col min="3" max="3" width="13.54296875" bestFit="1" customWidth="1"/>
    <col min="10" max="10" width="12.36328125" bestFit="1" customWidth="1"/>
    <col min="11" max="11" width="13.54296875" bestFit="1" customWidth="1"/>
  </cols>
  <sheetData>
    <row r="1" spans="2:11" x14ac:dyDescent="0.35">
      <c r="B1" s="32" t="s">
        <v>206</v>
      </c>
      <c r="C1" t="s" vm="1">
        <v>207</v>
      </c>
      <c r="J1" s="32" t="s">
        <v>206</v>
      </c>
      <c r="K1" t="s" vm="2">
        <v>209</v>
      </c>
    </row>
    <row r="3" spans="2:11" x14ac:dyDescent="0.35">
      <c r="B3" s="32" t="s">
        <v>232</v>
      </c>
      <c r="C3" t="s">
        <v>225</v>
      </c>
      <c r="J3" s="32" t="s">
        <v>232</v>
      </c>
      <c r="K3" t="s">
        <v>225</v>
      </c>
    </row>
    <row r="4" spans="2:11" x14ac:dyDescent="0.35">
      <c r="B4" s="5" t="s">
        <v>9</v>
      </c>
      <c r="C4">
        <v>28</v>
      </c>
      <c r="J4" s="5" t="s">
        <v>12</v>
      </c>
      <c r="K4">
        <v>27</v>
      </c>
    </row>
    <row r="5" spans="2:11" x14ac:dyDescent="0.35">
      <c r="B5" s="5" t="s">
        <v>12</v>
      </c>
      <c r="C5">
        <v>27</v>
      </c>
      <c r="J5" s="5" t="s">
        <v>9</v>
      </c>
      <c r="K5">
        <v>27</v>
      </c>
    </row>
    <row r="6" spans="2:11" x14ac:dyDescent="0.35">
      <c r="B6" s="5" t="s">
        <v>21</v>
      </c>
      <c r="C6">
        <v>19</v>
      </c>
      <c r="J6" s="5" t="s">
        <v>21</v>
      </c>
      <c r="K6">
        <v>19</v>
      </c>
    </row>
    <row r="7" spans="2:11" x14ac:dyDescent="0.35">
      <c r="B7" s="5" t="s">
        <v>19</v>
      </c>
      <c r="C7">
        <v>14</v>
      </c>
      <c r="J7" s="5" t="s">
        <v>19</v>
      </c>
      <c r="K7">
        <v>14</v>
      </c>
    </row>
    <row r="8" spans="2:11" x14ac:dyDescent="0.35">
      <c r="B8" s="5" t="s">
        <v>56</v>
      </c>
      <c r="C8">
        <v>4</v>
      </c>
      <c r="J8" s="5" t="s">
        <v>56</v>
      </c>
      <c r="K8">
        <v>4</v>
      </c>
    </row>
    <row r="9" spans="2:11" x14ac:dyDescent="0.35">
      <c r="B9" s="5" t="s">
        <v>224</v>
      </c>
      <c r="C9">
        <v>92</v>
      </c>
      <c r="J9" s="5" t="s">
        <v>224</v>
      </c>
      <c r="K9">
        <v>91</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4 e 7 4 e 3 - 4 6 0 9 - 4 b 0 7 - b e 2 a - 9 5 3 d 3 4 9 6 4 4 e 4 "   x m l n s = " h t t p : / / s c h e m a s . m i c r o s o f t . c o m / D a t a M a s h u p " > A A A A A N w E A A B Q S w M E F A A C A A g A 7 X n U 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O 1 5 1 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e d R W 0 U y 0 8 t U B A A D 1 B w A A E w A c A E Z v c m 1 1 b G F z L 1 N l Y 3 R p b 2 4 x L m 0 g o h g A K K A U A A A A A A A A A A A A A A A A A A A A A A A A A A A A 7 V R N a 9 t A E L 0 b / B + W z U W C x d B S e m l T C F J a 3 I M L t m k h x p S 1 N L W X 7 I d Y j Z o Y 4 f / e k W V b s i x o S K 7 W R f D m 8 8 1 7 U g 4 J K m f Z r H 6 / + z Q c D A f 5 R n p I 2 Q S e H k B q a d P f s U T J b p k G H A 4 Y P T N X + A Q I u X 9 O Q I + i w n u w + M v 5 x 5 V z j 0 F Y L i b S w C 3 v t O D L 3 S J y F i l 3 K e p O N z z a S L u m c f N t B p x a z u V K w 2 j u p c 3 / O G 8 i p w t j q 2 A e 1 G N F W f K q P R c M C W Y I z 7 g T r O T f w K b g L + A Y M u n R 0 N C L 0 N 3 6 1 M U W Z g W + L p A I 7 L t T F t J j N C U I l Y F 9 f E a M / L a n c C p R 2 f U x I O 1 2 t w t P P O / S l F h G R Y 7 O N D w J r R k G n U s I x i N X W N w P A p l s G J 8 8 8 H A 4 U L a 3 Y 1 u 5 s U 2 V f L V o T f V V r z f p N Z 7 E L x T s 3 m T a b Q H y X r 3 q y Z E z K 6 I Y l I 0 + o v u N t t a f g n F / q X V c Z F o l d I 6 8 I R G r n I g n e B S I H Q Q 6 K 8 + 0 T K j + p 9 R F S + c D v k e D 3 i n C F l o L / g M 3 l b a H f H 9 W K E 7 a t y Z + V R q h O s b U P b V 2 n Y G m f 1 O F B R d b H Q 4 d L F o O W L L P X 1 i 1 Q h i + x r L d P S r z n v w z t v j x w 6 h K 3 N u n 0 b v P p Z 3 k c 6 8 1 Z u / 3 L h m x b Z w z A m 3 j 3 P D G O s H 7 k F / 9 c / X P f / 3 z D 1 B L A Q I t A B Q A A g A I A O 1 5 1 F Y E A K j E p Q A A A P Y A A A A S A A A A A A A A A A A A A A A A A A A A A A B D b 2 5 m a W c v U G F j a 2 F n Z S 5 4 b W x Q S w E C L Q A U A A I A C A D t e d R W D 8 r p q 6 Q A A A D p A A A A E w A A A A A A A A A A A A A A A A D x A A A A W 0 N v b n R l b n R f V H l w Z X N d L n h t b F B L A Q I t A B Q A A g A I A O 1 5 1 F b R T L T y 1 Q E A A P U H A A A T A A A A A A A A A A A A A A A A A O I 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j A A A A A A A A y 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1 p l Y W x h b m R f 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j B U M D g 6 N D g 6 M T A u N j E w N j A 5 N F o i I C 8 + P E V u d H J 5 I F R 5 c G U 9 I k Z p b G x T d G F 0 d X M i I F Z h b H V l P S J z Q 2 9 t c G x l d G U i I C 8 + P C 9 T d G F i b G V F b n R y a W V z P j w v S X R l b T 4 8 S X R l b T 4 8 S X R l b U x v Y 2 F 0 a W 9 u P j x J d G V t V H l w Z T 5 G b 3 J t d W x h P C 9 J d G V t V H l w Z T 4 8 S X R l b V B h d G g + U 2 V j d G l v b j E v T m V 3 W m V h b G F u Z F 9 E Y X R h L 1 N v d X J j Z T w v S X R l b V B h d G g + P C 9 J d G V t T G 9 j Y X R p b 2 4 + P F N 0 Y W J s Z U V u d H J p Z X M g L z 4 8 L 0 l 0 Z W 0 + P E l 0 Z W 0 + P E l 0 Z W 1 M b 2 N h d G l v b j 4 8 S X R l b V R 5 c G U + R m 9 y b X V s Y T w v S X R l b V R 5 c G U + P E l 0 Z W 1 Q Y X R o P l N l Y 3 R p b 2 4 x L 0 5 l d 1 p l Y W x h b m R f R G F 0 Y S 9 D a G F u Z 2 V k J T I w V H l w Z T w v S X R l b V B h d G g + P C 9 J d G V t T G 9 j Y X R p b 2 4 + P F N 0 Y W J s Z U V u d H J p Z X M g L z 4 8 L 0 l 0 Z W 0 + P E l 0 Z W 0 + P E l 0 Z W 1 M b 2 N h d G l v b j 4 8 S X R l b V R 5 c G U + R m 9 y b X V s Y T w v S X R l b V R 5 c G U + P E l 0 Z W 1 Q Y X R o P l N l Y 3 R p b 2 4 x L 0 l u Z G l h X 0 R h d G E 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2 L T I w V D A 4 O j Q 4 O j E w L j Y x M z E x N j R 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J b m R p Y V 9 E Y X R h L 1 N v d X J j Z T w v S X R l b V B h d G g + P C 9 J d G V t T G 9 j Y X R p b 2 4 + P F N 0 Y W J s Z U V u d H J p Z X M g L z 4 8 L 0 l 0 Z W 0 + P E l 0 Z W 0 + P E l 0 Z W 1 M b 2 N h d G l v b j 4 8 S X R l b V R 5 c G U + R m 9 y b X V s Y T w v S X R l b V R 5 c G U + P E l 0 Z W 1 Q Y X R o P l N l Y 3 R p b 2 4 x L 0 l u Z G l h X 0 R h d G E v Q 2 h h b m d l Z C U y M F R 5 c G U 8 L 0 l 0 Z W 1 Q Y X R o P j w v S X R l b U x v Y 2 F 0 a W 9 u P j x T d G F i b G V F b n R y a W V z I C 8 + P C 9 J d G V t P j x J d G V t P j x J d G V t T G 9 j Y X R p b 2 4 + P E l 0 Z W 1 U e X B l P k Z v c m 1 1 b G E 8 L 0 l 0 Z W 1 U e X B l P j x J d G V t U G F 0 a D 5 T Z W N 0 a W 9 u M S 9 O Z X d a Z W F s Y W 5 k X 0 R h d G E v Q W R k Z W Q l M j B D d X N 0 b 2 0 8 L 0 l 0 Z W 1 Q Y X R o P j w v S X R l b U x v Y 2 F 0 a W 9 u P j x T d G F i b G V F b n R y a W V z I C 8 + P C 9 J d G V t P j x J d G V t P j x J d G V t T G 9 j Y X R p b 2 4 + P E l 0 Z W 1 U e X B l P k Z v c m 1 1 b G E 8 L 0 l 0 Z W 1 U e X B l P j x J d G V t U G F 0 a D 5 T Z W N 0 a W 9 u M S 9 J b m R p Y V 9 E Y X R h L 0 F k Z G V k J T I w Q 3 V z d G 9 t 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w N i 0 y M F Q w O D o 1 M j o y N y 4 y O D Q 4 N j U y W i I g L z 4 8 R W 5 0 c n k g V H l w Z T 0 i R m l s b E N v b H V t b l R 5 c G V z I i B W Y W x 1 Z T 0 i c 0 J n W U R C Z 2 t H Q X d Z P 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R W 1 w b G 9 5 Z W V z L 1 N v d X J j Z S 5 7 T m F t Z S w w f S Z x d W 9 0 O y w m c X V v d D t T Z W N 0 a W 9 u M S 9 F b X B s b 3 l l Z X M v U m V w b G F j Z W Q g V m F s d W U u e 0 d l b m R l c i w x f S Z x d W 9 0 O y w m c X V v d D t T Z W N 0 a W 9 u M S 9 F b X B s b 3 l l Z X M v Q 2 h h b m d l Z C B U e X B l L n t B Z 2 U s M n 0 m c X V v d D s s J n F 1 b 3 Q 7 U 2 V j d G l v b j E v R W 1 w b G 9 5 Z W V z L 0 N o Y W 5 n Z W Q g V H l w Z S 5 7 U m F 0 a W 5 n L D N 9 J n F 1 b 3 Q 7 L C Z x d W 9 0 O 1 N l Y 3 R p b 2 4 x L 0 V t c G x v e W V l c y 9 D a G F u Z 2 V k I F R 5 c G U u e 0 R h d G U g S m 9 p b m V k L D R 9 J n F 1 b 3 Q 7 L C Z x d W 9 0 O 1 N l Y 3 R p b 2 4 x L 0 V t c G x v e W V l c y 9 T b 3 V y Y 2 U u e 0 R l c G F y d G 1 l b n Q s N X 0 m c X V v d D s s J n F 1 b 3 Q 7 U 2 V j d G l v b j E v R W 1 w b G 9 5 Z W V z L 0 N o Y W 5 n Z W Q g V H l w Z S 5 7 U 2 F s Y X J 5 L D Z 9 J n F 1 b 3 Q 7 L C Z x d W 9 0 O 1 N l Y 3 R p b 2 4 x L 0 V t c G x v e W V l c y 9 D a G F u Z 2 V k I F R 5 c G U u e 0 N v d W 5 0 c n k s N 3 0 m c X V v d D t d L C Z x d W 9 0 O 0 N v b H V t b k N v d W 5 0 J n F 1 b 3 Q 7 O j g s J n F 1 b 3 Q 7 S 2 V 5 Q 2 9 s d W 1 u T m F t Z X M m c X V v d D s 6 W y Z x d W 9 0 O 0 5 h b W U m c X V v d D t d L C Z x d W 9 0 O 0 N v b H V t b k l k Z W 5 0 a X R p Z X M m c X V v d D s 6 W y Z x d W 9 0 O 1 N l Y 3 R p b 2 4 x L 0 V t c G x v e W V l c y 9 T b 3 V y Y 2 U u e 0 5 h b W U s M H 0 m c X V v d D s s J n F 1 b 3 Q 7 U 2 V j d G l v b j E v R W 1 w b G 9 5 Z W V z L 1 J l c G x h Y 2 V k I F Z h b H V l L n t H Z W 5 k Z X I s M X 0 m c X V v d D s s J n F 1 b 3 Q 7 U 2 V j d G l v b j E v R W 1 w b G 9 5 Z W V z L 0 N o Y W 5 n Z W Q g V H l w Z S 5 7 Q W d l L D J 9 J n F 1 b 3 Q 7 L C Z x d W 9 0 O 1 N l Y 3 R p b 2 4 x L 0 V t c G x v e W V l c y 9 D a G F u Z 2 V k I F R 5 c G U u e 1 J h d G l u Z y w z f S Z x d W 9 0 O y w m c X V v d D t T Z W N 0 a W 9 u M S 9 F b X B s b 3 l l Z X M v Q 2 h h b m d l Z C B U e X B l L n t E Y X R l I E p v a W 5 l Z C w 0 f S Z x d W 9 0 O y w m c X V v d D t T Z W N 0 a W 9 u M S 9 F b X B s b 3 l l Z X M v U 2 9 1 c m N l L n t E Z X B h c n R t Z W 5 0 L D V 9 J n F 1 b 3 Q 7 L C Z x d W 9 0 O 1 N l Y 3 R p b 2 4 x L 0 V t c G x v e W V l c y 9 D a G F u Z 2 V k I F R 5 c G U u e 1 N h b G F y e S w 2 f S Z x d W 9 0 O y w m c X V v d D t T Z W N 0 a W 9 u M S 9 F b X B s b 3 l l Z X M v Q 2 h h b m d l Z C B U e X B l L n t D b 3 V u d H J 5 L D d 9 J n F 1 b 3 Q 7 X S w m c X V v d D t S Z W x h d G l v b n N o a X B J b m Z v J n F 1 b 3 Q 7 O l t d f S I g L z 4 8 R W 5 0 c n k g V H l w Z T 0 i U m V j b 3 Z l c n l U Y X J n Z X R T a G V l d C I g V m F s d W U 9 I n N B b G w g R W 1 w b G 9 5 Z W V z I i A v P j x F b n R y e S B U e X B l P S J S Z W N v d m V y e V R h c m d l d E N v b H V t b i I g V m F s d W U 9 I m w x I i A v P j x F b n R y e S B U e X B l P S J S Z W N v d m V y e V R h c m d l d F J v d y I g V m F s d W U 9 I m w x I i A v P j x F b n R y e S B U e X B l P S J G a W x s V G F y Z 2 V 0 I i B W Y W x 1 Z T 0 i c 1 R h Y m x l X 0 V t c G x v e W V l c y I g L z 4 8 R W 5 0 c n k g V H l w Z T 0 i U X V l c n l J R C I g V m F s d W U 9 I n M z M z l j Y j Q 3 M C 0 5 N m E 5 L T Q 2 Z D U t Y T d m M y 1 m Y z Q y N W J j Y j A 3 N W U 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S Z W 1 v d m V k J T I w R H V w b G l j Y X R l c z w v S X R l b V B h d G g + P C 9 J d G V t T G 9 j Y X R p b 2 4 + P F N 0 Y W J s Z U V u d H J p Z X M g L z 4 8 L 0 l 0 Z W 0 + P E l 0 Z W 0 + P E l 0 Z W 1 M b 2 N h d G l v b j 4 8 S X R l b V R 5 c G U + R m 9 y b X V s Y T w v S X R l b V R 5 c G U + P E l 0 Z W 1 Q Y X R o P l N l Y 3 R p b 2 4 x L 0 V t c G x v e W V l c y 9 S Z X B s Y W N l Z C U y M F Z h b H V l P C 9 J d G V t U G F 0 a D 4 8 L 0 l 0 Z W 1 M b 2 N h d G l v b j 4 8 U 3 R h Y m x l R W 5 0 c m l l c y A v P j w v S X R l b T 4 8 S X R l b T 4 8 S X R l b U x v Y 2 F 0 a W 9 u P j x J d G V t V H l w Z T 5 G b 3 J t d W x h P C 9 J d G V t V H l w Z T 4 8 S X R l b V B h d G g + U 2 V j d G l v b j E v R W 1 w b G 9 5 Z W V z L 0 Z p b H R l c m V k J T I w U m 9 3 c z 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V t c G x v e W V 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Y t M j B U M D g 6 N T I 6 M j c u M j g 0 O D Y 1 M l o i I C 8 + P E V u d H J 5 I F R 5 c G U 9 I k Z p b G x D b 2 x 1 b W 5 U e X B l c y I g V m F s d W U 9 I n N C Z 1 l E Q m d r R 0 F 3 W T 0 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F N 0 Y X R 1 c y I g V m F s d W U 9 I n N D b 2 1 w b G V 0 Z S I g L z 4 8 R W 5 0 c n k g V H l w Z T 0 i R m l s b E N v d W 5 0 I i B W Y W x 1 Z T 0 i b D E 4 M y I g L z 4 8 R W 5 0 c n k g V H l w Z T 0 i U m V s Y X R p b 2 5 z a G l w S W 5 m b 0 N v b n R h a W 5 l c i I g V m F s d W U 9 I n N 7 J n F 1 b 3 Q 7 Y 2 9 s d W 1 u Q 2 9 1 b n Q m c X V v d D s 6 O C w m c X V v d D t r Z X l D b 2 x 1 b W 5 O Y W 1 l c y Z x d W 9 0 O z p b J n F 1 b 3 Q 7 T m F t Z S Z x d W 9 0 O 1 0 s J n F 1 b 3 Q 7 c X V l c n l S Z W x h d G l v b n N o a X B z J n F 1 b 3 Q 7 O l t d L C Z x d W 9 0 O 2 N v b H V t b k l k Z W 5 0 a X R p Z X M m c X V v d D s 6 W y Z x d W 9 0 O 1 N l Y 3 R p b 2 4 x L 0 V t c G x v e W V l c y 9 T b 3 V y Y 2 U u e 0 5 h b W U s M H 0 m c X V v d D s s J n F 1 b 3 Q 7 U 2 V j d G l v b j E v R W 1 w b G 9 5 Z W V z L 1 J l c G x h Y 2 V k I F Z h b H V l L n t H Z W 5 k Z X I s M X 0 m c X V v d D s s J n F 1 b 3 Q 7 U 2 V j d G l v b j E v R W 1 w b G 9 5 Z W V z L 0 N o Y W 5 n Z W Q g V H l w Z S 5 7 Q W d l L D J 9 J n F 1 b 3 Q 7 L C Z x d W 9 0 O 1 N l Y 3 R p b 2 4 x L 0 V t c G x v e W V l c y 9 D a G F u Z 2 V k I F R 5 c G U u e 1 J h d G l u Z y w z f S Z x d W 9 0 O y w m c X V v d D t T Z W N 0 a W 9 u M S 9 F b X B s b 3 l l Z X M v Q 2 h h b m d l Z C B U e X B l L n t E Y X R l I E p v a W 5 l Z C w 0 f S Z x d W 9 0 O y w m c X V v d D t T Z W N 0 a W 9 u M S 9 F b X B s b 3 l l Z X M v U 2 9 1 c m N l L n t E Z X B h c n R t Z W 5 0 L D V 9 J n F 1 b 3 Q 7 L C Z x d W 9 0 O 1 N l Y 3 R p b 2 4 x L 0 V t c G x v e W V l c y 9 D a G F u Z 2 V k I F R 5 c G U u e 1 N h b G F y e S w 2 f S Z x d W 9 0 O y w m c X V v d D t T Z W N 0 a W 9 u M S 9 F b X B s b 3 l l Z X M v Q 2 h h b m d l Z C B U e X B l L n t D b 3 V u d H J 5 L D d 9 J n F 1 b 3 Q 7 X S w m c X V v d D t D b 2 x 1 b W 5 D b 3 V u d C Z x d W 9 0 O z o 4 L C Z x d W 9 0 O 0 t l e U N v b H V t b k 5 h b W V z J n F 1 b 3 Q 7 O l s m c X V v d D t O Y W 1 l J n F 1 b 3 Q 7 X S w m c X V v d D t D b 2 x 1 b W 5 J Z G V u d G l 0 a W V z J n F 1 b 3 Q 7 O l s m c X V v d D t T Z W N 0 a W 9 u M S 9 F b X B s b 3 l l Z X M v U 2 9 1 c m N l L n t O Y W 1 l L D B 9 J n F 1 b 3 Q 7 L C Z x d W 9 0 O 1 N l Y 3 R p b 2 4 x L 0 V t c G x v e W V l c y 9 S Z X B s Y W N l Z C B W Y W x 1 Z S 5 7 R 2 V u Z G V y L D F 9 J n F 1 b 3 Q 7 L C Z x d W 9 0 O 1 N l Y 3 R p b 2 4 x L 0 V t c G x v e W V l c y 9 D a G F u Z 2 V k I F R 5 c G U u e 0 F n Z S w y f S Z x d W 9 0 O y w m c X V v d D t T Z W N 0 a W 9 u M S 9 F b X B s b 3 l l Z X M v Q 2 h h b m d l Z C B U e X B l L n t S Y X R p b m c s M 3 0 m c X V v d D s s J n F 1 b 3 Q 7 U 2 V j d G l v b j E v R W 1 w b G 9 5 Z W V z L 0 N o Y W 5 n Z W Q g V H l w Z S 5 7 R G F 0 Z S B K b 2 l u Z W Q s N H 0 m c X V v d D s s J n F 1 b 3 Q 7 U 2 V j d G l v b j E v R W 1 w b G 9 5 Z W V z L 1 N v d X J j Z S 5 7 R G V w Y X J 0 b W V u d C w 1 f S Z x d W 9 0 O y w m c X V v d D t T Z W N 0 a W 9 u M S 9 F b X B s b 3 l l Z X M v Q 2 h h b m d l Z C B U e X B l L n t T Y W x h c n k s N n 0 m c X V v d D s s J n F 1 b 3 Q 7 U 2 V j d G l v b j E v R W 1 w b G 9 5 Z W V z L 0 N o Y W 5 n Z W Q g V H l w Z S 5 7 Q 2 9 1 b n R y e S w 3 f S Z x d W 9 0 O 1 0 s J n F 1 b 3 Q 7 U m V s Y X R p b 2 5 z a G l w S W 5 m b y Z x d W 9 0 O z p b X X 0 i I C 8 + P E V u d H J 5 I F R 5 c G U 9 I k Z p b G x U Y X J n Z X Q i I F Z h b H V l P S J z V G F i b G V f R W 1 w b G 9 5 Z W V z N y I g L z 4 8 R W 5 0 c n k g V H l w Z T 0 i T G 9 h Z G V k V G 9 B b m F s e X N p c 1 N l c n Z p Y 2 V z I i B W Y W x 1 Z T 0 i b D A i I C 8 + P C 9 T d G F i b G V F b n R y a W V z P j w v S X R l b T 4 8 S X R l b T 4 8 S X R l b U x v Y 2 F 0 a W 9 u P j x J d G V t V H l w Z T 5 G b 3 J t d W x h P C 9 J d G V t V H l w Z T 4 8 S X R l b V B h d G g + U 2 V j d G l v b j E v R W 1 w b G 9 5 Z W V z J T I w K D I p L 1 N v d X J j Z T w v S X R l b V B h d G g + P C 9 J d G V t T G 9 j Y X R p b 2 4 + P F N 0 Y W J s Z U V u d H J p Z X M g L z 4 8 L 0 l 0 Z W 0 + P E l 0 Z W 0 + P E l 0 Z W 1 M b 2 N h d G l v b j 4 8 S X R l b V R 5 c G U + R m 9 y b X V s Y T w v S X R l b V R 5 c G U + P E l 0 Z W 1 Q Y X R o P l N l Y 3 R p b 2 4 x L 0 V t c G x v e W V l c y U y M C g y K S 9 S Z W 1 v d m V k J T I w R H V w b G l j Y X R l c z w v S X R l b V B h d G g + P C 9 J d G V t T G 9 j Y X R p b 2 4 + P F N 0 Y W J s Z U V u d H J p Z X M g L z 4 8 L 0 l 0 Z W 0 + P E l 0 Z W 0 + P E l 0 Z W 1 M b 2 N h d G l v b j 4 8 S X R l b V R 5 c G U + R m 9 y b X V s Y T w v S X R l b V R 5 c G U + P E l 0 Z W 1 Q Y X R o P l N l Y 3 R p b 2 4 x L 0 V t c G x v e W V l c y U y M C g y K S 9 S Z X B s Y W N l Z C U y M F Z h b H V l P C 9 J d G V t U G F 0 a D 4 8 L 0 l 0 Z W 1 M b 2 N h d G l v b j 4 8 U 3 R h Y m x l R W 5 0 c m l l c y A v P j w v S X R l b T 4 8 S X R l b T 4 8 S X R l b U x v Y 2 F 0 a W 9 u P j x J d G V t V H l w Z T 5 G b 3 J t d W x h P C 9 J d G V t V H l w Z T 4 8 S X R l b V B h d G g + U 2 V j d G l v b j E v R W 1 w b G 9 5 Z W V z J T I w K D I p L 0 Z p b H R l c m V k J T I w U m 9 3 c z w v S X R l b V B h d G g + P C 9 J d G V t T G 9 j Y X R p b 2 4 + P F N 0 Y W J s Z U V u d H J p Z X M g L z 4 8 L 0 l 0 Z W 0 + P E l 0 Z W 0 + P E l 0 Z W 1 M b 2 N h d G l v b j 4 8 S X R l b V R 5 c G U + R m 9 y b X V s Y T w v S X R l b V R 5 c G U + P E l 0 Z W 1 Q Y X R o P l N l Y 3 R p b 2 4 x L 0 V t c G x v e W V l c y U y M C g y K S 9 D a G F u Z 2 V k J T I w V H l w Z T w v S X R l b V B h d G g + P C 9 J d G V t T G 9 j Y X R p b 2 4 + P F N 0 Y W J s Z U V u d H J p Z X M g L z 4 8 L 0 l 0 Z W 0 + P C 9 J d G V t c z 4 8 L 0 x v Y 2 F s U G F j a 2 F n Z U 1 l d G F k Y X R h R m l s Z T 4 W A A A A U E s F B g A A A A A A A A A A A A A A A A A A A A A A A C Y B A A A B A A A A 0 I y d 3 w E V 0 R G M e g D A T 8 K X 6 w E A A A C 3 R W U s 8 l f p Q 6 s j U l U t c g O 9 A A A A A A I A A A A A A B B m A A A A A Q A A I A A A A E X 3 J L t 6 a l 5 z A E 9 2 S M W N Z v P x T S 5 G w 3 1 l a Z D q d p U b 0 0 9 L A A A A A A 6 A A A A A A g A A I A A A A K k 7 U 6 S O 8 H x e p P f m S V 9 S m P J E v t u x n L k 7 H i h 8 / q V a i 8 x i U A A A A C j l k j O f I 8 / s R t E s p d H W w v V a W F N o x C 9 7 M N m b A b r Z B 0 + c 6 0 p q D 3 X s K R l B O I d s G d Z D E 1 l X 8 A t d n h n 1 s A 3 H j I j y C a Y A Q Y U i g P Y A P e + f 3 T t B 1 s q i Q A A A A F i 4 n K 5 a 1 S J 2 X u + Y a 2 7 s W A o 9 e Q Q j l A N V x I O R 9 X c Y f z d 5 o O a 6 X J 2 + F 2 + G 0 W Y Q e A f g 1 0 2 a q q i 7 a 7 S v 3 H G h j o n i y k Q = < / D a t a M a s h u p > 
</file>

<file path=customXml/itemProps1.xml><?xml version="1.0" encoding="utf-8"?>
<ds:datastoreItem xmlns:ds="http://schemas.openxmlformats.org/officeDocument/2006/customXml" ds:itemID="{07F9B37D-34DF-48B4-A38C-D97CC22F57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New Zealand Employees Data</vt:lpstr>
      <vt:lpstr>India Employees Data</vt:lpstr>
      <vt:lpstr>All Employees</vt:lpstr>
      <vt:lpstr>Gender Comparison</vt:lpstr>
      <vt:lpstr>Bonus Calculation</vt:lpstr>
      <vt:lpstr>Data Visualisation</vt:lpstr>
      <vt:lpstr>Salary vs Rating</vt:lpstr>
      <vt:lpstr>Growth in terms of People</vt:lpstr>
      <vt:lpstr>Pivot Tables</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Kamna</cp:lastModifiedBy>
  <dcterms:created xsi:type="dcterms:W3CDTF">2021-03-14T20:21:32Z</dcterms:created>
  <dcterms:modified xsi:type="dcterms:W3CDTF">2023-06-20T11:44:57Z</dcterms:modified>
</cp:coreProperties>
</file>