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KARTBOX_2020\Cost\Cost 2020\FCA\015_A1_BR\015_A1-2_BR-CD\"/>
    </mc:Choice>
  </mc:AlternateContent>
  <xr:revisionPtr revIDLastSave="0" documentId="13_ncr:1_{8E1818BC-8BD6-4B2B-AED4-25985FC58B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rake Discs" sheetId="10" r:id="rId1"/>
    <sheet name="Front Brake Disc" sheetId="9" r:id="rId2"/>
    <sheet name="Rear Brake Disc" sheetId="21" r:id="rId3"/>
    <sheet name="Floating Pin" sheetId="20" r:id="rId4"/>
  </sheets>
  <definedNames>
    <definedName name="Car" localSheetId="2">#REF!</definedName>
    <definedName name="Car">#REF!</definedName>
    <definedName name="CompCode" localSheetId="2">#REF!</definedName>
    <definedName name="CompCode">#REF!</definedName>
    <definedName name="_xlnm.Print_Area" localSheetId="0">'Brake Discs'!$A$1:$N$29</definedName>
    <definedName name="_xlnm.Print_Area" localSheetId="3">'Floating Pin'!$A$1:$N$27</definedName>
    <definedName name="_xlnm.Print_Area" localSheetId="1">'Front Brake Disc'!$A$1:$N$28</definedName>
    <definedName name="_xlnm.Print_Area" localSheetId="2">'Rear Brake Disc'!$A$1:$N$28</definedName>
    <definedName name="Process_P1" localSheetId="3">'Floating Pin'!#REF!</definedName>
    <definedName name="Process_P1" localSheetId="2">'Rear Brake Disc'!$B$83:$B$219</definedName>
    <definedName name="Process_P1">'Front Brake Disc'!#REF!</definedName>
    <definedName name="Processes" localSheetId="3">#REF!</definedName>
    <definedName name="Processes" localSheetId="2">#REF!</definedName>
    <definedName name="Processes">#REF!</definedName>
    <definedName name="Uni" localSheetId="3">#REF!</definedName>
    <definedName name="Uni" localSheetId="2">#REF!</definedName>
    <definedName name="Un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9" l="1"/>
  <c r="J10" i="9"/>
  <c r="E11" i="10" l="1"/>
  <c r="F11" i="10"/>
  <c r="E10" i="10"/>
  <c r="E9" i="10"/>
  <c r="C11" i="10"/>
  <c r="C10" i="10"/>
  <c r="C9" i="10"/>
  <c r="B11" i="10"/>
  <c r="B10" i="10"/>
  <c r="B9" i="10"/>
  <c r="N10" i="21"/>
  <c r="N11" i="21" s="1"/>
  <c r="I19" i="21"/>
  <c r="F15" i="21"/>
  <c r="I15" i="21" s="1"/>
  <c r="I19" i="9"/>
  <c r="F17" i="9"/>
  <c r="I17" i="9" s="1"/>
  <c r="N10" i="9"/>
  <c r="N11" i="9" s="1"/>
  <c r="I14" i="21"/>
  <c r="I14" i="9"/>
  <c r="I16" i="21"/>
  <c r="I18" i="9"/>
  <c r="I18" i="21"/>
  <c r="N15" i="10"/>
  <c r="N16" i="10"/>
  <c r="I19" i="10"/>
  <c r="I20" i="10"/>
  <c r="D23" i="10"/>
  <c r="J23" i="10"/>
  <c r="J25" i="10"/>
  <c r="J24" i="10"/>
  <c r="I29" i="10"/>
  <c r="J10" i="20"/>
  <c r="N10" i="20"/>
  <c r="N11" i="20"/>
  <c r="I14" i="20"/>
  <c r="F15" i="20"/>
  <c r="I15" i="20"/>
  <c r="I16" i="20"/>
  <c r="F17" i="20"/>
  <c r="I17" i="20"/>
  <c r="I18" i="20"/>
  <c r="J22" i="20"/>
  <c r="J23" i="20"/>
  <c r="I27" i="20"/>
  <c r="I16" i="9"/>
  <c r="J23" i="9"/>
  <c r="J24" i="9"/>
  <c r="I28" i="9"/>
  <c r="J23" i="21"/>
  <c r="J24" i="21" s="1"/>
  <c r="I28" i="21"/>
  <c r="I19" i="20"/>
  <c r="N1" i="20"/>
  <c r="N4" i="20"/>
  <c r="D11" i="10"/>
  <c r="I15" i="9" l="1"/>
  <c r="I20" i="9" s="1"/>
  <c r="N1" i="9" s="1"/>
  <c r="F17" i="21"/>
  <c r="I17" i="21" s="1"/>
  <c r="I20" i="21" s="1"/>
  <c r="N1" i="21" s="1"/>
  <c r="N4" i="9" l="1"/>
  <c r="D9" i="10"/>
  <c r="F9" i="10" s="1"/>
  <c r="N4" i="21"/>
  <c r="D10" i="10"/>
  <c r="F10" i="10" s="1"/>
  <c r="F12" i="10" l="1"/>
  <c r="N1" i="10" s="1"/>
  <c r="N4" i="10" s="1"/>
</calcChain>
</file>

<file path=xl/sharedStrings.xml><?xml version="1.0" encoding="utf-8"?>
<sst xmlns="http://schemas.openxmlformats.org/spreadsheetml/2006/main" count="397" uniqueCount="99">
  <si>
    <t>University</t>
  </si>
  <si>
    <t>Kyoto University</t>
  </si>
  <si>
    <t>Car #</t>
  </si>
  <si>
    <t>Asm Cost</t>
  </si>
  <si>
    <t>System</t>
  </si>
  <si>
    <t>Brake System</t>
  </si>
  <si>
    <t>Qty</t>
  </si>
  <si>
    <t>Assembly</t>
  </si>
  <si>
    <t>Brake Discs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</si>
  <si>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</si>
  <si>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</si>
  <si>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</si>
  <si>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</si>
  <si>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</si>
  <si>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</si>
  <si>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</si>
  <si>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</si>
  <si>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</si>
  <si>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</si>
  <si>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</si>
  <si>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</si>
  <si>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</si>
  <si>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PA1</t>
  </si>
  <si>
    <t>Front Brake Disc</t>
  </si>
  <si>
    <t>PA2</t>
  </si>
  <si>
    <t>Rear Brake Disc</t>
  </si>
  <si>
    <t>PA3</t>
  </si>
  <si>
    <t>Floating Pin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</si>
  <si>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</si>
  <si>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</si>
  <si>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</si>
  <si>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</si>
  <si>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</si>
  <si>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</si>
  <si>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</si>
  <si>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</si>
  <si>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</si>
  <si>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</si>
  <si>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</si>
  <si>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MA1</t>
  </si>
  <si>
    <t>None</t>
  </si>
  <si>
    <t>Process</t>
  </si>
  <si>
    <t>Unit</t>
  </si>
  <si>
    <t>Multiplier</t>
  </si>
  <si>
    <t>Mult. Val.</t>
  </si>
  <si>
    <t>PR1</t>
  </si>
  <si>
    <t>Fastener</t>
  </si>
  <si>
    <t>FA1</t>
  </si>
  <si>
    <t>Retaining Ring, R-ring</t>
  </si>
  <si>
    <t>mm</t>
  </si>
  <si>
    <t>FA2</t>
  </si>
  <si>
    <t>Washer, Grade 10.9 (SAE 8)</t>
  </si>
  <si>
    <t>unit</t>
  </si>
  <si>
    <t>Tooling</t>
  </si>
  <si>
    <t>PVF</t>
  </si>
  <si>
    <t>FractionIncluded</t>
  </si>
  <si>
    <t>TO1</t>
  </si>
  <si>
    <t>kg</t>
  </si>
  <si>
    <t>Machining Setup, Install and remove</t>
  </si>
  <si>
    <t>MA1, Machining</t>
  </si>
  <si>
    <t>PR2</t>
  </si>
  <si>
    <t>Machining</t>
  </si>
  <si>
    <t>cm^3</t>
  </si>
  <si>
    <t>Cast Iron</t>
  </si>
  <si>
    <t>PR3</t>
  </si>
  <si>
    <t>PR4</t>
  </si>
  <si>
    <t>PR5</t>
  </si>
  <si>
    <t>Machining Setup, Change</t>
  </si>
  <si>
    <t>PR6</t>
  </si>
  <si>
    <t>FracIncld</t>
  </si>
  <si>
    <t>Steel, Stainless</t>
  </si>
  <si>
    <t>cm</t>
  </si>
  <si>
    <t>Aluminum, Premium</t>
  </si>
  <si>
    <t>Round 22</t>
  </si>
  <si>
    <t>Aluminum</t>
  </si>
  <si>
    <t>MA1, face, φ10 and φ6</t>
  </si>
  <si>
    <t>Annodize</t>
  </si>
  <si>
    <t>Front Brake Disc</t>
    <phoneticPr fontId="24"/>
  </si>
  <si>
    <t>Steel, Stainless</t>
    <phoneticPr fontId="24"/>
  </si>
  <si>
    <t>Iron</t>
    <phoneticPr fontId="24"/>
  </si>
  <si>
    <t>ステンとはいえ、表面研磨はする方がベター</t>
    <rPh sb="8" eb="10">
      <t>ヒョウメン</t>
    </rPh>
    <rPh sb="10" eb="12">
      <t>ケンマ</t>
    </rPh>
    <rPh sb="15" eb="16">
      <t>ホウ</t>
    </rPh>
    <phoneticPr fontId="24"/>
  </si>
  <si>
    <t>去年、コストテントで、「Ironはあくまで鋳造用のペレットで、使うならSand Castingが必要」　とか言われたけど、よくよく考えたらそれは（per kg）がついたやつのことだと思うからこれで良し。　テントで指摘されたら頑張って反論してネ☆</t>
    <rPh sb="0" eb="2">
      <t>キョネン</t>
    </rPh>
    <rPh sb="21" eb="23">
      <t>チュウゾウ</t>
    </rPh>
    <rPh sb="23" eb="24">
      <t>ヨウ</t>
    </rPh>
    <rPh sb="31" eb="32">
      <t>ツカ</t>
    </rPh>
    <rPh sb="48" eb="50">
      <t>ヒツヨウ</t>
    </rPh>
    <rPh sb="54" eb="55">
      <t>イ</t>
    </rPh>
    <rPh sb="65" eb="66">
      <t>カンガ</t>
    </rPh>
    <rPh sb="91" eb="92">
      <t>オモ</t>
    </rPh>
    <rPh sb="98" eb="99">
      <t>ヨ</t>
    </rPh>
    <rPh sb="106" eb="108">
      <t>シテキ</t>
    </rPh>
    <rPh sb="112" eb="114">
      <t>ガンバ</t>
    </rPh>
    <rPh sb="116" eb="118">
      <t>ハンロン</t>
    </rPh>
    <phoneticPr fontId="24"/>
  </si>
  <si>
    <t>P/N　Baseがマトモに記入されておりませんでした。　まっちょがチェック時に記入する手筈だったのかな?</t>
    <rPh sb="13" eb="15">
      <t>キニュウ</t>
    </rPh>
    <rPh sb="37" eb="38">
      <t>トキ</t>
    </rPh>
    <rPh sb="39" eb="41">
      <t>キニュウ</t>
    </rPh>
    <rPh sb="43" eb="45">
      <t>テハズ</t>
    </rPh>
    <phoneticPr fontId="24"/>
  </si>
  <si>
    <t>Rear Brake Disc</t>
    <phoneticPr fontId="24"/>
  </si>
  <si>
    <t>あと、板厚4.5mmならウォータージェットでいけるでしょう　この方がだいぶ安い。</t>
    <rPh sb="3" eb="5">
      <t>イタアツ</t>
    </rPh>
    <rPh sb="32" eb="33">
      <t>ホウ</t>
    </rPh>
    <rPh sb="37" eb="38">
      <t>ヤス</t>
    </rPh>
    <phoneticPr fontId="24"/>
  </si>
  <si>
    <r>
      <t>Plate</t>
    </r>
    <r>
      <rPr>
        <sz val="11"/>
        <color indexed="9"/>
        <rFont val="ＭＳ Ｐゴシック"/>
        <family val="3"/>
        <charset val="128"/>
      </rPr>
      <t>　だけじゃ元の寸法が分からない。　断面形状をしっかり記入せよ。　円だったら</t>
    </r>
    <r>
      <rPr>
        <sz val="11"/>
        <color indexed="9"/>
        <rFont val="Calibri"/>
        <family val="2"/>
      </rPr>
      <t>Round</t>
    </r>
    <r>
      <rPr>
        <sz val="11"/>
        <color indexed="9"/>
        <rFont val="ＭＳ Ｐゴシック"/>
        <family val="3"/>
        <charset val="128"/>
      </rPr>
      <t>ね。</t>
    </r>
    <rPh sb="10" eb="11">
      <t>モト</t>
    </rPh>
    <rPh sb="12" eb="14">
      <t>スンポウ</t>
    </rPh>
    <rPh sb="15" eb="16">
      <t>ワ</t>
    </rPh>
    <rPh sb="22" eb="24">
      <t>ダンメン</t>
    </rPh>
    <rPh sb="24" eb="26">
      <t>ケイジョウ</t>
    </rPh>
    <rPh sb="31" eb="33">
      <t>キニュウ</t>
    </rPh>
    <rPh sb="37" eb="38">
      <t>エン</t>
    </rPh>
    <phoneticPr fontId="24"/>
  </si>
  <si>
    <t>MA1, face , outer φ20, φ13.85 and grooving</t>
    <phoneticPr fontId="24"/>
  </si>
  <si>
    <t>MA1, face,slit</t>
    <phoneticPr fontId="24"/>
  </si>
  <si>
    <t>MA1, face,slit</t>
    <phoneticPr fontId="24"/>
  </si>
  <si>
    <t>MA1, face,slit</t>
    <phoneticPr fontId="24"/>
  </si>
  <si>
    <t>Floating Pin</t>
    <phoneticPr fontId="24"/>
  </si>
  <si>
    <t>MA1,Laser Cut</t>
    <phoneticPr fontId="24"/>
  </si>
  <si>
    <t>Laser Cut</t>
    <phoneticPr fontId="24"/>
  </si>
  <si>
    <t>Part Cost</t>
    <phoneticPr fontId="24"/>
  </si>
  <si>
    <t>P/N Base</t>
    <phoneticPr fontId="24"/>
  </si>
  <si>
    <t>TO1</t>
    <phoneticPr fontId="24"/>
  </si>
  <si>
    <t>A1040</t>
    <phoneticPr fontId="24"/>
  </si>
  <si>
    <t>PR1</t>
    <phoneticPr fontId="24"/>
  </si>
  <si>
    <t xml:space="preserve"> 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</si>
</sst>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"/>
    <numFmt numFmtId="179" formatCode="0.00_ "/>
    <numFmt numFmtId="180" formatCode="0_ "/>
    <numFmt numFmtId="181" formatCode="_(* #,##0_);_(* \(#,##0\);_(* &quot;-&quot;??_);_(@_)"/>
    <numFmt numFmtId="182" formatCode="0.00.E+00"/>
    <numFmt numFmtId="183" formatCode="0_);[Red]\(0\)"/>
    <numFmt numFmtId="184" formatCode="_(&quot;$&quot;* #,##0.000_);_(&quot;$&quot;* \(#,##0.000\);_(&quot;$&quot;* &quot;-&quot;??_);_(@_)"/>
    <numFmt numFmtId="185" formatCode="_(&quot;$&quot;* #,##0.00_);_(&quot;$&quot;* \(#,##0.000\);_(&quot;$&quot;* &quot;-&quot;??_);_(@_)"/>
  </numFmts>
  <fonts count="29" x14ac:knownFonts="1"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0"/>
      <name val="ＭＳ Ｐゴシック"/>
      <family val="3"/>
      <charset val="128"/>
    </font>
    <font>
      <sz val="11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1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177" fontId="5" fillId="0" borderId="0" applyFont="0" applyFill="0" applyBorder="0" applyAlignment="0" applyProtection="0"/>
    <xf numFmtId="176" fontId="23" fillId="16" borderId="1">
      <alignment vertical="center" wrapText="1"/>
    </xf>
    <xf numFmtId="176" fontId="9" fillId="4" borderId="1">
      <alignment vertical="center" wrapText="1"/>
    </xf>
    <xf numFmtId="176" fontId="10" fillId="17" borderId="1">
      <alignment vertical="center" wrapText="1"/>
    </xf>
    <xf numFmtId="176" fontId="5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178" fontId="23" fillId="0" borderId="1">
      <alignment vertical="center" wrapText="1"/>
    </xf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22" borderId="2" applyNumberFormat="0" applyAlignment="0" applyProtection="0"/>
    <xf numFmtId="0" fontId="10" fillId="17" borderId="0" applyNumberFormat="0" applyBorder="0" applyAlignment="0" applyProtection="0"/>
    <xf numFmtId="0" fontId="23" fillId="23" borderId="1" applyNumberFormat="0" applyFont="0" applyAlignment="0" applyProtection="0"/>
    <xf numFmtId="0" fontId="15" fillId="0" borderId="3" applyNumberFormat="0" applyFill="0" applyAlignment="0" applyProtection="0"/>
    <xf numFmtId="0" fontId="19" fillId="3" borderId="0" applyNumberFormat="0" applyBorder="0" applyAlignment="0" applyProtection="0"/>
    <xf numFmtId="0" fontId="7" fillId="24" borderId="4" applyNumberFormat="0" applyAlignment="0" applyProtection="0"/>
    <xf numFmtId="0" fontId="7" fillId="16" borderId="4" applyNumberFormat="0" applyAlignment="0" applyProtection="0"/>
    <xf numFmtId="0" fontId="14" fillId="0" borderId="0" applyNumberFormat="0" applyFill="0" applyBorder="0" applyAlignment="0" applyProtection="0"/>
    <xf numFmtId="177" fontId="23" fillId="0" borderId="0" applyFont="0" applyFill="0" applyBorder="0" applyAlignment="0" applyProtection="0"/>
    <xf numFmtId="0" fontId="17" fillId="0" borderId="5" applyNumberFormat="0" applyFill="0" applyAlignment="0" applyProtection="0"/>
    <xf numFmtId="0" fontId="20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11" fillId="24" borderId="9" applyNumberFormat="0" applyAlignment="0" applyProtection="0"/>
    <xf numFmtId="0" fontId="22" fillId="0" borderId="0" applyNumberFormat="0" applyFill="0" applyBorder="0" applyAlignment="0" applyProtection="0"/>
    <xf numFmtId="176" fontId="23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7" borderId="4" applyNumberFormat="0" applyAlignment="0" applyProtection="0"/>
    <xf numFmtId="0" fontId="13" fillId="0" borderId="0"/>
    <xf numFmtId="0" fontId="9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24" borderId="1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1" fillId="24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0" fillId="0" borderId="11" xfId="69" applyFont="1" applyFill="1" applyBorder="1" applyAlignment="1" applyProtection="1">
      <alignment wrapText="1"/>
    </xf>
    <xf numFmtId="176" fontId="2" fillId="0" borderId="11" xfId="66" applyFont="1" applyFill="1" applyBorder="1" applyAlignment="1">
      <alignment wrapText="1"/>
    </xf>
    <xf numFmtId="177" fontId="2" fillId="0" borderId="11" xfId="58" applyFont="1" applyFill="1" applyBorder="1" applyAlignment="1">
      <alignment wrapText="1"/>
    </xf>
    <xf numFmtId="0" fontId="2" fillId="0" borderId="11" xfId="50" applyFont="1" applyFill="1" applyBorder="1" applyAlignment="1">
      <alignment wrapText="1"/>
    </xf>
    <xf numFmtId="0" fontId="2" fillId="0" borderId="11" xfId="0" applyNumberFormat="1" applyFont="1" applyFill="1" applyBorder="1" applyAlignment="1">
      <alignment wrapText="1"/>
    </xf>
    <xf numFmtId="176" fontId="2" fillId="0" borderId="11" xfId="22" applyFont="1" applyFill="1" applyBorder="1" applyAlignment="1"/>
    <xf numFmtId="2" fontId="2" fillId="0" borderId="11" xfId="0" applyNumberFormat="1" applyFont="1" applyFill="1" applyBorder="1" applyAlignment="1">
      <alignment wrapText="1"/>
    </xf>
    <xf numFmtId="179" fontId="2" fillId="0" borderId="11" xfId="0" applyNumberFormat="1" applyFont="1" applyFill="1" applyBorder="1" applyAlignment="1">
      <alignment wrapText="1"/>
    </xf>
    <xf numFmtId="180" fontId="2" fillId="0" borderId="11" xfId="0" applyNumberFormat="1" applyFont="1" applyFill="1" applyBorder="1" applyAlignment="1">
      <alignment wrapText="1"/>
    </xf>
    <xf numFmtId="0" fontId="1" fillId="24" borderId="12" xfId="0" applyFont="1" applyFill="1" applyBorder="1" applyAlignment="1">
      <alignment horizontal="right" wrapText="1"/>
    </xf>
    <xf numFmtId="176" fontId="2" fillId="0" borderId="11" xfId="0" applyNumberFormat="1" applyFont="1" applyFill="1" applyBorder="1" applyAlignment="1">
      <alignment wrapText="1"/>
    </xf>
    <xf numFmtId="39" fontId="2" fillId="0" borderId="11" xfId="66" applyNumberFormat="1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1" fillId="24" borderId="11" xfId="0" applyFont="1" applyFill="1" applyBorder="1" applyAlignment="1">
      <alignment horizontal="right" wrapText="1"/>
    </xf>
    <xf numFmtId="0" fontId="1" fillId="24" borderId="10" xfId="0" applyFont="1" applyFill="1" applyBorder="1" applyAlignment="1">
      <alignment horizontal="left" wrapText="1"/>
    </xf>
    <xf numFmtId="176" fontId="2" fillId="0" borderId="0" xfId="66" applyNumberFormat="1" applyFont="1" applyFill="1" applyBorder="1" applyAlignment="1">
      <alignment wrapText="1"/>
    </xf>
    <xf numFmtId="37" fontId="2" fillId="0" borderId="0" xfId="58" applyNumberFormat="1" applyFont="1" applyFill="1" applyBorder="1" applyAlignment="1">
      <alignment wrapText="1"/>
    </xf>
    <xf numFmtId="181" fontId="2" fillId="0" borderId="11" xfId="58" applyNumberFormat="1" applyFont="1" applyFill="1" applyBorder="1" applyAlignment="1">
      <alignment wrapText="1"/>
    </xf>
    <xf numFmtId="177" fontId="2" fillId="0" borderId="11" xfId="58" applyNumberFormat="1" applyFont="1" applyFill="1" applyBorder="1" applyAlignment="1">
      <alignment wrapText="1"/>
    </xf>
    <xf numFmtId="182" fontId="0" fillId="0" borderId="11" xfId="0" applyNumberFormat="1" applyFont="1" applyBorder="1"/>
    <xf numFmtId="183" fontId="2" fillId="0" borderId="11" xfId="58" applyNumberFormat="1" applyFont="1" applyFill="1" applyBorder="1" applyAlignment="1">
      <alignment wrapText="1"/>
    </xf>
    <xf numFmtId="176" fontId="2" fillId="0" borderId="11" xfId="66" applyNumberFormat="1" applyFont="1" applyFill="1" applyBorder="1" applyAlignment="1">
      <alignment wrapText="1"/>
    </xf>
    <xf numFmtId="176" fontId="1" fillId="24" borderId="11" xfId="0" applyNumberFormat="1" applyFont="1" applyFill="1" applyBorder="1" applyAlignment="1">
      <alignment wrapText="1"/>
    </xf>
    <xf numFmtId="37" fontId="2" fillId="0" borderId="11" xfId="66" applyNumberFormat="1" applyFont="1" applyFill="1" applyBorder="1" applyAlignment="1">
      <alignment wrapText="1"/>
    </xf>
    <xf numFmtId="0" fontId="1" fillId="22" borderId="11" xfId="0" applyFont="1" applyFill="1" applyBorder="1" applyAlignment="1">
      <alignment horizontal="right" wrapText="1"/>
    </xf>
    <xf numFmtId="176" fontId="1" fillId="22" borderId="11" xfId="0" applyNumberFormat="1" applyFont="1" applyFill="1" applyBorder="1" applyAlignment="1">
      <alignment wrapText="1"/>
    </xf>
    <xf numFmtId="176" fontId="2" fillId="0" borderId="0" xfId="0" applyNumberFormat="1" applyFont="1" applyFill="1" applyBorder="1" applyAlignment="1">
      <alignment wrapText="1"/>
    </xf>
    <xf numFmtId="0" fontId="1" fillId="24" borderId="13" xfId="0" applyFont="1" applyFill="1" applyBorder="1" applyAlignment="1">
      <alignment wrapText="1"/>
    </xf>
    <xf numFmtId="0" fontId="0" fillId="0" borderId="11" xfId="0" applyFont="1" applyFill="1" applyBorder="1" applyAlignment="1" applyProtection="1">
      <alignment vertical="center" wrapText="1"/>
    </xf>
    <xf numFmtId="0" fontId="0" fillId="0" borderId="11" xfId="50" applyFont="1" applyFill="1" applyBorder="1" applyAlignment="1">
      <alignment wrapText="1"/>
    </xf>
    <xf numFmtId="0" fontId="0" fillId="0" borderId="11" xfId="41" applyFont="1" applyFill="1" applyBorder="1" applyAlignment="1"/>
    <xf numFmtId="0" fontId="0" fillId="0" borderId="11" xfId="41" applyFont="1" applyFill="1" applyBorder="1" applyAlignment="1">
      <alignment wrapText="1"/>
    </xf>
    <xf numFmtId="2" fontId="2" fillId="0" borderId="11" xfId="70" applyNumberFormat="1" applyFont="1" applyFill="1" applyBorder="1" applyAlignment="1">
      <alignment horizontal="right" wrapText="1"/>
    </xf>
    <xf numFmtId="0" fontId="0" fillId="0" borderId="11" xfId="54" applyFont="1" applyFill="1" applyBorder="1" applyAlignment="1"/>
    <xf numFmtId="11" fontId="2" fillId="0" borderId="11" xfId="0" applyNumberFormat="1" applyFont="1" applyFill="1" applyBorder="1" applyAlignment="1">
      <alignment wrapText="1"/>
    </xf>
    <xf numFmtId="182" fontId="0" fillId="0" borderId="11" xfId="0" applyNumberFormat="1" applyBorder="1"/>
    <xf numFmtId="0" fontId="2" fillId="0" borderId="11" xfId="0" applyFont="1" applyFill="1" applyBorder="1" applyAlignment="1"/>
    <xf numFmtId="182" fontId="2" fillId="0" borderId="11" xfId="58" applyNumberFormat="1" applyFont="1" applyFill="1" applyBorder="1" applyAlignment="1">
      <alignment wrapText="1"/>
    </xf>
    <xf numFmtId="183" fontId="2" fillId="0" borderId="11" xfId="0" applyNumberFormat="1" applyFont="1" applyFill="1" applyBorder="1" applyAlignment="1">
      <alignment wrapText="1"/>
    </xf>
    <xf numFmtId="0" fontId="2" fillId="16" borderId="0" xfId="0" applyFont="1" applyFill="1" applyBorder="1" applyAlignment="1">
      <alignment wrapText="1"/>
    </xf>
    <xf numFmtId="11" fontId="2" fillId="0" borderId="11" xfId="58" applyNumberFormat="1" applyFont="1" applyFill="1" applyBorder="1" applyAlignment="1">
      <alignment wrapText="1"/>
    </xf>
    <xf numFmtId="184" fontId="1" fillId="24" borderId="11" xfId="0" applyNumberFormat="1" applyFont="1" applyFill="1" applyBorder="1" applyAlignment="1">
      <alignment wrapText="1"/>
    </xf>
    <xf numFmtId="176" fontId="1" fillId="16" borderId="0" xfId="0" applyNumberFormat="1" applyFont="1" applyFill="1" applyBorder="1" applyAlignment="1">
      <alignment wrapText="1"/>
    </xf>
    <xf numFmtId="0" fontId="26" fillId="0" borderId="11" xfId="41" applyFont="1" applyFill="1" applyBorder="1" applyAlignment="1">
      <alignment wrapText="1"/>
    </xf>
    <xf numFmtId="0" fontId="1" fillId="25" borderId="11" xfId="0" applyFont="1" applyFill="1" applyBorder="1" applyAlignment="1">
      <alignment horizontal="right" wrapText="1"/>
    </xf>
    <xf numFmtId="176" fontId="1" fillId="25" borderId="11" xfId="0" applyNumberFormat="1" applyFont="1" applyFill="1" applyBorder="1" applyAlignment="1">
      <alignment wrapText="1"/>
    </xf>
    <xf numFmtId="176" fontId="0" fillId="0" borderId="11" xfId="22" applyFont="1" applyFill="1" applyBorder="1" applyAlignment="1"/>
    <xf numFmtId="176" fontId="0" fillId="0" borderId="11" xfId="66" applyFont="1" applyFill="1" applyBorder="1" applyAlignment="1"/>
    <xf numFmtId="0" fontId="27" fillId="0" borderId="0" xfId="0" applyFont="1" applyFill="1" applyBorder="1" applyAlignment="1"/>
    <xf numFmtId="0" fontId="28" fillId="0" borderId="0" xfId="0" applyFont="1" applyFill="1" applyBorder="1" applyAlignment="1"/>
    <xf numFmtId="185" fontId="1" fillId="24" borderId="12" xfId="0" applyNumberFormat="1" applyFont="1" applyFill="1" applyBorder="1" applyAlignment="1">
      <alignment wrapText="1"/>
    </xf>
    <xf numFmtId="0" fontId="0" fillId="0" borderId="11" xfId="0" applyFont="1" applyFill="1" applyBorder="1" applyAlignment="1" applyProtection="1">
      <alignment wrapText="1"/>
    </xf>
    <xf numFmtId="176" fontId="0" fillId="0" borderId="11" xfId="51" applyNumberFormat="1" applyFont="1" applyFill="1" applyBorder="1" applyAlignment="1" applyProtection="1">
      <alignment wrapText="1"/>
    </xf>
  </cellXfs>
  <cellStyles count="7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omma 2" xfId="19" xr:uid="{00000000-0005-0000-0000-000012000000}"/>
    <cellStyle name="Cost Table Plain" xfId="20" xr:uid="{00000000-0005-0000-0000-000013000000}"/>
    <cellStyle name="Cost_Green" xfId="21" xr:uid="{00000000-0005-0000-0000-000014000000}"/>
    <cellStyle name="Cost_Yellow" xfId="22" xr:uid="{00000000-0005-0000-0000-000015000000}"/>
    <cellStyle name="Currency 2" xfId="23" xr:uid="{00000000-0005-0000-0000-000016000000}"/>
    <cellStyle name="Good 2" xfId="24" xr:uid="{00000000-0005-0000-0000-000017000000}"/>
    <cellStyle name="Good_tblMaterials_J_v1.1" xfId="25" xr:uid="{00000000-0005-0000-0000-000018000000}"/>
    <cellStyle name="Normal 2" xfId="26" xr:uid="{00000000-0005-0000-0000-000019000000}"/>
    <cellStyle name="Normal 2 2" xfId="27" xr:uid="{00000000-0005-0000-0000-00001A000000}"/>
    <cellStyle name="Normal 2 2 2" xfId="28" xr:uid="{00000000-0005-0000-0000-00001B000000}"/>
    <cellStyle name="Normal 2 2 2 2" xfId="29" xr:uid="{00000000-0005-0000-0000-00001C000000}"/>
    <cellStyle name="Normal 2 2 2 2 2" xfId="30" xr:uid="{00000000-0005-0000-0000-00001D000000}"/>
    <cellStyle name="Normal 2 2 2 3" xfId="31" xr:uid="{00000000-0005-0000-0000-00001E000000}"/>
    <cellStyle name="Normal 2 2 3" xfId="32" xr:uid="{00000000-0005-0000-0000-00001F000000}"/>
    <cellStyle name="Normal 2 2 4" xfId="33" xr:uid="{00000000-0005-0000-0000-000020000000}"/>
    <cellStyle name="Normal 2 2 4 2" xfId="34" xr:uid="{00000000-0005-0000-0000-000021000000}"/>
    <cellStyle name="Normal 2 2 4_Accel Pedal" xfId="35" xr:uid="{00000000-0005-0000-0000-000022000000}"/>
    <cellStyle name="Normal 2 3" xfId="36" xr:uid="{00000000-0005-0000-0000-000023000000}"/>
    <cellStyle name="Normal 2 4" xfId="37" xr:uid="{00000000-0005-0000-0000-000024000000}"/>
    <cellStyle name="Normal 3" xfId="38" xr:uid="{00000000-0005-0000-0000-000025000000}"/>
    <cellStyle name="Normal 3 2" xfId="39" xr:uid="{00000000-0005-0000-0000-000026000000}"/>
    <cellStyle name="Normal 3_Accel Pedal" xfId="40" xr:uid="{00000000-0005-0000-0000-000027000000}"/>
    <cellStyle name="Normal_Sheet1" xfId="41" xr:uid="{00000000-0005-0000-0000-000028000000}"/>
    <cellStyle name="Style 1" xfId="42" xr:uid="{00000000-0005-0000-0000-000029000000}"/>
    <cellStyle name="アクセント 1" xfId="43" builtinId="29" customBuiltin="1"/>
    <cellStyle name="アクセント 2" xfId="44" builtinId="33" customBuiltin="1"/>
    <cellStyle name="アクセント 3" xfId="45" builtinId="37" customBuiltin="1"/>
    <cellStyle name="アクセント 4" xfId="46" builtinId="41" customBuiltin="1"/>
    <cellStyle name="アクセント 5" xfId="47" builtinId="45" customBuiltin="1"/>
    <cellStyle name="アクセント 6" xfId="48" builtinId="49" customBuiltin="1"/>
    <cellStyle name="タイトル" xfId="49" builtinId="15" customBuiltin="1"/>
    <cellStyle name="チェック セル" xfId="50" builtinId="23" customBuiltin="1"/>
    <cellStyle name="どちらでもない" xfId="51" builtinId="28" customBuiltin="1"/>
    <cellStyle name="メモ" xfId="52" builtinId="10" customBuiltin="1"/>
    <cellStyle name="リンク セル" xfId="53" builtinId="24" customBuiltin="1"/>
    <cellStyle name="悪い" xfId="54" builtinId="27" customBuiltin="1"/>
    <cellStyle name="計算" xfId="55" builtinId="22" customBuiltin="1"/>
    <cellStyle name="計算 2" xfId="56" xr:uid="{00000000-0005-0000-0000-000037000000}"/>
    <cellStyle name="警告文" xfId="57" builtinId="11" customBuiltin="1"/>
    <cellStyle name="桁区切り [0.00]" xfId="58" builtinId="3"/>
    <cellStyle name="見出し 1" xfId="59" builtinId="16" customBuiltin="1"/>
    <cellStyle name="見出し 2" xfId="60" builtinId="17" customBuiltin="1"/>
    <cellStyle name="見出し 3" xfId="61" builtinId="18" customBuiltin="1"/>
    <cellStyle name="見出し 4" xfId="62" builtinId="19" customBuiltin="1"/>
    <cellStyle name="集計" xfId="63" builtinId="25" customBuiltin="1"/>
    <cellStyle name="出力" xfId="64" builtinId="21" customBuiltin="1"/>
    <cellStyle name="説明文" xfId="65" builtinId="53" customBuiltin="1"/>
    <cellStyle name="通貨 [0.00]" xfId="66" builtinId="4"/>
    <cellStyle name="通貨 [0.00] 2" xfId="67" xr:uid="{00000000-0005-0000-0000-000042000000}"/>
    <cellStyle name="入力" xfId="68" builtinId="20" customBuiltin="1"/>
    <cellStyle name="標準" xfId="0" builtinId="0"/>
    <cellStyle name="標準 2" xfId="69" xr:uid="{00000000-0005-0000-0000-000045000000}"/>
    <cellStyle name="良い" xfId="7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zoomScale="80" workbookViewId="0">
      <selection activeCell="I10" sqref="I10"/>
    </sheetView>
  </sheetViews>
  <sheetFormatPr defaultRowHeight="15" x14ac:dyDescent="0.25"/>
  <cols>
    <col min="1" max="1" width="10.5703125" style="2" bestFit="1" customWidth="1"/>
    <col min="2" max="2" width="27" style="2" customWidth="1"/>
    <col min="3" max="3" width="28.42578125" style="2" customWidth="1"/>
    <col min="4" max="4" width="11" style="2" bestFit="1" customWidth="1"/>
    <col min="5" max="5" width="10.42578125" style="2" bestFit="1" customWidth="1"/>
    <col min="6" max="6" width="9.5703125" style="2" customWidth="1"/>
    <col min="7" max="7" width="10.42578125" style="2" bestFit="1" customWidth="1"/>
    <col min="8" max="8" width="13.85546875" style="2" bestFit="1" customWidth="1"/>
    <col min="9" max="9" width="12.140625" style="2" bestFit="1" customWidth="1"/>
    <col min="10" max="10" width="11.42578125" style="2" customWidth="1"/>
    <col min="11" max="12" width="9.42578125" style="2" bestFit="1" customWidth="1"/>
    <col min="13" max="13" width="9.5703125" style="2" bestFit="1" customWidth="1"/>
    <col min="14" max="14" width="11.5703125" style="2" customWidth="1"/>
    <col min="15" max="15" width="9.140625" style="2" bestFit="1"/>
    <col min="16" max="16384" width="9.140625" style="2"/>
  </cols>
  <sheetData>
    <row r="1" spans="1:14" x14ac:dyDescent="0.25">
      <c r="A1" s="3" t="s">
        <v>0</v>
      </c>
      <c r="B1" s="2" t="s">
        <v>1</v>
      </c>
      <c r="J1" s="3" t="s">
        <v>2</v>
      </c>
      <c r="K1" s="20">
        <v>15</v>
      </c>
      <c r="M1" s="3" t="s">
        <v>3</v>
      </c>
      <c r="N1" s="23" t="e">
        <f>F12+N16+I20+J25+I29</f>
        <v>#VALUE!</v>
      </c>
    </row>
    <row r="2" spans="1:14" x14ac:dyDescent="0.25">
      <c r="A2" s="3" t="s">
        <v>4</v>
      </c>
      <c r="B2" s="2" t="s">
        <v>5</v>
      </c>
      <c r="M2" s="3" t="s">
        <v>6</v>
      </c>
      <c r="N2" s="24">
        <v>2</v>
      </c>
    </row>
    <row r="3" spans="1:14" x14ac:dyDescent="0.25">
      <c r="A3" s="3" t="s">
        <v>7</v>
      </c>
      <c r="B3" s="2" t="s">
        <v>8</v>
      </c>
      <c r="J3" s="3" t="s">
        <v>9</v>
      </c>
    </row>
    <row r="4" spans="1:14" ht="15" customHeight="1" x14ac:dyDescent="0.25">
      <c r="A4" s="3" t="s">
        <v>10</v>
      </c>
      <c r="B4" s="4" t="s">
        <v>96</v>
      </c>
      <c r="J4" s="3" t="s">
        <v>11</v>
      </c>
      <c r="M4" s="3" t="s">
        <v>12</v>
      </c>
      <c r="N4" s="23" t="e">
        <f>N1*N2</f>
        <v>#VALUE!</v>
      </c>
    </row>
    <row r="5" spans="1:14" x14ac:dyDescent="0.25">
      <c r="A5" s="3" t="s">
        <v>13</v>
      </c>
      <c r="B5" s="2" t="s">
        <v>14</v>
      </c>
      <c r="J5" s="3" t="s">
        <v>15</v>
      </c>
    </row>
    <row r="6" spans="1:14" x14ac:dyDescent="0.25">
      <c r="A6" s="3" t="s">
        <v>16</v>
      </c>
      <c r="C6" s="56" t="s">
        <v>82</v>
      </c>
    </row>
    <row r="8" spans="1:14" x14ac:dyDescent="0.25">
      <c r="A8" s="6" t="s">
        <v>17</v>
      </c>
      <c r="B8" s="6" t="s">
        <v>18</v>
      </c>
      <c r="C8" s="6" t="s">
        <v>94</v>
      </c>
      <c r="D8" s="6" t="s">
        <v>93</v>
      </c>
      <c r="E8" s="6" t="s">
        <v>20</v>
      </c>
      <c r="F8" s="6" t="s">
        <v>21</v>
      </c>
    </row>
    <row r="9" spans="1:14" x14ac:dyDescent="0.25">
      <c r="A9" s="7" t="s">
        <v>22</v>
      </c>
      <c r="B9" s="7" t="str">
        <f>'Front Brake Disc'!B4</f>
        <v>Front Brake Disc</v>
      </c>
      <c r="C9" s="7">
        <f>'Front Brake Disc'!B5</f>
        <v>10401</v>
      </c>
      <c r="D9" s="9">
        <f>'Front Brake Disc'!N1</f>
        <v>12.749357118530719</v>
      </c>
      <c r="E9" s="46">
        <f>'Front Brake Disc'!N2</f>
        <v>1</v>
      </c>
      <c r="F9" s="29">
        <f>D9*E9</f>
        <v>12.749357118530719</v>
      </c>
    </row>
    <row r="10" spans="1:14" x14ac:dyDescent="0.25">
      <c r="A10" s="7" t="s">
        <v>24</v>
      </c>
      <c r="B10" s="7" t="str">
        <f>'Rear Brake Disc'!B4</f>
        <v>Rear Brake Disc</v>
      </c>
      <c r="C10" s="7">
        <f>'Rear Brake Disc'!B5</f>
        <v>10402</v>
      </c>
      <c r="D10" s="9" t="e">
        <f>'Rear Brake Disc'!N1</f>
        <v>#VALUE!</v>
      </c>
      <c r="E10" s="46">
        <f>'Rear Brake Disc'!N2</f>
        <v>1</v>
      </c>
      <c r="F10" s="29" t="e">
        <f>D10*E10</f>
        <v>#VALUE!</v>
      </c>
    </row>
    <row r="11" spans="1:14" x14ac:dyDescent="0.25">
      <c r="A11" s="7" t="s">
        <v>26</v>
      </c>
      <c r="B11" s="7" t="str">
        <f>'Floating Pin'!B4</f>
        <v>Floating Pin</v>
      </c>
      <c r="C11" s="7">
        <f>'Floating Pin'!B5</f>
        <v>10403</v>
      </c>
      <c r="D11" s="9">
        <f>'Floating Pin'!N1</f>
        <v>2.14552570045017</v>
      </c>
      <c r="E11" s="46">
        <f>'Floating Pin'!N2</f>
        <v>12</v>
      </c>
      <c r="F11" s="29">
        <f>D11*E11</f>
        <v>25.74630840540204</v>
      </c>
    </row>
    <row r="12" spans="1:14" x14ac:dyDescent="0.25">
      <c r="E12" s="21" t="s">
        <v>21</v>
      </c>
      <c r="F12" s="30" t="e">
        <f>SUM(F9:F11)</f>
        <v>#VALUE!</v>
      </c>
    </row>
    <row r="14" spans="1:14" x14ac:dyDescent="0.25">
      <c r="A14" s="6" t="s">
        <v>17</v>
      </c>
      <c r="B14" s="6" t="s">
        <v>28</v>
      </c>
      <c r="C14" s="6" t="s">
        <v>29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20</v>
      </c>
      <c r="N14" s="6" t="s">
        <v>21</v>
      </c>
    </row>
    <row r="15" spans="1:14" x14ac:dyDescent="0.25">
      <c r="A15" s="7" t="s">
        <v>39</v>
      </c>
      <c r="B15" s="7" t="s">
        <v>40</v>
      </c>
      <c r="C15" s="7"/>
      <c r="D15" s="9"/>
      <c r="E15" s="7"/>
      <c r="F15" s="7"/>
      <c r="G15" s="7"/>
      <c r="H15" s="10"/>
      <c r="I15" s="42"/>
      <c r="J15" s="25"/>
      <c r="K15" s="10"/>
      <c r="L15" s="10"/>
      <c r="M15" s="48"/>
      <c r="N15" s="29">
        <f>IF(J15="",D15*M15,D15*J15*K15*L15*M15)</f>
        <v>0</v>
      </c>
    </row>
    <row r="16" spans="1:14" s="1" customFormat="1" x14ac:dyDescent="0.25">
      <c r="M16" s="21" t="s">
        <v>21</v>
      </c>
      <c r="N16" s="49">
        <f>SUM(N15:N15)</f>
        <v>0</v>
      </c>
    </row>
    <row r="18" spans="1:10" s="1" customFormat="1" x14ac:dyDescent="0.25">
      <c r="A18" s="6" t="s">
        <v>17</v>
      </c>
      <c r="B18" s="6" t="s">
        <v>41</v>
      </c>
      <c r="C18" s="6" t="s">
        <v>29</v>
      </c>
      <c r="D18" s="6" t="s">
        <v>30</v>
      </c>
      <c r="E18" s="6" t="s">
        <v>42</v>
      </c>
      <c r="F18" s="6" t="s">
        <v>20</v>
      </c>
      <c r="G18" s="6" t="s">
        <v>43</v>
      </c>
      <c r="H18" s="6" t="s">
        <v>44</v>
      </c>
      <c r="I18" s="6" t="s">
        <v>21</v>
      </c>
    </row>
    <row r="19" spans="1:10" x14ac:dyDescent="0.25">
      <c r="A19" s="7" t="s">
        <v>45</v>
      </c>
      <c r="B19" s="12" t="s">
        <v>40</v>
      </c>
      <c r="C19" s="12"/>
      <c r="D19" s="9"/>
      <c r="E19" s="7"/>
      <c r="F19" s="7"/>
      <c r="G19" s="7"/>
      <c r="H19" s="7"/>
      <c r="I19" s="9">
        <f>IF(H19&lt;&gt;"",D19*F19*H19,D19*F19)</f>
        <v>0</v>
      </c>
    </row>
    <row r="20" spans="1:10" s="1" customFormat="1" x14ac:dyDescent="0.25">
      <c r="H20" s="21" t="s">
        <v>21</v>
      </c>
      <c r="I20" s="30">
        <f>SUM(I19:I19)</f>
        <v>0</v>
      </c>
    </row>
    <row r="22" spans="1:10" s="1" customFormat="1" x14ac:dyDescent="0.25">
      <c r="A22" s="6" t="s">
        <v>17</v>
      </c>
      <c r="B22" s="6" t="s">
        <v>46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20</v>
      </c>
      <c r="J22" s="6" t="s">
        <v>21</v>
      </c>
    </row>
    <row r="23" spans="1:10" x14ac:dyDescent="0.25">
      <c r="A23" s="7" t="s">
        <v>47</v>
      </c>
      <c r="B23" s="7" t="s">
        <v>48</v>
      </c>
      <c r="C23" s="7"/>
      <c r="D23" s="18">
        <f>0.00018*(E23^2)+0.013</f>
        <v>4.7528049999999995E-2</v>
      </c>
      <c r="E23" s="7">
        <v>13.85</v>
      </c>
      <c r="F23" s="19" t="s">
        <v>49</v>
      </c>
      <c r="G23" s="7"/>
      <c r="H23" s="12"/>
      <c r="I23" s="31">
        <v>10</v>
      </c>
      <c r="J23" s="9">
        <f>D23*I23</f>
        <v>0.47528049999999994</v>
      </c>
    </row>
    <row r="24" spans="1:10" x14ac:dyDescent="0.25">
      <c r="A24" s="7" t="s">
        <v>50</v>
      </c>
      <c r="B24" s="7" t="s">
        <v>51</v>
      </c>
      <c r="C24" s="7"/>
      <c r="D24" s="18">
        <v>0.02</v>
      </c>
      <c r="E24" s="7"/>
      <c r="F24" s="19" t="s">
        <v>52</v>
      </c>
      <c r="G24" s="7"/>
      <c r="H24" s="12"/>
      <c r="I24" s="31">
        <v>20</v>
      </c>
      <c r="J24" s="9">
        <f>D24*I24</f>
        <v>0.4</v>
      </c>
    </row>
    <row r="25" spans="1:10" s="1" customFormat="1" x14ac:dyDescent="0.25">
      <c r="G25" s="2"/>
      <c r="H25" s="2"/>
      <c r="I25" s="21" t="s">
        <v>21</v>
      </c>
      <c r="J25" s="30">
        <f>SUM(J23:J24)</f>
        <v>0.87528049999999991</v>
      </c>
    </row>
    <row r="26" spans="1:10" s="1" customFormat="1" x14ac:dyDescent="0.25">
      <c r="G26" s="2"/>
      <c r="H26" s="47"/>
      <c r="I26" s="50"/>
    </row>
    <row r="27" spans="1:10" ht="15" customHeight="1" x14ac:dyDescent="0.25">
      <c r="A27" s="6" t="s">
        <v>17</v>
      </c>
      <c r="B27" s="6" t="s">
        <v>53</v>
      </c>
      <c r="C27" s="6" t="s">
        <v>29</v>
      </c>
      <c r="D27" s="6" t="s">
        <v>30</v>
      </c>
      <c r="E27" s="6" t="s">
        <v>42</v>
      </c>
      <c r="F27" s="6" t="s">
        <v>20</v>
      </c>
      <c r="G27" s="6" t="s">
        <v>54</v>
      </c>
      <c r="H27" s="6" t="s">
        <v>55</v>
      </c>
      <c r="I27" s="6" t="s">
        <v>21</v>
      </c>
    </row>
    <row r="28" spans="1:10" x14ac:dyDescent="0.25">
      <c r="A28" s="7" t="s">
        <v>56</v>
      </c>
      <c r="B28" s="7" t="s">
        <v>40</v>
      </c>
      <c r="C28" s="7"/>
      <c r="D28" s="9"/>
      <c r="E28" s="7"/>
      <c r="F28" s="7"/>
      <c r="G28" s="7"/>
      <c r="H28" s="7"/>
      <c r="I28" s="9">
        <v>0</v>
      </c>
    </row>
    <row r="29" spans="1:10" x14ac:dyDescent="0.25">
      <c r="A29" s="1"/>
      <c r="B29" s="1"/>
      <c r="C29" s="1"/>
      <c r="D29" s="1"/>
      <c r="E29" s="1"/>
      <c r="F29" s="1"/>
      <c r="G29" s="1"/>
      <c r="H29" s="21" t="s">
        <v>21</v>
      </c>
      <c r="I29" s="30">
        <f>SUM(I28:I28)</f>
        <v>0</v>
      </c>
    </row>
  </sheetData>
  <phoneticPr fontId="24"/>
  <pageMargins left="0.51180555555555551" right="0.51180555555555551" top="0.74791666666666667" bottom="0.74791666666666667" header="0.31458333333333333" footer="0.31458333333333333"/>
  <pageSetup paperSize="9" scale="74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9"/>
  <sheetViews>
    <sheetView tabSelected="1" zoomScale="80" workbookViewId="0">
      <selection activeCell="L16" sqref="L16"/>
    </sheetView>
  </sheetViews>
  <sheetFormatPr defaultRowHeight="15" x14ac:dyDescent="0.25"/>
  <cols>
    <col min="1" max="1" width="15" style="2" bestFit="1" customWidth="1"/>
    <col min="2" max="2" width="17" style="2" customWidth="1"/>
    <col min="3" max="3" width="16.85546875" style="2" customWidth="1"/>
    <col min="4" max="4" width="13.5703125" style="2" bestFit="1" customWidth="1"/>
    <col min="5" max="5" width="14.140625" style="2" bestFit="1" customWidth="1"/>
    <col min="6" max="6" width="12" style="2" bestFit="1" customWidth="1"/>
    <col min="7" max="7" width="10.140625" style="2" bestFit="1" customWidth="1"/>
    <col min="8" max="8" width="13.85546875" style="2" bestFit="1" customWidth="1"/>
    <col min="9" max="9" width="15.5703125" style="2" bestFit="1" customWidth="1"/>
    <col min="10" max="10" width="13.85546875" style="2" bestFit="1" customWidth="1"/>
    <col min="11" max="11" width="10.42578125" style="2" bestFit="1" customWidth="1"/>
    <col min="12" max="12" width="11.42578125" style="2" bestFit="1" customWidth="1"/>
    <col min="13" max="13" width="13.85546875" style="2" bestFit="1" customWidth="1"/>
    <col min="14" max="14" width="15" style="2" bestFit="1" customWidth="1"/>
    <col min="15" max="15" width="9.140625" style="2" bestFit="1" customWidth="1"/>
    <col min="16" max="16" width="9.42578125" style="2" bestFit="1" customWidth="1"/>
    <col min="17" max="18" width="9.140625" style="2" bestFit="1" customWidth="1"/>
    <col min="19" max="19" width="10.42578125" style="2" bestFit="1" customWidth="1"/>
    <col min="20" max="20" width="9.42578125" style="2" bestFit="1" customWidth="1"/>
    <col min="21" max="21" width="9.140625" style="2" bestFit="1" customWidth="1"/>
    <col min="22" max="22" width="9.42578125" style="2" bestFit="1" customWidth="1"/>
    <col min="23" max="23" width="9.140625" style="2" bestFit="1" customWidth="1"/>
    <col min="24" max="25" width="10.140625" style="2" bestFit="1" customWidth="1"/>
    <col min="26" max="28" width="9.42578125" style="2" bestFit="1" customWidth="1"/>
    <col min="29" max="29" width="9.140625" style="2" bestFit="1"/>
    <col min="30" max="16384" width="9.140625" style="2"/>
  </cols>
  <sheetData>
    <row r="1" spans="1:14" x14ac:dyDescent="0.25">
      <c r="A1" s="3" t="s">
        <v>0</v>
      </c>
      <c r="B1" s="5" t="s">
        <v>1</v>
      </c>
      <c r="J1" s="22" t="s">
        <v>2</v>
      </c>
      <c r="K1" s="20">
        <v>15</v>
      </c>
      <c r="M1" s="3" t="s">
        <v>19</v>
      </c>
      <c r="N1" s="23">
        <f>N11+I20+J24+I28</f>
        <v>12.749357118530719</v>
      </c>
    </row>
    <row r="2" spans="1:14" x14ac:dyDescent="0.25">
      <c r="A2" s="3" t="s">
        <v>4</v>
      </c>
      <c r="B2" s="2" t="s">
        <v>5</v>
      </c>
      <c r="D2" s="3" t="s">
        <v>9</v>
      </c>
      <c r="M2" s="3" t="s">
        <v>6</v>
      </c>
      <c r="N2" s="24">
        <v>1</v>
      </c>
    </row>
    <row r="3" spans="1:14" x14ac:dyDescent="0.25">
      <c r="A3" s="3" t="s">
        <v>7</v>
      </c>
      <c r="B3" s="2" t="s">
        <v>8</v>
      </c>
      <c r="D3" s="3" t="s">
        <v>11</v>
      </c>
      <c r="J3" s="3" t="s">
        <v>9</v>
      </c>
    </row>
    <row r="4" spans="1:14" x14ac:dyDescent="0.25">
      <c r="A4" s="3" t="s">
        <v>18</v>
      </c>
      <c r="B4" s="4" t="s">
        <v>23</v>
      </c>
      <c r="D4" s="3" t="s">
        <v>15</v>
      </c>
      <c r="J4" s="3" t="s">
        <v>11</v>
      </c>
      <c r="M4" s="3" t="s">
        <v>12</v>
      </c>
      <c r="N4" s="23">
        <f>N1*N2</f>
        <v>12.749357118530719</v>
      </c>
    </row>
    <row r="5" spans="1:14" x14ac:dyDescent="0.25">
      <c r="A5" s="3" t="s">
        <v>10</v>
      </c>
      <c r="B5" s="4">
        <v>10401</v>
      </c>
      <c r="J5" s="3" t="s">
        <v>15</v>
      </c>
    </row>
    <row r="6" spans="1:14" x14ac:dyDescent="0.25">
      <c r="A6" s="3" t="s">
        <v>13</v>
      </c>
      <c r="B6" s="2" t="s">
        <v>14</v>
      </c>
      <c r="D6" s="56" t="s">
        <v>81</v>
      </c>
    </row>
    <row r="7" spans="1:14" x14ac:dyDescent="0.25">
      <c r="A7" s="3" t="s">
        <v>16</v>
      </c>
      <c r="D7" s="56" t="s">
        <v>84</v>
      </c>
    </row>
    <row r="9" spans="1:14" s="1" customFormat="1" x14ac:dyDescent="0.25">
      <c r="A9" s="6" t="s">
        <v>17</v>
      </c>
      <c r="B9" s="6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20</v>
      </c>
      <c r="N9" s="6" t="s">
        <v>21</v>
      </c>
    </row>
    <row r="10" spans="1:14" ht="30" customHeight="1" x14ac:dyDescent="0.25">
      <c r="A10" s="7" t="s">
        <v>39</v>
      </c>
      <c r="B10" s="8" t="s">
        <v>79</v>
      </c>
      <c r="C10" s="44" t="s">
        <v>77</v>
      </c>
      <c r="D10" s="9">
        <v>1</v>
      </c>
      <c r="E10" s="7"/>
      <c r="F10" s="7" t="s">
        <v>57</v>
      </c>
      <c r="G10" s="7"/>
      <c r="H10" s="10"/>
      <c r="I10" s="42"/>
      <c r="J10" s="26">
        <f>172*172</f>
        <v>29584</v>
      </c>
      <c r="K10" s="10">
        <v>6</v>
      </c>
      <c r="L10" s="45">
        <v>7.1999999999999997E-6</v>
      </c>
      <c r="M10" s="28">
        <v>1</v>
      </c>
      <c r="N10" s="29">
        <f>IF(J10="",D10*M10,D10*J10*K10*L10*M10)</f>
        <v>1.2780288</v>
      </c>
    </row>
    <row r="11" spans="1:14" s="1" customFormat="1" x14ac:dyDescent="0.25">
      <c r="M11" s="21" t="s">
        <v>21</v>
      </c>
      <c r="N11" s="30">
        <f>SUM(N10:N10)</f>
        <v>1.2780288</v>
      </c>
    </row>
    <row r="13" spans="1:14" s="1" customFormat="1" x14ac:dyDescent="0.25">
      <c r="A13" s="6" t="s">
        <v>17</v>
      </c>
      <c r="B13" s="6" t="s">
        <v>41</v>
      </c>
      <c r="C13" s="6" t="s">
        <v>29</v>
      </c>
      <c r="D13" s="6" t="s">
        <v>30</v>
      </c>
      <c r="E13" s="6" t="s">
        <v>42</v>
      </c>
      <c r="F13" s="6" t="s">
        <v>20</v>
      </c>
      <c r="G13" s="6" t="s">
        <v>43</v>
      </c>
      <c r="H13" s="6" t="s">
        <v>44</v>
      </c>
      <c r="I13" s="6" t="s">
        <v>21</v>
      </c>
    </row>
    <row r="14" spans="1:14" ht="45" x14ac:dyDescent="0.25">
      <c r="A14" s="7" t="s">
        <v>97</v>
      </c>
      <c r="B14" s="37" t="s">
        <v>58</v>
      </c>
      <c r="C14" s="12" t="s">
        <v>59</v>
      </c>
      <c r="D14" s="54">
        <v>1.3</v>
      </c>
      <c r="E14" s="38" t="s">
        <v>52</v>
      </c>
      <c r="F14" s="7">
        <v>1</v>
      </c>
      <c r="G14" s="7"/>
      <c r="H14" s="14"/>
      <c r="I14" s="9">
        <f>IF('Front Brake Disc'!$H14&lt;&gt;"",'Front Brake Disc'!$D14*'Front Brake Disc'!$F14*'Front Brake Disc'!$H14,'Front Brake Disc'!$D14*'Front Brake Disc'!$F14)</f>
        <v>1.3</v>
      </c>
    </row>
    <row r="15" spans="1:14" x14ac:dyDescent="0.25">
      <c r="A15" s="7" t="s">
        <v>60</v>
      </c>
      <c r="B15" s="12" t="s">
        <v>61</v>
      </c>
      <c r="C15" s="12" t="s">
        <v>87</v>
      </c>
      <c r="D15" s="9">
        <v>0.04</v>
      </c>
      <c r="E15" s="7" t="s">
        <v>62</v>
      </c>
      <c r="F15" s="14">
        <f>(172^2*1+39*2*4+0.5*1*1*8+0.5*0.5*PI()*4)/1000</f>
        <v>29.90314159265359</v>
      </c>
      <c r="G15" s="7" t="s">
        <v>63</v>
      </c>
      <c r="H15" s="15">
        <v>2.5</v>
      </c>
      <c r="I15" s="9">
        <f>IF('Front Brake Disc'!$H15&lt;&gt;"",'Front Brake Disc'!$D15*'Front Brake Disc'!$F15*'Front Brake Disc'!$H15,'Front Brake Disc'!$D15*'Front Brake Disc'!$F15)</f>
        <v>2.9903141592653593</v>
      </c>
    </row>
    <row r="16" spans="1:14" ht="30" x14ac:dyDescent="0.25">
      <c r="A16" s="7" t="s">
        <v>64</v>
      </c>
      <c r="B16" s="11" t="s">
        <v>67</v>
      </c>
      <c r="C16" s="12" t="s">
        <v>39</v>
      </c>
      <c r="D16" s="13">
        <v>0.65</v>
      </c>
      <c r="E16" s="7" t="s">
        <v>52</v>
      </c>
      <c r="F16" s="7">
        <v>1</v>
      </c>
      <c r="G16" s="7"/>
      <c r="H16" s="7"/>
      <c r="I16" s="9">
        <f>IF('Front Brake Disc'!$H16&lt;&gt;"",'Front Brake Disc'!$D16*'Front Brake Disc'!$F16*'Front Brake Disc'!$H16,'Front Brake Disc'!$D16*'Front Brake Disc'!$F16)</f>
        <v>0.65</v>
      </c>
    </row>
    <row r="17" spans="1:10" x14ac:dyDescent="0.25">
      <c r="A17" s="7" t="s">
        <v>65</v>
      </c>
      <c r="B17" s="12" t="s">
        <v>61</v>
      </c>
      <c r="C17" s="12" t="s">
        <v>87</v>
      </c>
      <c r="D17" s="9">
        <v>0.04</v>
      </c>
      <c r="E17" s="7" t="s">
        <v>62</v>
      </c>
      <c r="F17" s="14">
        <f>F15</f>
        <v>29.90314159265359</v>
      </c>
      <c r="G17" s="7" t="s">
        <v>63</v>
      </c>
      <c r="H17" s="15">
        <v>2.5</v>
      </c>
      <c r="I17" s="9">
        <f>IF('Front Brake Disc'!$H17&lt;&gt;"",'Front Brake Disc'!$D17*'Front Brake Disc'!$F17*'Front Brake Disc'!$H17,'Front Brake Disc'!$D17*'Front Brake Disc'!$F17)</f>
        <v>2.9903141592653593</v>
      </c>
    </row>
    <row r="18" spans="1:10" ht="45" x14ac:dyDescent="0.25">
      <c r="A18" s="7" t="s">
        <v>66</v>
      </c>
      <c r="B18" s="37" t="s">
        <v>58</v>
      </c>
      <c r="C18" s="38" t="s">
        <v>91</v>
      </c>
      <c r="D18" s="54">
        <v>1.3</v>
      </c>
      <c r="E18" s="38" t="s">
        <v>52</v>
      </c>
      <c r="F18" s="7">
        <v>1</v>
      </c>
      <c r="G18" s="7"/>
      <c r="H18" s="14"/>
      <c r="I18" s="9">
        <f>IF('Front Brake Disc'!$H18&lt;&gt;"",'Front Brake Disc'!$D18*'Front Brake Disc'!$F18*'Front Brake Disc'!$H18,'Front Brake Disc'!$D18*'Front Brake Disc'!$F18)</f>
        <v>1.3</v>
      </c>
    </row>
    <row r="19" spans="1:10" x14ac:dyDescent="0.25">
      <c r="A19" s="7" t="s">
        <v>68</v>
      </c>
      <c r="B19" s="51" t="s">
        <v>92</v>
      </c>
      <c r="C19" s="12" t="s">
        <v>39</v>
      </c>
      <c r="D19" s="54">
        <v>0.01</v>
      </c>
      <c r="E19" s="41" t="s">
        <v>71</v>
      </c>
      <c r="F19" s="14">
        <v>89.628</v>
      </c>
      <c r="G19" s="7" t="s">
        <v>63</v>
      </c>
      <c r="H19" s="15">
        <v>2.5</v>
      </c>
      <c r="I19" s="9">
        <f>IF('Front Brake Disc'!$H19&lt;&gt;"",'Front Brake Disc'!$D19*'Front Brake Disc'!$F19*'Front Brake Disc'!$H19,'Front Brake Disc'!$D19*'Front Brake Disc'!$F19)</f>
        <v>2.2406999999999999</v>
      </c>
    </row>
    <row r="20" spans="1:10" s="1" customFormat="1" x14ac:dyDescent="0.25">
      <c r="H20" s="21" t="s">
        <v>21</v>
      </c>
      <c r="I20" s="30">
        <f>SUM(I14:I19)</f>
        <v>11.47132831853072</v>
      </c>
    </row>
    <row r="22" spans="1:10" s="1" customFormat="1" x14ac:dyDescent="0.25">
      <c r="A22" s="6" t="s">
        <v>17</v>
      </c>
      <c r="B22" s="6" t="s">
        <v>46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20</v>
      </c>
      <c r="J22" s="6" t="s">
        <v>21</v>
      </c>
    </row>
    <row r="23" spans="1:10" x14ac:dyDescent="0.25">
      <c r="A23" s="7" t="s">
        <v>47</v>
      </c>
      <c r="B23" s="7" t="s">
        <v>40</v>
      </c>
      <c r="C23" s="7"/>
      <c r="D23" s="18"/>
      <c r="E23" s="7"/>
      <c r="F23" s="19"/>
      <c r="G23" s="7"/>
      <c r="H23" s="12"/>
      <c r="I23" s="31"/>
      <c r="J23" s="9">
        <f>D23*I23</f>
        <v>0</v>
      </c>
    </row>
    <row r="24" spans="1:10" s="1" customFormat="1" x14ac:dyDescent="0.25">
      <c r="I24" s="52" t="s">
        <v>21</v>
      </c>
      <c r="J24" s="53">
        <f>SUM(J23:J23)</f>
        <v>0</v>
      </c>
    </row>
    <row r="25" spans="1:10" x14ac:dyDescent="0.25">
      <c r="H25" s="20"/>
      <c r="I25" s="34"/>
    </row>
    <row r="26" spans="1:10" s="1" customFormat="1" x14ac:dyDescent="0.25">
      <c r="A26" s="6" t="s">
        <v>17</v>
      </c>
      <c r="B26" s="6" t="s">
        <v>53</v>
      </c>
      <c r="C26" s="6" t="s">
        <v>29</v>
      </c>
      <c r="D26" s="6" t="s">
        <v>30</v>
      </c>
      <c r="E26" s="6" t="s">
        <v>42</v>
      </c>
      <c r="F26" s="6" t="s">
        <v>20</v>
      </c>
      <c r="G26" s="6" t="s">
        <v>54</v>
      </c>
      <c r="H26" s="6" t="s">
        <v>69</v>
      </c>
      <c r="I26" s="6" t="s">
        <v>21</v>
      </c>
    </row>
    <row r="27" spans="1:10" x14ac:dyDescent="0.25">
      <c r="A27" s="7" t="s">
        <v>95</v>
      </c>
      <c r="B27" s="7" t="s">
        <v>40</v>
      </c>
      <c r="C27" s="7"/>
      <c r="D27" s="9"/>
      <c r="E27" s="7"/>
      <c r="F27" s="7"/>
      <c r="G27" s="7"/>
      <c r="H27" s="7"/>
      <c r="I27" s="9">
        <v>0</v>
      </c>
    </row>
    <row r="28" spans="1:10" s="1" customFormat="1" x14ac:dyDescent="0.25">
      <c r="H28" s="21" t="s">
        <v>21</v>
      </c>
      <c r="I28" s="30">
        <f>SUM(I27:I27)</f>
        <v>0</v>
      </c>
    </row>
    <row r="29" spans="1:10" x14ac:dyDescent="0.25">
      <c r="H29" s="20"/>
      <c r="I29" s="34"/>
    </row>
  </sheetData>
  <phoneticPr fontId="24"/>
  <pageMargins left="0.5" right="0.5" top="0.75" bottom="0.75" header="0.3" footer="0.3"/>
  <pageSetup paperSize="9" scale="7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9"/>
  <sheetViews>
    <sheetView zoomScale="80" workbookViewId="0">
      <selection activeCell="F36" sqref="F36"/>
    </sheetView>
  </sheetViews>
  <sheetFormatPr defaultRowHeight="15" x14ac:dyDescent="0.25"/>
  <cols>
    <col min="1" max="1" width="15" style="2" customWidth="1"/>
    <col min="2" max="2" width="16.42578125" style="2" customWidth="1"/>
    <col min="3" max="3" width="16.85546875" style="2" customWidth="1"/>
    <col min="4" max="4" width="13.5703125" style="2" bestFit="1" customWidth="1"/>
    <col min="5" max="5" width="14.140625" style="2" bestFit="1" customWidth="1"/>
    <col min="6" max="6" width="12" style="2" bestFit="1" customWidth="1"/>
    <col min="7" max="7" width="10.140625" style="2" bestFit="1" customWidth="1"/>
    <col min="8" max="8" width="13.85546875" style="2" bestFit="1" customWidth="1"/>
    <col min="9" max="9" width="15.5703125" style="2" bestFit="1" customWidth="1"/>
    <col min="10" max="10" width="13.85546875" style="2" bestFit="1" customWidth="1"/>
    <col min="11" max="11" width="10.42578125" style="2" bestFit="1" customWidth="1"/>
    <col min="12" max="12" width="11.42578125" style="2" bestFit="1" customWidth="1"/>
    <col min="13" max="13" width="13.85546875" style="2" bestFit="1" customWidth="1"/>
    <col min="14" max="14" width="15" style="2" bestFit="1" customWidth="1"/>
    <col min="15" max="15" width="9.140625" style="2" bestFit="1" customWidth="1"/>
    <col min="16" max="16" width="9.42578125" style="2" bestFit="1" customWidth="1"/>
    <col min="17" max="18" width="9.140625" style="2" bestFit="1" customWidth="1"/>
    <col min="19" max="19" width="10.42578125" style="2" bestFit="1" customWidth="1"/>
    <col min="20" max="20" width="9.42578125" style="2" bestFit="1" customWidth="1"/>
    <col min="21" max="21" width="9.140625" style="2" bestFit="1" customWidth="1"/>
    <col min="22" max="22" width="9.42578125" style="2" bestFit="1" customWidth="1"/>
    <col min="23" max="23" width="9.140625" style="2" bestFit="1" customWidth="1"/>
    <col min="24" max="25" width="10.140625" style="2" bestFit="1" customWidth="1"/>
    <col min="26" max="28" width="9.42578125" style="2" bestFit="1" customWidth="1"/>
    <col min="29" max="29" width="9.140625" style="2" bestFit="1"/>
    <col min="30" max="16384" width="9.140625" style="2"/>
  </cols>
  <sheetData>
    <row r="1" spans="1:14" x14ac:dyDescent="0.25">
      <c r="A1" s="3" t="s">
        <v>0</v>
      </c>
      <c r="B1" s="5" t="s">
        <v>1</v>
      </c>
      <c r="J1" s="22" t="s">
        <v>2</v>
      </c>
      <c r="K1" s="20">
        <v>15</v>
      </c>
      <c r="M1" s="3" t="s">
        <v>19</v>
      </c>
      <c r="N1" s="23" t="e">
        <f>N11+I20+J24+I28</f>
        <v>#VALUE!</v>
      </c>
    </row>
    <row r="2" spans="1:14" x14ac:dyDescent="0.25">
      <c r="A2" s="3" t="s">
        <v>4</v>
      </c>
      <c r="B2" s="2" t="s">
        <v>5</v>
      </c>
      <c r="D2" s="3" t="s">
        <v>9</v>
      </c>
      <c r="M2" s="3" t="s">
        <v>6</v>
      </c>
      <c r="N2" s="24">
        <v>1</v>
      </c>
    </row>
    <row r="3" spans="1:14" x14ac:dyDescent="0.25">
      <c r="A3" s="3" t="s">
        <v>7</v>
      </c>
      <c r="B3" s="2" t="s">
        <v>8</v>
      </c>
      <c r="D3" s="3" t="s">
        <v>11</v>
      </c>
      <c r="J3" s="3" t="s">
        <v>9</v>
      </c>
    </row>
    <row r="4" spans="1:14" x14ac:dyDescent="0.25">
      <c r="A4" s="3" t="s">
        <v>18</v>
      </c>
      <c r="B4" s="4" t="s">
        <v>83</v>
      </c>
      <c r="D4" s="3" t="s">
        <v>15</v>
      </c>
      <c r="J4" s="3" t="s">
        <v>11</v>
      </c>
      <c r="M4" s="3" t="s">
        <v>12</v>
      </c>
      <c r="N4" s="23" t="e">
        <f>N1*N2</f>
        <v>#VALUE!</v>
      </c>
    </row>
    <row r="5" spans="1:14" x14ac:dyDescent="0.25">
      <c r="A5" s="3" t="s">
        <v>10</v>
      </c>
      <c r="B5" s="4">
        <v>10402</v>
      </c>
      <c r="J5" s="3" t="s">
        <v>15</v>
      </c>
    </row>
    <row r="6" spans="1:14" x14ac:dyDescent="0.25">
      <c r="A6" s="3" t="s">
        <v>13</v>
      </c>
      <c r="B6" s="2" t="s">
        <v>14</v>
      </c>
      <c r="D6" s="56" t="s">
        <v>80</v>
      </c>
    </row>
    <row r="7" spans="1:14" x14ac:dyDescent="0.25">
      <c r="A7" s="3" t="s">
        <v>16</v>
      </c>
      <c r="D7" s="57" t="s">
        <v>85</v>
      </c>
    </row>
    <row r="9" spans="1:14" s="1" customFormat="1" x14ac:dyDescent="0.25">
      <c r="A9" s="35" t="s">
        <v>17</v>
      </c>
      <c r="B9" s="35" t="s">
        <v>28</v>
      </c>
      <c r="C9" s="35" t="s">
        <v>29</v>
      </c>
      <c r="D9" s="35" t="s">
        <v>30</v>
      </c>
      <c r="E9" s="35" t="s">
        <v>31</v>
      </c>
      <c r="F9" s="35" t="s">
        <v>32</v>
      </c>
      <c r="G9" s="35" t="s">
        <v>33</v>
      </c>
      <c r="H9" s="35" t="s">
        <v>34</v>
      </c>
      <c r="I9" s="35" t="s">
        <v>35</v>
      </c>
      <c r="J9" s="35" t="s">
        <v>36</v>
      </c>
      <c r="K9" s="35" t="s">
        <v>37</v>
      </c>
      <c r="L9" s="35" t="s">
        <v>38</v>
      </c>
      <c r="M9" s="35" t="s">
        <v>20</v>
      </c>
      <c r="N9" s="35" t="s">
        <v>21</v>
      </c>
    </row>
    <row r="10" spans="1:14" ht="30.75" customHeight="1" x14ac:dyDescent="0.25">
      <c r="A10" s="7" t="s">
        <v>39</v>
      </c>
      <c r="B10" s="59" t="s">
        <v>78</v>
      </c>
      <c r="C10" s="7" t="s">
        <v>25</v>
      </c>
      <c r="D10" s="60">
        <v>2.25</v>
      </c>
      <c r="E10" s="7"/>
      <c r="F10" s="59" t="s">
        <v>57</v>
      </c>
      <c r="G10" s="7"/>
      <c r="H10" s="10"/>
      <c r="I10" s="42"/>
      <c r="J10" s="26">
        <v>32400</v>
      </c>
      <c r="K10" s="10">
        <v>6</v>
      </c>
      <c r="L10" s="43">
        <v>7.9300000000000003E-6</v>
      </c>
      <c r="M10" s="28">
        <v>1</v>
      </c>
      <c r="N10" s="29">
        <f>IF(J10="",D10*M10,D10*J10*K10*L10*M10)</f>
        <v>3.4685820000000001</v>
      </c>
    </row>
    <row r="11" spans="1:14" s="1" customFormat="1" x14ac:dyDescent="0.25">
      <c r="M11" s="17" t="s">
        <v>21</v>
      </c>
      <c r="N11" s="58">
        <f>SUM(N10:N10)</f>
        <v>3.4685820000000001</v>
      </c>
    </row>
    <row r="13" spans="1:14" s="1" customFormat="1" x14ac:dyDescent="0.25">
      <c r="A13" s="35" t="s">
        <v>17</v>
      </c>
      <c r="B13" s="35" t="s">
        <v>41</v>
      </c>
      <c r="C13" s="35" t="s">
        <v>29</v>
      </c>
      <c r="D13" s="35" t="s">
        <v>30</v>
      </c>
      <c r="E13" s="35" t="s">
        <v>42</v>
      </c>
      <c r="F13" s="35" t="s">
        <v>20</v>
      </c>
      <c r="G13" s="35" t="s">
        <v>43</v>
      </c>
      <c r="H13" s="35" t="s">
        <v>44</v>
      </c>
      <c r="I13" s="35" t="s">
        <v>21</v>
      </c>
    </row>
    <row r="14" spans="1:14" ht="44.45" customHeight="1" x14ac:dyDescent="0.25">
      <c r="A14" s="7" t="s">
        <v>97</v>
      </c>
      <c r="B14" s="37" t="s">
        <v>58</v>
      </c>
      <c r="C14" s="12" t="s">
        <v>59</v>
      </c>
      <c r="D14" s="54">
        <v>1.3</v>
      </c>
      <c r="E14" s="38" t="s">
        <v>52</v>
      </c>
      <c r="F14" s="7">
        <v>1</v>
      </c>
      <c r="G14" s="7"/>
      <c r="H14" s="14"/>
      <c r="I14" s="9">
        <f>IF('Front Brake Disc'!$H14&lt;&gt;"",'Front Brake Disc'!$D14*'Front Brake Disc'!$F14*'Front Brake Disc'!$H14,'Front Brake Disc'!$D14*'Front Brake Disc'!$F14)</f>
        <v>1.3</v>
      </c>
    </row>
    <row r="15" spans="1:14" ht="30" x14ac:dyDescent="0.25">
      <c r="A15" s="7" t="s">
        <v>60</v>
      </c>
      <c r="B15" s="39" t="s">
        <v>61</v>
      </c>
      <c r="C15" s="12" t="s">
        <v>88</v>
      </c>
      <c r="D15" s="55">
        <v>0.04</v>
      </c>
      <c r="E15" s="39" t="s">
        <v>62</v>
      </c>
      <c r="F15" s="15">
        <f>((170/2)^2*PI()*1+39*2+0.5*1*2+0.25*0.25*PI()*1)/1000</f>
        <v>22.777203271727103</v>
      </c>
      <c r="G15" s="36" t="s">
        <v>70</v>
      </c>
      <c r="H15" s="40">
        <v>3.75</v>
      </c>
      <c r="I15" s="9">
        <f>IF('Rear Brake Disc'!$H15&lt;&gt;"",'Rear Brake Disc'!$D15*'Rear Brake Disc'!$F15*'Rear Brake Disc'!$H15,'Rear Brake Disc'!$D15*'Rear Brake Disc'!$F15)</f>
        <v>3.4165804907590656</v>
      </c>
    </row>
    <row r="16" spans="1:14" ht="30" x14ac:dyDescent="0.25">
      <c r="A16" s="7" t="s">
        <v>64</v>
      </c>
      <c r="B16" s="37" t="s">
        <v>67</v>
      </c>
      <c r="C16" s="12" t="s">
        <v>39</v>
      </c>
      <c r="D16" s="54">
        <v>0.65</v>
      </c>
      <c r="E16" s="38" t="s">
        <v>52</v>
      </c>
      <c r="F16" s="7">
        <v>1</v>
      </c>
      <c r="G16" s="7"/>
      <c r="H16" s="14"/>
      <c r="I16" s="9">
        <f>IF('Rear Brake Disc'!$H16&lt;&gt;"",'Rear Brake Disc'!$D16*'Rear Brake Disc'!$F16*'Rear Brake Disc'!$H16,'Rear Brake Disc'!$D16*'Rear Brake Disc'!$F16)</f>
        <v>0.65</v>
      </c>
    </row>
    <row r="17" spans="1:10" ht="30" x14ac:dyDescent="0.25">
      <c r="A17" s="7" t="s">
        <v>65</v>
      </c>
      <c r="B17" s="39" t="s">
        <v>61</v>
      </c>
      <c r="C17" s="12" t="s">
        <v>89</v>
      </c>
      <c r="D17" s="55">
        <v>0.04</v>
      </c>
      <c r="E17" s="39" t="s">
        <v>62</v>
      </c>
      <c r="F17" s="15">
        <f>F15</f>
        <v>22.777203271727103</v>
      </c>
      <c r="G17" s="36" t="s">
        <v>70</v>
      </c>
      <c r="H17" s="40">
        <v>3.75</v>
      </c>
      <c r="I17" s="9">
        <f>IF('Rear Brake Disc'!$H17&lt;&gt;"",'Rear Brake Disc'!$D17*'Rear Brake Disc'!$F17*'Rear Brake Disc'!$H17,'Rear Brake Disc'!$D17*'Rear Brake Disc'!$F17)</f>
        <v>3.4165804907590656</v>
      </c>
    </row>
    <row r="18" spans="1:10" ht="43.35" customHeight="1" x14ac:dyDescent="0.25">
      <c r="A18" s="7" t="s">
        <v>66</v>
      </c>
      <c r="B18" s="37" t="s">
        <v>58</v>
      </c>
      <c r="C18" s="38" t="s">
        <v>91</v>
      </c>
      <c r="D18" s="54">
        <v>1.3</v>
      </c>
      <c r="E18" s="38" t="s">
        <v>52</v>
      </c>
      <c r="F18" s="7">
        <v>1</v>
      </c>
      <c r="G18" s="7"/>
      <c r="H18" s="14"/>
      <c r="I18" s="9">
        <f>IF('Rear Brake Disc'!$H18&lt;&gt;"",'Rear Brake Disc'!$D18*'Rear Brake Disc'!$F18*'Rear Brake Disc'!$H18,'Rear Brake Disc'!$D18*'Rear Brake Disc'!$F18)</f>
        <v>1.3</v>
      </c>
    </row>
    <row r="19" spans="1:10" ht="30" x14ac:dyDescent="0.25">
      <c r="A19" s="7" t="s">
        <v>68</v>
      </c>
      <c r="B19" s="51" t="s">
        <v>92</v>
      </c>
      <c r="C19" s="12" t="s">
        <v>39</v>
      </c>
      <c r="D19" s="54">
        <v>0.01</v>
      </c>
      <c r="E19" s="41" t="s">
        <v>71</v>
      </c>
      <c r="F19" s="14" t="s">
        <v>98</v>
      </c>
      <c r="G19" s="36" t="s">
        <v>70</v>
      </c>
      <c r="H19" s="40">
        <v>3.75</v>
      </c>
      <c r="I19" s="9" t="e">
        <f>IF('Rear Brake Disc'!$H19&lt;&gt;"",'Rear Brake Disc'!$D19*'Rear Brake Disc'!$F19*'Rear Brake Disc'!$H19,'Rear Brake Disc'!$D19*'Rear Brake Disc'!$F19)</f>
        <v>#VALUE!</v>
      </c>
    </row>
    <row r="20" spans="1:10" s="1" customFormat="1" x14ac:dyDescent="0.25">
      <c r="H20" s="21" t="s">
        <v>21</v>
      </c>
      <c r="I20" s="30" t="e">
        <f>SUM(I14:I19)</f>
        <v>#VALUE!</v>
      </c>
    </row>
    <row r="22" spans="1:10" s="1" customFormat="1" x14ac:dyDescent="0.25">
      <c r="A22" s="6" t="s">
        <v>17</v>
      </c>
      <c r="B22" s="6" t="s">
        <v>46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20</v>
      </c>
      <c r="J22" s="6" t="s">
        <v>21</v>
      </c>
    </row>
    <row r="23" spans="1:10" x14ac:dyDescent="0.25">
      <c r="A23" s="7" t="s">
        <v>47</v>
      </c>
      <c r="B23" s="7" t="s">
        <v>40</v>
      </c>
      <c r="C23" s="7"/>
      <c r="D23" s="7"/>
      <c r="E23" s="7"/>
      <c r="F23" s="19"/>
      <c r="G23" s="7"/>
      <c r="H23" s="12"/>
      <c r="I23" s="31"/>
      <c r="J23" s="9">
        <f>D23*I23</f>
        <v>0</v>
      </c>
    </row>
    <row r="24" spans="1:10" s="1" customFormat="1" x14ac:dyDescent="0.25">
      <c r="I24" s="32" t="s">
        <v>21</v>
      </c>
      <c r="J24" s="33">
        <f>SUM(J23:J23)</f>
        <v>0</v>
      </c>
    </row>
    <row r="25" spans="1:10" x14ac:dyDescent="0.25">
      <c r="H25" s="20"/>
      <c r="I25" s="34"/>
    </row>
    <row r="26" spans="1:10" s="1" customFormat="1" x14ac:dyDescent="0.25">
      <c r="A26" s="6" t="s">
        <v>17</v>
      </c>
      <c r="B26" s="6" t="s">
        <v>53</v>
      </c>
      <c r="C26" s="6" t="s">
        <v>29</v>
      </c>
      <c r="D26" s="6" t="s">
        <v>30</v>
      </c>
      <c r="E26" s="6" t="s">
        <v>42</v>
      </c>
      <c r="F26" s="6" t="s">
        <v>20</v>
      </c>
      <c r="G26" s="6" t="s">
        <v>54</v>
      </c>
      <c r="H26" s="6" t="s">
        <v>69</v>
      </c>
      <c r="I26" s="6" t="s">
        <v>21</v>
      </c>
    </row>
    <row r="27" spans="1:10" x14ac:dyDescent="0.25">
      <c r="A27" s="7" t="s">
        <v>56</v>
      </c>
      <c r="B27" s="7" t="s">
        <v>40</v>
      </c>
      <c r="C27" s="7"/>
      <c r="D27" s="9"/>
      <c r="E27" s="7"/>
      <c r="F27" s="7"/>
      <c r="G27" s="7"/>
      <c r="H27" s="7"/>
      <c r="I27" s="9">
        <v>0</v>
      </c>
    </row>
    <row r="28" spans="1:10" s="1" customFormat="1" x14ac:dyDescent="0.25">
      <c r="H28" s="21" t="s">
        <v>21</v>
      </c>
      <c r="I28" s="30">
        <f>SUM(I27:I27)</f>
        <v>0</v>
      </c>
    </row>
    <row r="29" spans="1:10" x14ac:dyDescent="0.25">
      <c r="H29" s="20"/>
      <c r="I29" s="34"/>
    </row>
  </sheetData>
  <phoneticPr fontId="24"/>
  <pageMargins left="0.5" right="0.5" top="0.75" bottom="0.75" header="0.3" footer="0.3"/>
  <pageSetup paperSize="9" scale="7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8"/>
  <sheetViews>
    <sheetView zoomScale="80" workbookViewId="0">
      <selection activeCell="I10" sqref="I10"/>
    </sheetView>
  </sheetViews>
  <sheetFormatPr defaultRowHeight="15" x14ac:dyDescent="0.25"/>
  <cols>
    <col min="1" max="1" width="15" style="2" bestFit="1" customWidth="1"/>
    <col min="2" max="2" width="15.85546875" style="2" customWidth="1"/>
    <col min="3" max="3" width="16.85546875" style="2" customWidth="1"/>
    <col min="4" max="4" width="13.5703125" style="2" bestFit="1" customWidth="1"/>
    <col min="5" max="5" width="14.140625" style="2" bestFit="1" customWidth="1"/>
    <col min="6" max="6" width="13.5703125" style="2" bestFit="1" customWidth="1"/>
    <col min="7" max="7" width="10.140625" style="2" bestFit="1" customWidth="1"/>
    <col min="8" max="8" width="13.85546875" style="2" bestFit="1" customWidth="1"/>
    <col min="9" max="9" width="15.5703125" style="2" bestFit="1" customWidth="1"/>
    <col min="10" max="10" width="13.85546875" style="2" bestFit="1" customWidth="1"/>
    <col min="11" max="11" width="10.42578125" style="2" customWidth="1"/>
    <col min="12" max="12" width="13.5703125" style="2" bestFit="1" customWidth="1"/>
    <col min="13" max="13" width="13.85546875" style="2" bestFit="1" customWidth="1"/>
    <col min="14" max="14" width="15" style="2" bestFit="1" customWidth="1"/>
    <col min="15" max="15" width="9.140625" style="2" bestFit="1" customWidth="1"/>
    <col min="16" max="16" width="9.42578125" style="2" bestFit="1" customWidth="1"/>
    <col min="17" max="18" width="9.140625" style="2" bestFit="1" customWidth="1"/>
    <col min="19" max="19" width="10.42578125" style="2" bestFit="1" customWidth="1"/>
    <col min="20" max="20" width="9.42578125" style="2" bestFit="1" customWidth="1"/>
    <col min="21" max="21" width="9.140625" style="2" bestFit="1" customWidth="1"/>
    <col min="22" max="22" width="9.42578125" style="2" bestFit="1" customWidth="1"/>
    <col min="23" max="23" width="9.140625" style="2" bestFit="1" customWidth="1"/>
    <col min="24" max="25" width="10.140625" style="2" bestFit="1" customWidth="1"/>
    <col min="26" max="28" width="9.42578125" style="2" bestFit="1" customWidth="1"/>
    <col min="29" max="29" width="9.140625" style="2" bestFit="1"/>
    <col min="30" max="16384" width="9.140625" style="2"/>
  </cols>
  <sheetData>
    <row r="1" spans="1:14" x14ac:dyDescent="0.25">
      <c r="A1" s="3" t="s">
        <v>0</v>
      </c>
      <c r="B1" s="5" t="s">
        <v>1</v>
      </c>
      <c r="J1" s="22" t="s">
        <v>2</v>
      </c>
      <c r="K1" s="20">
        <v>15</v>
      </c>
      <c r="M1" s="3" t="s">
        <v>19</v>
      </c>
      <c r="N1" s="23">
        <f>N11+I19+J23+I27</f>
        <v>2.14552570045017</v>
      </c>
    </row>
    <row r="2" spans="1:14" x14ac:dyDescent="0.25">
      <c r="A2" s="3" t="s">
        <v>4</v>
      </c>
      <c r="B2" s="2" t="s">
        <v>5</v>
      </c>
      <c r="D2" s="3" t="s">
        <v>9</v>
      </c>
      <c r="M2" s="3" t="s">
        <v>6</v>
      </c>
      <c r="N2" s="24">
        <v>12</v>
      </c>
    </row>
    <row r="3" spans="1:14" x14ac:dyDescent="0.25">
      <c r="A3" s="3" t="s">
        <v>7</v>
      </c>
      <c r="B3" s="2" t="s">
        <v>8</v>
      </c>
      <c r="D3" s="3" t="s">
        <v>11</v>
      </c>
      <c r="J3" s="3" t="s">
        <v>9</v>
      </c>
    </row>
    <row r="4" spans="1:14" ht="30" customHeight="1" x14ac:dyDescent="0.25">
      <c r="A4" s="3" t="s">
        <v>18</v>
      </c>
      <c r="B4" s="4" t="s">
        <v>90</v>
      </c>
      <c r="D4" s="3" t="s">
        <v>15</v>
      </c>
      <c r="J4" s="3" t="s">
        <v>11</v>
      </c>
      <c r="M4" s="3" t="s">
        <v>12</v>
      </c>
      <c r="N4" s="23">
        <f>N1*N2</f>
        <v>25.74630840540204</v>
      </c>
    </row>
    <row r="5" spans="1:14" x14ac:dyDescent="0.25">
      <c r="A5" s="3" t="s">
        <v>10</v>
      </c>
      <c r="B5" s="4">
        <v>10403</v>
      </c>
      <c r="J5" s="3" t="s">
        <v>15</v>
      </c>
    </row>
    <row r="6" spans="1:14" x14ac:dyDescent="0.25">
      <c r="A6" s="3" t="s">
        <v>13</v>
      </c>
      <c r="B6" s="2" t="s">
        <v>14</v>
      </c>
      <c r="H6" s="5"/>
    </row>
    <row r="7" spans="1:14" x14ac:dyDescent="0.25">
      <c r="A7" s="3" t="s">
        <v>16</v>
      </c>
    </row>
    <row r="9" spans="1:14" s="1" customFormat="1" x14ac:dyDescent="0.25">
      <c r="A9" s="6" t="s">
        <v>17</v>
      </c>
      <c r="B9" s="6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20</v>
      </c>
      <c r="N9" s="6" t="s">
        <v>21</v>
      </c>
    </row>
    <row r="10" spans="1:14" ht="30" customHeight="1" x14ac:dyDescent="0.25">
      <c r="A10" s="7" t="s">
        <v>39</v>
      </c>
      <c r="B10" s="8" t="s">
        <v>72</v>
      </c>
      <c r="C10" s="7" t="s">
        <v>27</v>
      </c>
      <c r="D10" s="9">
        <v>4.2</v>
      </c>
      <c r="E10" s="7"/>
      <c r="F10" s="7" t="s">
        <v>57</v>
      </c>
      <c r="G10" s="7"/>
      <c r="H10" s="10"/>
      <c r="I10" s="25" t="s">
        <v>73</v>
      </c>
      <c r="J10" s="26">
        <f>(22/2)^2*PI()</f>
        <v>380.13271108436498</v>
      </c>
      <c r="K10" s="10">
        <v>12.3</v>
      </c>
      <c r="L10" s="27">
        <v>2.7199999999999998E-6</v>
      </c>
      <c r="M10" s="28">
        <v>1</v>
      </c>
      <c r="N10" s="29">
        <f>IF(J10="",D10*M10,D10*J10*K10*L10*M10)</f>
        <v>5.3414423924561763E-2</v>
      </c>
    </row>
    <row r="11" spans="1:14" s="1" customFormat="1" x14ac:dyDescent="0.25">
      <c r="M11" s="21" t="s">
        <v>21</v>
      </c>
      <c r="N11" s="30">
        <f>SUM(N10:N10)</f>
        <v>5.3414423924561763E-2</v>
      </c>
    </row>
    <row r="13" spans="1:14" s="1" customFormat="1" x14ac:dyDescent="0.25">
      <c r="A13" s="6" t="s">
        <v>17</v>
      </c>
      <c r="B13" s="6" t="s">
        <v>41</v>
      </c>
      <c r="C13" s="6" t="s">
        <v>29</v>
      </c>
      <c r="D13" s="6" t="s">
        <v>30</v>
      </c>
      <c r="E13" s="6" t="s">
        <v>42</v>
      </c>
      <c r="F13" s="6" t="s">
        <v>20</v>
      </c>
      <c r="G13" s="6" t="s">
        <v>43</v>
      </c>
      <c r="H13" s="6" t="s">
        <v>44</v>
      </c>
      <c r="I13" s="6" t="s">
        <v>21</v>
      </c>
    </row>
    <row r="14" spans="1:14" ht="48.6" customHeight="1" x14ac:dyDescent="0.25">
      <c r="A14" s="7" t="s">
        <v>45</v>
      </c>
      <c r="B14" s="11" t="s">
        <v>58</v>
      </c>
      <c r="C14" s="12" t="s">
        <v>59</v>
      </c>
      <c r="D14" s="13">
        <v>1.3</v>
      </c>
      <c r="E14" s="7" t="s">
        <v>52</v>
      </c>
      <c r="F14" s="7">
        <v>1</v>
      </c>
      <c r="G14" s="7"/>
      <c r="H14" s="7"/>
      <c r="I14" s="9">
        <f>IF('Floating Pin'!$H14&lt;&gt;"",'Floating Pin'!$D14*'Floating Pin'!$F14*'Floating Pin'!$H14,'Floating Pin'!$D14*'Floating Pin'!$F14)</f>
        <v>1.3</v>
      </c>
    </row>
    <row r="15" spans="1:14" ht="60.75" customHeight="1" x14ac:dyDescent="0.25">
      <c r="A15" s="7" t="s">
        <v>60</v>
      </c>
      <c r="B15" s="12" t="s">
        <v>61</v>
      </c>
      <c r="C15" s="12" t="s">
        <v>86</v>
      </c>
      <c r="D15" s="9">
        <v>0.04</v>
      </c>
      <c r="E15" s="7" t="s">
        <v>62</v>
      </c>
      <c r="F15" s="14">
        <f>1499.89/1000+(1.1^2-1^2)*PI()*1.23+1^2*PI()*0.1</f>
        <v>2.6255226477812239</v>
      </c>
      <c r="G15" s="7" t="s">
        <v>74</v>
      </c>
      <c r="H15" s="15">
        <v>1</v>
      </c>
      <c r="I15" s="9">
        <f>IF('Floating Pin'!$H15&lt;&gt;"",'Floating Pin'!$D15*'Floating Pin'!$F15*'Floating Pin'!$H15,'Floating Pin'!$D15*'Floating Pin'!$F15)</f>
        <v>0.10502090591124896</v>
      </c>
    </row>
    <row r="16" spans="1:14" ht="45" customHeight="1" x14ac:dyDescent="0.25">
      <c r="A16" s="7" t="s">
        <v>64</v>
      </c>
      <c r="B16" s="11" t="s">
        <v>67</v>
      </c>
      <c r="C16" s="12" t="s">
        <v>39</v>
      </c>
      <c r="D16" s="13">
        <v>0.65</v>
      </c>
      <c r="E16" s="7" t="s">
        <v>52</v>
      </c>
      <c r="F16" s="7">
        <v>1</v>
      </c>
      <c r="G16" s="7"/>
      <c r="H16" s="7"/>
      <c r="I16" s="9">
        <f>IF('Floating Pin'!$H16&lt;&gt;"",'Floating Pin'!$D16*'Floating Pin'!$F16*'Floating Pin'!$H16,'Floating Pin'!$D16*'Floating Pin'!$F16)</f>
        <v>0.65</v>
      </c>
    </row>
    <row r="17" spans="1:10" ht="30" x14ac:dyDescent="0.25">
      <c r="A17" s="7" t="s">
        <v>65</v>
      </c>
      <c r="B17" s="12" t="s">
        <v>61</v>
      </c>
      <c r="C17" s="12" t="s">
        <v>75</v>
      </c>
      <c r="D17" s="9">
        <v>0.04</v>
      </c>
      <c r="E17" s="7" t="s">
        <v>62</v>
      </c>
      <c r="F17" s="14">
        <f>7.72/1000+1^2*PI()*0.1+605.38/1000</f>
        <v>0.92725926535897929</v>
      </c>
      <c r="G17" s="7" t="s">
        <v>74</v>
      </c>
      <c r="H17" s="15">
        <v>1</v>
      </c>
      <c r="I17" s="9">
        <f>IF('Floating Pin'!$H17&lt;&gt;"",'Floating Pin'!$D17*'Floating Pin'!$F17*'Floating Pin'!$H17,'Floating Pin'!$D17*'Floating Pin'!$F17)</f>
        <v>3.7090370614359172E-2</v>
      </c>
    </row>
    <row r="18" spans="1:10" x14ac:dyDescent="0.25">
      <c r="A18" s="7" t="s">
        <v>66</v>
      </c>
      <c r="B18" s="12" t="s">
        <v>76</v>
      </c>
      <c r="C18" s="12" t="s">
        <v>39</v>
      </c>
      <c r="D18" s="9">
        <v>0</v>
      </c>
      <c r="E18" s="7" t="s">
        <v>52</v>
      </c>
      <c r="F18" s="16">
        <v>1</v>
      </c>
      <c r="G18" s="7"/>
      <c r="H18" s="15"/>
      <c r="I18" s="9">
        <f>IF('Floating Pin'!$H18&lt;&gt;"",'Floating Pin'!$D18*'Floating Pin'!$F18*'Floating Pin'!$H18,'Floating Pin'!$D18*'Floating Pin'!$F18)</f>
        <v>0</v>
      </c>
    </row>
    <row r="19" spans="1:10" s="1" customFormat="1" x14ac:dyDescent="0.25">
      <c r="H19" s="17" t="s">
        <v>21</v>
      </c>
      <c r="I19" s="30">
        <f>SUM(I14:I18)</f>
        <v>2.0921112765256082</v>
      </c>
    </row>
    <row r="21" spans="1:10" s="1" customFormat="1" x14ac:dyDescent="0.25">
      <c r="A21" s="6" t="s">
        <v>17</v>
      </c>
      <c r="B21" s="6" t="s">
        <v>46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34</v>
      </c>
      <c r="I21" s="6" t="s">
        <v>20</v>
      </c>
      <c r="J21" s="6" t="s">
        <v>21</v>
      </c>
    </row>
    <row r="22" spans="1:10" x14ac:dyDescent="0.25">
      <c r="A22" s="7" t="s">
        <v>47</v>
      </c>
      <c r="B22" s="7" t="s">
        <v>40</v>
      </c>
      <c r="C22" s="7"/>
      <c r="D22" s="18">
        <v>0</v>
      </c>
      <c r="E22" s="7"/>
      <c r="F22" s="19"/>
      <c r="G22" s="7"/>
      <c r="H22" s="12"/>
      <c r="I22" s="31"/>
      <c r="J22" s="9">
        <f>D22*I22</f>
        <v>0</v>
      </c>
    </row>
    <row r="23" spans="1:10" s="1" customFormat="1" ht="15" customHeight="1" x14ac:dyDescent="0.25">
      <c r="I23" s="52" t="s">
        <v>21</v>
      </c>
      <c r="J23" s="53">
        <f>SUM(J22:J22)</f>
        <v>0</v>
      </c>
    </row>
    <row r="24" spans="1:10" ht="15" customHeight="1" x14ac:dyDescent="0.25">
      <c r="H24" s="20"/>
      <c r="I24" s="34"/>
    </row>
    <row r="25" spans="1:10" s="1" customFormat="1" ht="15" customHeight="1" x14ac:dyDescent="0.25">
      <c r="A25" s="6" t="s">
        <v>17</v>
      </c>
      <c r="B25" s="6" t="s">
        <v>53</v>
      </c>
      <c r="C25" s="6" t="s">
        <v>29</v>
      </c>
      <c r="D25" s="6" t="s">
        <v>30</v>
      </c>
      <c r="E25" s="6" t="s">
        <v>42</v>
      </c>
      <c r="F25" s="6" t="s">
        <v>20</v>
      </c>
      <c r="G25" s="6" t="s">
        <v>54</v>
      </c>
      <c r="H25" s="6" t="s">
        <v>69</v>
      </c>
      <c r="I25" s="6" t="s">
        <v>21</v>
      </c>
    </row>
    <row r="26" spans="1:10" ht="15" customHeight="1" x14ac:dyDescent="0.25">
      <c r="A26" s="7" t="s">
        <v>56</v>
      </c>
      <c r="B26" s="7" t="s">
        <v>40</v>
      </c>
      <c r="C26" s="7"/>
      <c r="D26" s="9">
        <v>0</v>
      </c>
      <c r="E26" s="7"/>
      <c r="F26" s="7"/>
      <c r="G26" s="7"/>
      <c r="H26" s="7"/>
      <c r="I26" s="9">
        <v>0</v>
      </c>
    </row>
    <row r="27" spans="1:10" s="1" customFormat="1" ht="15" customHeight="1" x14ac:dyDescent="0.25">
      <c r="H27" s="21" t="s">
        <v>21</v>
      </c>
      <c r="I27" s="30">
        <f>SUM(I26:I26)</f>
        <v>0</v>
      </c>
    </row>
    <row r="28" spans="1:10" ht="15" customHeight="1" x14ac:dyDescent="0.25">
      <c r="H28" s="20"/>
      <c r="I28" s="34"/>
    </row>
  </sheetData>
  <phoneticPr fontId="24"/>
  <pageMargins left="0.5" right="0.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Brake Discs</vt:lpstr>
      <vt:lpstr>Front Brake Disc</vt:lpstr>
      <vt:lpstr>Rear Brake Disc</vt:lpstr>
      <vt:lpstr>Floating Pin</vt:lpstr>
      <vt:lpstr>'Brake Discs'!Print_Area</vt:lpstr>
      <vt:lpstr>'Floating Pin'!Print_Area</vt:lpstr>
      <vt:lpstr>'Front Brake Disc'!Print_Area</vt:lpstr>
      <vt:lpstr>'Rear Brake Disc'!Print_Area</vt:lpstr>
      <vt:lpstr>'Rear Brake Disc'!Process_P1</vt:lpstr>
    </vt:vector>
  </TitlesOfParts>
  <Manager/>
  <Company>GM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Riley</dc:creator>
  <cp:keywords/>
  <dc:description/>
  <cp:lastModifiedBy>小山光</cp:lastModifiedBy>
  <cp:revision/>
  <cp:lastPrinted>2017-06-15T14:56:43Z</cp:lastPrinted>
  <dcterms:created xsi:type="dcterms:W3CDTF">2008-10-07T18:47:36Z</dcterms:created>
  <dcterms:modified xsi:type="dcterms:W3CDTF">2020-04-06T15:19:57Z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1041-9.1.0.4917</vt:lpwstr>
  </property>
</Properties>
</file>