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2_BR-CD\"/>
    </mc:Choice>
  </mc:AlternateContent>
  <xr:revisionPtr revIDLastSave="0" documentId="13_ncr:1_{67F59F6C-DCF2-4094-8D51-AF959D7D5926}" xr6:coauthVersionLast="45" xr6:coauthVersionMax="45" xr10:uidLastSave="{00000000-0000-0000-0000-000000000000}"/>
  <bookViews>
    <workbookView xWindow="216" yWindow="1092" windowWidth="21048" windowHeight="11832" xr2:uid="{00000000-000D-0000-FFFF-FFFF00000000}"/>
  </bookViews>
  <sheets>
    <sheet name="Brake Calipers" sheetId="10" r:id="rId1"/>
    <sheet name="Front Brake Caliper" sheetId="12" r:id="rId2"/>
    <sheet name="Rear Brake Caliper" sheetId="13" r:id="rId3"/>
  </sheets>
  <definedNames>
    <definedName name="Car">#REF!</definedName>
    <definedName name="CompCode">#REF!</definedName>
    <definedName name="_xlnm.Print_Area" localSheetId="0">'Brake Calipers'!$A$1:$N$27</definedName>
    <definedName name="_xlnm.Print_Area" localSheetId="1">'Front Brake Caliper'!$A$1:$N$36</definedName>
    <definedName name="_xlnm.Print_Area" localSheetId="2">'Rear Brake Caliper'!$A$1:$N$27</definedName>
    <definedName name="Process_P1" localSheetId="1">'Front Brake Caliper'!$B$90:$B$226</definedName>
    <definedName name="Process_P1" localSheetId="2">'Rear Brake Caliper'!$B$82:$B$218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0" l="1"/>
  <c r="E9" i="10"/>
  <c r="C10" i="10"/>
  <c r="C9" i="10"/>
  <c r="B10" i="10"/>
  <c r="B9" i="10"/>
  <c r="I24" i="12"/>
  <c r="I25" i="12"/>
  <c r="I26" i="12"/>
  <c r="N14" i="12"/>
  <c r="I27" i="13"/>
  <c r="F19" i="12"/>
  <c r="I19" i="12"/>
  <c r="I27" i="12" s="1"/>
  <c r="I20" i="12"/>
  <c r="I18" i="12"/>
  <c r="I21" i="12"/>
  <c r="I17" i="13"/>
  <c r="I19" i="13" s="1"/>
  <c r="I22" i="12"/>
  <c r="J22" i="13"/>
  <c r="J23" i="13" s="1"/>
  <c r="I18" i="13"/>
  <c r="I16" i="13"/>
  <c r="D12" i="13"/>
  <c r="N12" i="13"/>
  <c r="E11" i="13"/>
  <c r="D11" i="13"/>
  <c r="N11" i="13"/>
  <c r="N10" i="13"/>
  <c r="N10" i="12"/>
  <c r="D11" i="12"/>
  <c r="N11" i="12"/>
  <c r="E12" i="12"/>
  <c r="D12" i="12" s="1"/>
  <c r="N12" i="12" s="1"/>
  <c r="N15" i="12" s="1"/>
  <c r="N1" i="12" s="1"/>
  <c r="D13" i="12"/>
  <c r="N13" i="12"/>
  <c r="I23" i="12"/>
  <c r="J30" i="12"/>
  <c r="J31" i="12"/>
  <c r="I35" i="12"/>
  <c r="N15" i="10"/>
  <c r="I27" i="10"/>
  <c r="I19" i="10"/>
  <c r="J22" i="10"/>
  <c r="J23" i="10" s="1"/>
  <c r="N13" i="13"/>
  <c r="N4" i="12" l="1"/>
  <c r="D9" i="10"/>
  <c r="F9" i="10" s="1"/>
  <c r="N1" i="13"/>
  <c r="D10" i="10" l="1"/>
  <c r="F10" i="10" s="1"/>
  <c r="F11" i="10" s="1"/>
  <c r="N1" i="10" s="1"/>
  <c r="N4" i="10" s="1"/>
  <c r="N4" i="13"/>
</calcChain>
</file>

<file path=xl/sharedStrings.xml><?xml version="1.0" encoding="utf-8"?>
<sst xmlns="http://schemas.openxmlformats.org/spreadsheetml/2006/main" count="300" uniqueCount="119">
  <si>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</si>
  <si>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</si>
  <si>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</si>
  <si>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</si>
  <si>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</si>
  <si>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</si>
  <si>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</si>
  <si>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</si>
  <si>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</si>
  <si>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</si>
  <si>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</si>
  <si>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</si>
  <si>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</si>
  <si>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</si>
  <si>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</si>
  <si>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</si>
  <si>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</si>
  <si>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</si>
  <si>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</si>
  <si>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</si>
  <si>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</si>
  <si>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</si>
  <si>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</si>
  <si>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</si>
  <si>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</si>
  <si>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</si>
  <si>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</si>
  <si>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</si>
  <si>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</si>
  <si>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</si>
  <si>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</si>
  <si>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</si>
  <si>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</si>
  <si>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</si>
  <si>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Kyoto University</t>
    <phoneticPr fontId="0" type="noConversion"/>
  </si>
  <si>
    <t>None</t>
    <phoneticPr fontId="0" type="noConversion"/>
  </si>
  <si>
    <t>Brake System</t>
    <phoneticPr fontId="0" type="noConversion"/>
  </si>
  <si>
    <t>PA1</t>
    <phoneticPr fontId="0" type="noConversion"/>
  </si>
  <si>
    <t>FA1</t>
    <phoneticPr fontId="0" type="noConversion"/>
  </si>
  <si>
    <t>TO1</t>
    <phoneticPr fontId="0" type="noConversion"/>
  </si>
  <si>
    <t>MA2</t>
  </si>
  <si>
    <t>Crush Washer</t>
  </si>
  <si>
    <t>AA</t>
    <phoneticPr fontId="0" type="noConversion"/>
  </si>
  <si>
    <t>MA3</t>
  </si>
  <si>
    <t>Assemble, 1 kg, Line-on-Line</t>
  </si>
  <si>
    <t>unit</t>
  </si>
  <si>
    <t>PR2</t>
  </si>
  <si>
    <t>MA4</t>
  </si>
  <si>
    <t>TO1</t>
    <phoneticPr fontId="0" type="noConversion"/>
  </si>
  <si>
    <t>FracIncld</t>
  </si>
  <si>
    <t>None</t>
    <phoneticPr fontId="0" type="noConversion"/>
  </si>
  <si>
    <t>FA1</t>
    <phoneticPr fontId="0" type="noConversion"/>
  </si>
  <si>
    <t>MA2</t>
    <phoneticPr fontId="0" type="noConversion"/>
  </si>
  <si>
    <t>MA2, MA3, MA4 to MA1</t>
    <phoneticPr fontId="0" type="noConversion"/>
  </si>
  <si>
    <t>mm</t>
    <phoneticPr fontId="0" type="noConversion"/>
  </si>
  <si>
    <t>unit</t>
    <phoneticPr fontId="0" type="noConversion"/>
  </si>
  <si>
    <t>Front Brake Caliper</t>
    <phoneticPr fontId="0" type="noConversion"/>
  </si>
  <si>
    <t>MA1</t>
    <phoneticPr fontId="0" type="noConversion"/>
  </si>
  <si>
    <t>AA</t>
  </si>
  <si>
    <t>Brake Caliper Asm</t>
    <phoneticPr fontId="0" type="noConversion"/>
  </si>
  <si>
    <t>Brake System</t>
    <phoneticPr fontId="0" type="noConversion"/>
  </si>
  <si>
    <t>Brake System</t>
  </si>
  <si>
    <t>MA1</t>
    <phoneticPr fontId="0" type="noConversion"/>
  </si>
  <si>
    <t>unit</t>
    <phoneticPr fontId="0" type="noConversion"/>
  </si>
  <si>
    <t>mm</t>
    <phoneticPr fontId="0" type="noConversion"/>
  </si>
  <si>
    <t>mm</t>
    <phoneticPr fontId="0" type="noConversion"/>
  </si>
  <si>
    <t>PR1</t>
    <phoneticPr fontId="0" type="noConversion"/>
  </si>
  <si>
    <t>MA2, MA3 to MA1</t>
    <phoneticPr fontId="0" type="noConversion"/>
  </si>
  <si>
    <t>FA1</t>
    <phoneticPr fontId="0" type="noConversion"/>
  </si>
  <si>
    <t>None</t>
    <phoneticPr fontId="6"/>
  </si>
  <si>
    <t>PA2</t>
  </si>
  <si>
    <t>MA1</t>
    <phoneticPr fontId="0" type="noConversion"/>
  </si>
  <si>
    <t>None</t>
    <phoneticPr fontId="6"/>
  </si>
  <si>
    <t>None</t>
    <phoneticPr fontId="0" type="noConversion"/>
  </si>
  <si>
    <t>PR1</t>
    <phoneticPr fontId="0" type="noConversion"/>
  </si>
  <si>
    <t>None</t>
    <phoneticPr fontId="0" type="noConversion"/>
  </si>
  <si>
    <t>Rear Brake Caliper</t>
    <phoneticPr fontId="6"/>
  </si>
  <si>
    <t>Wrench &lt;= 25.4 mm</t>
    <phoneticPr fontId="6"/>
  </si>
  <si>
    <t>Reaction Tool &lt;= 25.4 mm</t>
    <phoneticPr fontId="0" type="noConversion"/>
  </si>
  <si>
    <t>PR3</t>
  </si>
  <si>
    <t>MA2</t>
    <phoneticPr fontId="0" type="noConversion"/>
  </si>
  <si>
    <t>MA1</t>
    <phoneticPr fontId="0" type="noConversion"/>
  </si>
  <si>
    <t>PR4</t>
  </si>
  <si>
    <t>PR5</t>
  </si>
  <si>
    <t>PR6</t>
  </si>
  <si>
    <t>PR1</t>
    <phoneticPr fontId="6"/>
  </si>
  <si>
    <t>Machining Setup, Install and remove</t>
    <phoneticPr fontId="6"/>
  </si>
  <si>
    <t>MA1, Machining</t>
    <phoneticPr fontId="2" type="noConversion"/>
  </si>
  <si>
    <t>unit</t>
    <phoneticPr fontId="6"/>
  </si>
  <si>
    <t>Machining</t>
  </si>
  <si>
    <t>cm^3</t>
  </si>
  <si>
    <t>MA1,face, φ8.9</t>
    <phoneticPr fontId="6"/>
  </si>
  <si>
    <t>Tapping holes</t>
  </si>
  <si>
    <t>hole</t>
  </si>
  <si>
    <t>MA1, M10</t>
    <phoneticPr fontId="6"/>
  </si>
  <si>
    <t>Brake Caliper Asm</t>
    <phoneticPr fontId="6"/>
  </si>
  <si>
    <t>Banjo Bolt, Steel</t>
    <phoneticPr fontId="0" type="noConversion"/>
  </si>
  <si>
    <t>Banjo Fitting, Steel</t>
    <phoneticPr fontId="0" type="noConversion"/>
  </si>
  <si>
    <t>Adapter/L.P./Union Reducer//Al./Anod.</t>
    <phoneticPr fontId="0" type="noConversion"/>
  </si>
  <si>
    <t>Brake Caliper, Wilwood, PS-1</t>
    <phoneticPr fontId="6"/>
  </si>
  <si>
    <t>Brake Caliper,Frando,HF-1</t>
    <phoneticPr fontId="0" type="noConversion"/>
  </si>
  <si>
    <t>Front Brake Caliper</t>
    <phoneticPr fontId="0" type="noConversion"/>
  </si>
  <si>
    <t>MA5</t>
  </si>
  <si>
    <t>Quick Connector</t>
    <phoneticPr fontId="0" type="noConversion"/>
  </si>
  <si>
    <t>Break Coupling, Dry, Male, Staubli</t>
    <phoneticPr fontId="6"/>
  </si>
  <si>
    <t>PR7</t>
  </si>
  <si>
    <t>PR8</t>
  </si>
  <si>
    <t>PR9</t>
  </si>
  <si>
    <t>MA5 to MA3</t>
    <phoneticPr fontId="0" type="noConversion"/>
  </si>
  <si>
    <t>MA5</t>
    <phoneticPr fontId="0" type="noConversion"/>
  </si>
  <si>
    <t>MA3</t>
    <phoneticPr fontId="0" type="noConversion"/>
  </si>
  <si>
    <t>Brake Calipers</t>
    <phoneticPr fontId="0" type="noConversion"/>
  </si>
  <si>
    <t>P/N Base</t>
    <phoneticPr fontId="0" type="noConversion"/>
  </si>
  <si>
    <t>A1050</t>
    <phoneticPr fontId="0" type="noConversion"/>
  </si>
  <si>
    <t>Item Order</t>
    <phoneticPr fontId="0" type="noConversion"/>
  </si>
  <si>
    <t>Unit Cost</t>
    <phoneticPr fontId="0" type="noConversion"/>
  </si>
  <si>
    <t>FracIncld</t>
    <phoneticPr fontId="0" type="noConversion"/>
  </si>
  <si>
    <t>Item Order</t>
    <phoneticPr fontId="6"/>
  </si>
  <si>
    <t>Unit Cost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</si>
</sst>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0.00.E+00"/>
    <numFmt numFmtId="180" formatCode="0_);[Red]\(0\)"/>
    <numFmt numFmtId="181" formatCode="&quot;$&quot;#,##0.00"/>
  </numFmts>
  <fonts count="13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6"/>
      <name val="ＭＳ Ｐゴシック"/>
      <family val="3"/>
      <charset val="128"/>
    </font>
    <font>
      <sz val="10"/>
      <name val="MS Sans Serif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177" fontId="1" fillId="0" borderId="0" applyFont="0" applyFill="0" applyBorder="0" applyAlignment="0" applyProtection="0"/>
    <xf numFmtId="176" fontId="8" fillId="3" borderId="1">
      <alignment vertical="center" wrapText="1"/>
    </xf>
    <xf numFmtId="176" fontId="9" fillId="4" borderId="1">
      <alignment vertical="center" wrapText="1"/>
    </xf>
    <xf numFmtId="176" fontId="9" fillId="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0" fontId="5" fillId="0" borderId="0"/>
    <xf numFmtId="181" fontId="10" fillId="0" borderId="5">
      <alignment vertical="center" wrapText="1"/>
    </xf>
    <xf numFmtId="0" fontId="11" fillId="5" borderId="6" applyNumberFormat="0" applyAlignment="0" applyProtection="0"/>
    <xf numFmtId="0" fontId="12" fillId="5" borderId="6" applyNumberFormat="0" applyAlignment="0" applyProtection="0">
      <alignment vertic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7" fillId="0" borderId="0"/>
    <xf numFmtId="0" fontId="2" fillId="0" borderId="0"/>
    <xf numFmtId="0" fontId="8" fillId="3" borderId="0" applyNumberFormat="0" applyBorder="0" applyAlignment="0" applyProtection="0"/>
  </cellStyleXfs>
  <cellXfs count="58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12" applyNumberFormat="1" applyFont="1" applyFill="1" applyBorder="1" applyAlignment="1">
      <alignment wrapText="1"/>
    </xf>
    <xf numFmtId="37" fontId="4" fillId="0" borderId="0" xfId="11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12" applyFont="1" applyFill="1" applyBorder="1" applyAlignment="1">
      <alignment wrapText="1"/>
    </xf>
    <xf numFmtId="177" fontId="4" fillId="0" borderId="3" xfId="11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78" fontId="4" fillId="0" borderId="3" xfId="11" applyNumberFormat="1" applyFont="1" applyFill="1" applyBorder="1" applyAlignment="1">
      <alignment wrapText="1"/>
    </xf>
    <xf numFmtId="176" fontId="4" fillId="0" borderId="3" xfId="12" applyNumberFormat="1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39" fontId="4" fillId="0" borderId="3" xfId="12" applyNumberFormat="1" applyFont="1" applyFill="1" applyBorder="1" applyAlignment="1">
      <alignment wrapText="1"/>
    </xf>
    <xf numFmtId="37" fontId="4" fillId="0" borderId="3" xfId="12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176" fontId="4" fillId="0" borderId="3" xfId="0" applyNumberFormat="1" applyFont="1" applyFill="1" applyBorder="1" applyAlignment="1">
      <alignment wrapText="1"/>
    </xf>
    <xf numFmtId="0" fontId="2" fillId="0" borderId="3" xfId="0" applyFont="1" applyFill="1" applyBorder="1"/>
    <xf numFmtId="0" fontId="3" fillId="2" borderId="3" xfId="0" applyFont="1" applyFill="1" applyBorder="1" applyAlignment="1"/>
    <xf numFmtId="0" fontId="3" fillId="0" borderId="0" xfId="0" applyFont="1" applyFill="1" applyBorder="1" applyAlignment="1"/>
    <xf numFmtId="2" fontId="4" fillId="0" borderId="3" xfId="12" applyNumberFormat="1" applyFont="1" applyFill="1" applyBorder="1" applyAlignment="1">
      <alignment wrapText="1"/>
    </xf>
    <xf numFmtId="176" fontId="0" fillId="0" borderId="3" xfId="16" applyNumberFormat="1" applyFont="1" applyFill="1" applyBorder="1"/>
    <xf numFmtId="2" fontId="2" fillId="0" borderId="3" xfId="0" applyNumberFormat="1" applyFont="1" applyFill="1" applyBorder="1"/>
    <xf numFmtId="0" fontId="0" fillId="0" borderId="3" xfId="7" applyFont="1" applyFill="1" applyBorder="1" applyAlignment="1">
      <alignment wrapText="1"/>
    </xf>
    <xf numFmtId="0" fontId="0" fillId="0" borderId="4" xfId="7" applyFont="1" applyFill="1" applyBorder="1" applyAlignment="1">
      <alignment wrapText="1"/>
    </xf>
    <xf numFmtId="2" fontId="4" fillId="0" borderId="3" xfId="0" applyNumberFormat="1" applyFont="1" applyFill="1" applyBorder="1" applyAlignment="1">
      <alignment wrapText="1"/>
    </xf>
    <xf numFmtId="0" fontId="0" fillId="0" borderId="3" xfId="0" applyFont="1" applyFill="1" applyBorder="1" applyAlignment="1" applyProtection="1">
      <alignment vertical="center" wrapText="1"/>
    </xf>
    <xf numFmtId="180" fontId="4" fillId="0" borderId="3" xfId="0" applyNumberFormat="1" applyFont="1" applyFill="1" applyBorder="1" applyAlignment="1">
      <alignment wrapText="1"/>
    </xf>
    <xf numFmtId="0" fontId="4" fillId="0" borderId="3" xfId="9" applyFont="1" applyFill="1" applyBorder="1" applyAlignment="1" applyProtection="1">
      <alignment vertical="center" wrapText="1"/>
    </xf>
    <xf numFmtId="1" fontId="2" fillId="0" borderId="3" xfId="0" applyNumberFormat="1" applyFont="1" applyFill="1" applyBorder="1"/>
    <xf numFmtId="176" fontId="2" fillId="0" borderId="3" xfId="16" applyNumberFormat="1" applyFont="1" applyFill="1" applyBorder="1"/>
    <xf numFmtId="176" fontId="3" fillId="6" borderId="3" xfId="0" applyNumberFormat="1" applyFont="1" applyFill="1" applyBorder="1" applyAlignment="1">
      <alignment wrapText="1"/>
    </xf>
    <xf numFmtId="0" fontId="3" fillId="6" borderId="3" xfId="0" applyFont="1" applyFill="1" applyBorder="1" applyAlignment="1">
      <alignment horizontal="right" wrapText="1"/>
    </xf>
    <xf numFmtId="179" fontId="4" fillId="0" borderId="3" xfId="11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4" fillId="0" borderId="3" xfId="9" applyFont="1" applyFill="1" applyBorder="1" applyAlignment="1" applyProtection="1">
      <alignment vertical="center"/>
    </xf>
    <xf numFmtId="176" fontId="4" fillId="0" borderId="0" xfId="16" applyNumberFormat="1" applyFont="1" applyFill="1" applyBorder="1" applyAlignment="1"/>
    <xf numFmtId="176" fontId="4" fillId="0" borderId="3" xfId="3" applyFont="1" applyFill="1" applyBorder="1" applyAlignment="1">
      <alignment wrapText="1"/>
    </xf>
    <xf numFmtId="176" fontId="4" fillId="0" borderId="3" xfId="16" applyNumberFormat="1" applyFont="1" applyFill="1" applyBorder="1" applyAlignment="1"/>
    <xf numFmtId="0" fontId="4" fillId="0" borderId="3" xfId="15" applyFont="1" applyFill="1" applyBorder="1" applyAlignment="1">
      <alignment wrapText="1"/>
    </xf>
    <xf numFmtId="0" fontId="4" fillId="0" borderId="3" xfId="15" applyNumberFormat="1" applyFont="1" applyFill="1" applyBorder="1" applyAlignment="1">
      <alignment wrapText="1"/>
    </xf>
    <xf numFmtId="176" fontId="4" fillId="0" borderId="3" xfId="13" applyFont="1" applyFill="1" applyBorder="1" applyAlignment="1">
      <alignment wrapText="1"/>
    </xf>
    <xf numFmtId="2" fontId="4" fillId="0" borderId="3" xfId="15" applyNumberFormat="1" applyFont="1" applyFill="1" applyBorder="1" applyAlignment="1">
      <alignment wrapText="1"/>
    </xf>
    <xf numFmtId="0" fontId="2" fillId="7" borderId="3" xfId="7" applyFont="1" applyFill="1" applyBorder="1" applyAlignment="1">
      <alignment wrapText="1"/>
    </xf>
    <xf numFmtId="176" fontId="2" fillId="7" borderId="3" xfId="13" applyFont="1" applyFill="1" applyBorder="1"/>
    <xf numFmtId="0" fontId="4" fillId="0" borderId="3" xfId="10" applyFont="1" applyFill="1" applyBorder="1" applyAlignment="1">
      <alignment wrapText="1"/>
    </xf>
    <xf numFmtId="176" fontId="4" fillId="0" borderId="3" xfId="4" applyFont="1" applyFill="1" applyBorder="1" applyAlignment="1"/>
    <xf numFmtId="0" fontId="4" fillId="0" borderId="3" xfId="7" applyFont="1" applyFill="1" applyBorder="1" applyAlignment="1"/>
    <xf numFmtId="0" fontId="0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>
      <alignment horizontal="left" wrapText="1"/>
    </xf>
    <xf numFmtId="0" fontId="4" fillId="0" borderId="3" xfId="9" applyFont="1" applyFill="1" applyBorder="1" applyAlignment="1" applyProtection="1">
      <alignment wrapText="1"/>
    </xf>
    <xf numFmtId="0" fontId="4" fillId="0" borderId="2" xfId="0" applyFont="1" applyFill="1" applyBorder="1" applyAlignment="1">
      <alignment wrapText="1"/>
    </xf>
  </cellXfs>
  <cellStyles count="17">
    <cellStyle name="Comma 2" xfId="1" xr:uid="{00000000-0005-0000-0000-000000000000}"/>
    <cellStyle name="Cost_Green" xfId="2" xr:uid="{00000000-0005-0000-0000-000001000000}"/>
    <cellStyle name="Cost_Yellow" xfId="3" xr:uid="{00000000-0005-0000-0000-000002000000}"/>
    <cellStyle name="Cost_Yellow 2" xfId="4" xr:uid="{00000000-0005-0000-0000-000003000000}"/>
    <cellStyle name="Currency 2" xfId="5" xr:uid="{00000000-0005-0000-0000-000004000000}"/>
    <cellStyle name="Normal 2" xfId="6" xr:uid="{00000000-0005-0000-0000-000005000000}"/>
    <cellStyle name="Normal_Sheet1" xfId="7" xr:uid="{00000000-0005-0000-0000-000006000000}"/>
    <cellStyle name="Style 1" xfId="8" xr:uid="{00000000-0005-0000-0000-000007000000}"/>
    <cellStyle name="チェック セル" xfId="9" builtinId="23"/>
    <cellStyle name="チェック セル 2" xfId="10" xr:uid="{00000000-0005-0000-0000-000009000000}"/>
    <cellStyle name="桁区切り [0.00]" xfId="11" builtinId="3"/>
    <cellStyle name="通貨 [0.00]" xfId="12" builtinId="4"/>
    <cellStyle name="通貨 [0.00] 2" xfId="13" xr:uid="{00000000-0005-0000-0000-00000C000000}"/>
    <cellStyle name="標準" xfId="0" builtinId="0"/>
    <cellStyle name="標準 2" xfId="14" xr:uid="{00000000-0005-0000-0000-00000E000000}"/>
    <cellStyle name="標準 3" xfId="15" xr:uid="{00000000-0005-0000-0000-00000F000000}"/>
    <cellStyle name="良い" xfId="16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7"/>
  <sheetViews>
    <sheetView showGridLines="0" tabSelected="1" zoomScale="80" zoomScaleNormal="80" workbookViewId="0">
      <selection activeCell="C32" sqref="C32"/>
    </sheetView>
  </sheetViews>
  <sheetFormatPr defaultColWidth="9.109375" defaultRowHeight="14.4" x14ac:dyDescent="0.3"/>
  <cols>
    <col min="1" max="1" width="10.5546875" style="2" bestFit="1" customWidth="1"/>
    <col min="2" max="2" width="25.5546875" style="2" customWidth="1"/>
    <col min="3" max="3" width="28.44140625" style="2" customWidth="1"/>
    <col min="4" max="4" width="11" style="2" bestFit="1" customWidth="1"/>
    <col min="5" max="5" width="10.44140625" style="2" bestFit="1" customWidth="1"/>
    <col min="6" max="6" width="9.5546875" style="2" customWidth="1"/>
    <col min="7" max="7" width="10.44140625" style="2" bestFit="1" customWidth="1"/>
    <col min="8" max="8" width="13.88671875" style="2" bestFit="1" customWidth="1"/>
    <col min="9" max="9" width="12.109375" style="2" bestFit="1" customWidth="1"/>
    <col min="10" max="10" width="11.44140625" style="2" customWidth="1"/>
    <col min="11" max="12" width="9.44140625" style="2" bestFit="1" customWidth="1"/>
    <col min="13" max="13" width="9.5546875" style="2" bestFit="1" customWidth="1"/>
    <col min="14" max="14" width="11.5546875" style="2" customWidth="1"/>
    <col min="15" max="16384" width="9.109375" style="2"/>
  </cols>
  <sheetData>
    <row r="1" spans="1:14" x14ac:dyDescent="0.3">
      <c r="A1" s="1" t="s">
        <v>13</v>
      </c>
      <c r="B1" s="2" t="s">
        <v>34</v>
      </c>
      <c r="J1" s="1" t="s">
        <v>20</v>
      </c>
      <c r="K1" s="3">
        <v>15</v>
      </c>
      <c r="M1" s="1" t="s">
        <v>22</v>
      </c>
      <c r="N1" s="4">
        <f>F11+N15+I19+J23+I27</f>
        <v>206.86719848723862</v>
      </c>
    </row>
    <row r="2" spans="1:14" x14ac:dyDescent="0.3">
      <c r="A2" s="1" t="s">
        <v>2</v>
      </c>
      <c r="B2" s="2" t="s">
        <v>36</v>
      </c>
      <c r="M2" s="1" t="s">
        <v>23</v>
      </c>
      <c r="N2" s="5">
        <v>2</v>
      </c>
    </row>
    <row r="3" spans="1:14" x14ac:dyDescent="0.3">
      <c r="A3" s="1" t="s">
        <v>0</v>
      </c>
      <c r="B3" s="2" t="s">
        <v>111</v>
      </c>
      <c r="J3" s="1" t="s">
        <v>24</v>
      </c>
    </row>
    <row r="4" spans="1:14" ht="28.8" x14ac:dyDescent="0.3">
      <c r="A4" s="1" t="s">
        <v>12</v>
      </c>
      <c r="B4" s="6" t="s">
        <v>113</v>
      </c>
      <c r="J4" s="1" t="s">
        <v>25</v>
      </c>
      <c r="M4" s="1" t="s">
        <v>32</v>
      </c>
      <c r="N4" s="4">
        <f>N1*N2</f>
        <v>413.73439697447725</v>
      </c>
    </row>
    <row r="5" spans="1:14" x14ac:dyDescent="0.3">
      <c r="A5" s="1" t="s">
        <v>33</v>
      </c>
      <c r="B5" s="2" t="s">
        <v>42</v>
      </c>
      <c r="J5" s="1" t="s">
        <v>26</v>
      </c>
    </row>
    <row r="6" spans="1:14" x14ac:dyDescent="0.3">
      <c r="A6" s="1" t="s">
        <v>21</v>
      </c>
    </row>
    <row r="8" spans="1:14" ht="15" customHeight="1" x14ac:dyDescent="0.3">
      <c r="A8" s="7" t="s">
        <v>114</v>
      </c>
      <c r="B8" s="7" t="s">
        <v>1</v>
      </c>
      <c r="C8" s="7" t="s">
        <v>112</v>
      </c>
      <c r="D8" s="7" t="s">
        <v>17</v>
      </c>
      <c r="E8" s="7" t="s">
        <v>6</v>
      </c>
      <c r="F8" s="7" t="s">
        <v>10</v>
      </c>
    </row>
    <row r="9" spans="1:14" x14ac:dyDescent="0.3">
      <c r="A9" s="9" t="s">
        <v>37</v>
      </c>
      <c r="B9" s="9" t="str">
        <f>'Front Brake Caliper'!B4</f>
        <v>Front Brake Caliper</v>
      </c>
      <c r="C9" s="9">
        <f>'Front Brake Caliper'!B5</f>
        <v>10501</v>
      </c>
      <c r="D9" s="10">
        <f>'Front Brake Caliper'!N1</f>
        <v>156.55216098723861</v>
      </c>
      <c r="E9" s="33">
        <f>'Front Brake Caliper'!N2</f>
        <v>1</v>
      </c>
      <c r="F9" s="14">
        <f>D9*E9</f>
        <v>156.55216098723861</v>
      </c>
    </row>
    <row r="10" spans="1:14" x14ac:dyDescent="0.3">
      <c r="A10" s="9" t="s">
        <v>70</v>
      </c>
      <c r="B10" s="9" t="str">
        <f>'Rear Brake Caliper'!B4</f>
        <v>Rear Brake Caliper</v>
      </c>
      <c r="C10" s="9">
        <f>'Rear Brake Caliper'!B5</f>
        <v>10502</v>
      </c>
      <c r="D10" s="10">
        <f>'Rear Brake Caliper'!N1</f>
        <v>50.315037500000003</v>
      </c>
      <c r="E10" s="33">
        <f>'Rear Brake Caliper'!N2</f>
        <v>1</v>
      </c>
      <c r="F10" s="14">
        <f>D10*E10</f>
        <v>50.315037500000003</v>
      </c>
    </row>
    <row r="11" spans="1:14" x14ac:dyDescent="0.3">
      <c r="E11" s="15" t="s">
        <v>10</v>
      </c>
      <c r="F11" s="17">
        <f>SUM(F9:F10)</f>
        <v>206.86719848723862</v>
      </c>
    </row>
    <row r="13" spans="1:14" x14ac:dyDescent="0.3">
      <c r="A13" s="7" t="s">
        <v>114</v>
      </c>
      <c r="B13" s="7" t="s">
        <v>4</v>
      </c>
      <c r="C13" s="7" t="s">
        <v>5</v>
      </c>
      <c r="D13" s="7" t="s">
        <v>115</v>
      </c>
      <c r="E13" s="7" t="s">
        <v>27</v>
      </c>
      <c r="F13" s="7" t="s">
        <v>28</v>
      </c>
      <c r="G13" s="7" t="s">
        <v>29</v>
      </c>
      <c r="H13" s="7" t="s">
        <v>30</v>
      </c>
      <c r="I13" s="7" t="s">
        <v>31</v>
      </c>
      <c r="J13" s="7" t="s">
        <v>16</v>
      </c>
      <c r="K13" s="7" t="s">
        <v>14</v>
      </c>
      <c r="L13" s="7" t="s">
        <v>15</v>
      </c>
      <c r="M13" s="7" t="s">
        <v>6</v>
      </c>
      <c r="N13" s="7" t="s">
        <v>10</v>
      </c>
    </row>
    <row r="14" spans="1:14" x14ac:dyDescent="0.3">
      <c r="A14" s="9" t="s">
        <v>71</v>
      </c>
      <c r="B14" s="32" t="s">
        <v>73</v>
      </c>
      <c r="C14" s="9"/>
      <c r="D14" s="36">
        <v>0</v>
      </c>
      <c r="E14" s="23"/>
      <c r="F14" s="9"/>
      <c r="G14" s="9"/>
      <c r="H14" s="11"/>
      <c r="I14" s="12"/>
      <c r="J14" s="13"/>
      <c r="K14" s="11"/>
      <c r="L14" s="11"/>
      <c r="M14" s="9"/>
      <c r="N14" s="14">
        <v>0</v>
      </c>
    </row>
    <row r="15" spans="1:14" s="8" customFormat="1" x14ac:dyDescent="0.3">
      <c r="M15" s="15" t="s">
        <v>10</v>
      </c>
      <c r="N15" s="17">
        <f>SUM(N14:N14)</f>
        <v>0</v>
      </c>
    </row>
    <row r="17" spans="1:10" s="8" customFormat="1" x14ac:dyDescent="0.3">
      <c r="A17" s="7" t="s">
        <v>114</v>
      </c>
      <c r="B17" s="7" t="s">
        <v>7</v>
      </c>
      <c r="C17" s="7" t="s">
        <v>5</v>
      </c>
      <c r="D17" s="7" t="s">
        <v>115</v>
      </c>
      <c r="E17" s="7" t="s">
        <v>3</v>
      </c>
      <c r="F17" s="7" t="s">
        <v>6</v>
      </c>
      <c r="G17" s="7" t="s">
        <v>8</v>
      </c>
      <c r="H17" s="7" t="s">
        <v>9</v>
      </c>
      <c r="I17" s="7" t="s">
        <v>10</v>
      </c>
    </row>
    <row r="18" spans="1:10" x14ac:dyDescent="0.3">
      <c r="A18" s="9" t="s">
        <v>74</v>
      </c>
      <c r="B18" s="29" t="s">
        <v>75</v>
      </c>
      <c r="C18" s="16"/>
      <c r="D18" s="10">
        <v>0</v>
      </c>
      <c r="E18" s="9"/>
      <c r="F18" s="9"/>
      <c r="G18" s="9"/>
      <c r="H18" s="31"/>
      <c r="I18" s="10">
        <v>0</v>
      </c>
    </row>
    <row r="19" spans="1:10" s="8" customFormat="1" x14ac:dyDescent="0.3">
      <c r="H19" s="15" t="s">
        <v>10</v>
      </c>
      <c r="I19" s="17">
        <f>SUM(I18:I18)</f>
        <v>0</v>
      </c>
    </row>
    <row r="21" spans="1:10" s="8" customFormat="1" x14ac:dyDescent="0.3">
      <c r="A21" s="7" t="s">
        <v>114</v>
      </c>
      <c r="B21" s="7" t="s">
        <v>11</v>
      </c>
      <c r="C21" s="7" t="s">
        <v>5</v>
      </c>
      <c r="D21" s="7" t="s">
        <v>115</v>
      </c>
      <c r="E21" s="7" t="s">
        <v>27</v>
      </c>
      <c r="F21" s="7" t="s">
        <v>28</v>
      </c>
      <c r="G21" s="7" t="s">
        <v>29</v>
      </c>
      <c r="H21" s="7" t="s">
        <v>30</v>
      </c>
      <c r="I21" s="7" t="s">
        <v>6</v>
      </c>
      <c r="J21" s="7" t="s">
        <v>10</v>
      </c>
    </row>
    <row r="22" spans="1:10" x14ac:dyDescent="0.3">
      <c r="A22" s="9" t="s">
        <v>38</v>
      </c>
      <c r="B22" s="9" t="s">
        <v>35</v>
      </c>
      <c r="C22" s="9"/>
      <c r="D22" s="22">
        <v>0</v>
      </c>
      <c r="E22" s="9"/>
      <c r="F22" s="18"/>
      <c r="G22" s="9"/>
      <c r="H22" s="16"/>
      <c r="I22" s="19"/>
      <c r="J22" s="10">
        <f>D22*I22</f>
        <v>0</v>
      </c>
    </row>
    <row r="23" spans="1:10" s="8" customFormat="1" x14ac:dyDescent="0.3">
      <c r="I23" s="15" t="s">
        <v>10</v>
      </c>
      <c r="J23" s="17">
        <f>SUM(J22:J22)</f>
        <v>0</v>
      </c>
    </row>
    <row r="24" spans="1:10" x14ac:dyDescent="0.3">
      <c r="H24" s="20"/>
      <c r="I24" s="21"/>
    </row>
    <row r="25" spans="1:10" s="25" customFormat="1" ht="15" customHeight="1" x14ac:dyDescent="0.3">
      <c r="A25" s="24" t="s">
        <v>114</v>
      </c>
      <c r="B25" s="24" t="s">
        <v>18</v>
      </c>
      <c r="C25" s="24" t="s">
        <v>5</v>
      </c>
      <c r="D25" s="24" t="s">
        <v>115</v>
      </c>
      <c r="E25" s="24" t="s">
        <v>3</v>
      </c>
      <c r="F25" s="24" t="s">
        <v>6</v>
      </c>
      <c r="G25" s="24" t="s">
        <v>19</v>
      </c>
      <c r="H25" s="7" t="s">
        <v>116</v>
      </c>
      <c r="I25" s="24" t="s">
        <v>10</v>
      </c>
    </row>
    <row r="26" spans="1:10" x14ac:dyDescent="0.3">
      <c r="A26" s="9" t="s">
        <v>39</v>
      </c>
      <c r="B26" s="9" t="s">
        <v>35</v>
      </c>
      <c r="C26" s="9"/>
      <c r="D26" s="10">
        <v>0</v>
      </c>
      <c r="E26" s="9"/>
      <c r="F26" s="9"/>
      <c r="G26" s="9"/>
      <c r="H26" s="9"/>
      <c r="I26" s="10">
        <v>0</v>
      </c>
    </row>
    <row r="27" spans="1:10" s="8" customFormat="1" x14ac:dyDescent="0.3">
      <c r="H27" s="15" t="s">
        <v>10</v>
      </c>
      <c r="I27" s="17">
        <f>SUM(I26:I26)</f>
        <v>0</v>
      </c>
    </row>
  </sheetData>
  <phoneticPr fontId="0" type="noConversion"/>
  <pageMargins left="0.5" right="0.5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6"/>
  <sheetViews>
    <sheetView showGridLines="0" zoomScale="80" zoomScaleNormal="80" workbookViewId="0">
      <selection activeCell="K22" sqref="K22"/>
    </sheetView>
  </sheetViews>
  <sheetFormatPr defaultColWidth="9.109375" defaultRowHeight="14.4" x14ac:dyDescent="0.3"/>
  <cols>
    <col min="1" max="1" width="15" style="2" customWidth="1"/>
    <col min="2" max="2" width="16.44140625" style="2" customWidth="1"/>
    <col min="3" max="3" width="17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441406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44140625" style="2" bestFit="1" customWidth="1"/>
    <col min="29" max="16384" width="9.109375" style="2"/>
  </cols>
  <sheetData>
    <row r="1" spans="1:14" x14ac:dyDescent="0.3">
      <c r="A1" s="1" t="s">
        <v>13</v>
      </c>
      <c r="B1" s="2" t="s">
        <v>34</v>
      </c>
      <c r="J1" s="40" t="s">
        <v>20</v>
      </c>
      <c r="K1" s="3">
        <v>15</v>
      </c>
      <c r="M1" s="1" t="s">
        <v>17</v>
      </c>
      <c r="N1" s="4">
        <f>N15+I27+J31+I35</f>
        <v>156.55216098723861</v>
      </c>
    </row>
    <row r="2" spans="1:14" x14ac:dyDescent="0.3">
      <c r="A2" s="1" t="s">
        <v>2</v>
      </c>
      <c r="B2" s="2" t="s">
        <v>60</v>
      </c>
      <c r="D2" s="57"/>
      <c r="M2" s="1" t="s">
        <v>23</v>
      </c>
      <c r="N2" s="5">
        <v>1</v>
      </c>
    </row>
    <row r="3" spans="1:14" x14ac:dyDescent="0.3">
      <c r="A3" s="1" t="s">
        <v>0</v>
      </c>
      <c r="B3" s="2" t="s">
        <v>59</v>
      </c>
      <c r="D3" s="57"/>
      <c r="J3" s="1" t="s">
        <v>24</v>
      </c>
    </row>
    <row r="4" spans="1:14" ht="28.35" customHeight="1" x14ac:dyDescent="0.3">
      <c r="A4" s="1" t="s">
        <v>1</v>
      </c>
      <c r="B4" s="6" t="s">
        <v>101</v>
      </c>
      <c r="D4" s="57"/>
      <c r="J4" s="1" t="s">
        <v>25</v>
      </c>
      <c r="M4" s="1" t="s">
        <v>32</v>
      </c>
      <c r="N4" s="4">
        <f>N1*N2</f>
        <v>156.55216098723861</v>
      </c>
    </row>
    <row r="5" spans="1:14" x14ac:dyDescent="0.3">
      <c r="A5" s="1" t="s">
        <v>12</v>
      </c>
      <c r="B5" s="6">
        <v>10501</v>
      </c>
      <c r="J5" s="1" t="s">
        <v>26</v>
      </c>
    </row>
    <row r="6" spans="1:14" x14ac:dyDescent="0.3">
      <c r="A6" s="1" t="s">
        <v>33</v>
      </c>
      <c r="B6" s="2" t="s">
        <v>58</v>
      </c>
    </row>
    <row r="7" spans="1:14" x14ac:dyDescent="0.3">
      <c r="A7" s="1" t="s">
        <v>21</v>
      </c>
    </row>
    <row r="9" spans="1:14" s="8" customFormat="1" x14ac:dyDescent="0.3">
      <c r="A9" s="7" t="s">
        <v>117</v>
      </c>
      <c r="B9" s="7" t="s">
        <v>4</v>
      </c>
      <c r="C9" s="7" t="s">
        <v>5</v>
      </c>
      <c r="D9" s="7" t="s">
        <v>118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57</v>
      </c>
      <c r="B10" s="9" t="s">
        <v>100</v>
      </c>
      <c r="C10" s="9" t="s">
        <v>56</v>
      </c>
      <c r="D10" s="36">
        <v>60</v>
      </c>
      <c r="E10" s="23"/>
      <c r="F10" s="9" t="s">
        <v>55</v>
      </c>
      <c r="G10" s="9"/>
      <c r="H10" s="11"/>
      <c r="I10" s="12"/>
      <c r="J10" s="13"/>
      <c r="K10" s="11"/>
      <c r="L10" s="39"/>
      <c r="M10" s="9">
        <v>1</v>
      </c>
      <c r="N10" s="14">
        <f>IF(J10="",D10*M10,D10*J10*K10*L10*M10)</f>
        <v>60</v>
      </c>
    </row>
    <row r="11" spans="1:14" x14ac:dyDescent="0.3">
      <c r="A11" s="9" t="s">
        <v>52</v>
      </c>
      <c r="B11" s="54" t="s">
        <v>96</v>
      </c>
      <c r="C11" s="9" t="s">
        <v>56</v>
      </c>
      <c r="D11" s="27">
        <f>0.68*E11</f>
        <v>6.8000000000000007</v>
      </c>
      <c r="E11" s="35">
        <v>10</v>
      </c>
      <c r="F11" s="9" t="s">
        <v>54</v>
      </c>
      <c r="G11" s="9"/>
      <c r="H11" s="11"/>
      <c r="I11" s="12"/>
      <c r="J11" s="13"/>
      <c r="K11" s="11"/>
      <c r="L11" s="39"/>
      <c r="M11" s="9">
        <v>1</v>
      </c>
      <c r="N11" s="14">
        <f>IF(J11="",D11*M11,D11*J11*K11*L11*M11)</f>
        <v>6.8000000000000007</v>
      </c>
    </row>
    <row r="12" spans="1:14" x14ac:dyDescent="0.3">
      <c r="A12" s="9" t="s">
        <v>43</v>
      </c>
      <c r="B12" s="32" t="s">
        <v>97</v>
      </c>
      <c r="C12" s="9" t="s">
        <v>56</v>
      </c>
      <c r="D12" s="27">
        <f>2.1*E12</f>
        <v>10.001249999999999</v>
      </c>
      <c r="E12" s="28">
        <f>25.4*3/16</f>
        <v>4.7624999999999993</v>
      </c>
      <c r="F12" s="9" t="s">
        <v>54</v>
      </c>
      <c r="G12" s="9"/>
      <c r="H12" s="11"/>
      <c r="I12" s="26"/>
      <c r="J12" s="13"/>
      <c r="K12" s="11"/>
      <c r="L12" s="39"/>
      <c r="M12" s="9">
        <v>1</v>
      </c>
      <c r="N12" s="14">
        <f>IF(J12="",D12*M12,D12*J12*K12*L12*M12)</f>
        <v>10.001249999999999</v>
      </c>
    </row>
    <row r="13" spans="1:14" x14ac:dyDescent="0.3">
      <c r="A13" s="9" t="s">
        <v>47</v>
      </c>
      <c r="B13" s="34" t="s">
        <v>41</v>
      </c>
      <c r="C13" s="9" t="s">
        <v>56</v>
      </c>
      <c r="D13" s="10">
        <f>0.027*E13+0.12</f>
        <v>0.39</v>
      </c>
      <c r="E13" s="9">
        <v>10</v>
      </c>
      <c r="F13" s="9" t="s">
        <v>54</v>
      </c>
      <c r="G13" s="9"/>
      <c r="H13" s="11"/>
      <c r="I13" s="26"/>
      <c r="J13" s="13"/>
      <c r="K13" s="11"/>
      <c r="L13" s="39"/>
      <c r="M13" s="9">
        <v>2</v>
      </c>
      <c r="N13" s="14">
        <f>IF(J13="",D13*M13,D13*J13*K13*L13*M13)</f>
        <v>0.78</v>
      </c>
    </row>
    <row r="14" spans="1:14" ht="28.8" x14ac:dyDescent="0.3">
      <c r="A14" s="9" t="s">
        <v>102</v>
      </c>
      <c r="B14" s="56" t="s">
        <v>104</v>
      </c>
      <c r="C14" s="9" t="s">
        <v>103</v>
      </c>
      <c r="D14" s="10">
        <v>73.5</v>
      </c>
      <c r="E14" s="9"/>
      <c r="F14" s="9" t="s">
        <v>55</v>
      </c>
      <c r="G14" s="9"/>
      <c r="H14" s="11"/>
      <c r="I14" s="26"/>
      <c r="J14" s="13"/>
      <c r="K14" s="11"/>
      <c r="L14" s="39"/>
      <c r="M14" s="9">
        <v>1</v>
      </c>
      <c r="N14" s="14">
        <f>IF(J14="",D14*M14,D14*J14*K14*L14*M14)</f>
        <v>73.5</v>
      </c>
    </row>
    <row r="15" spans="1:14" s="8" customFormat="1" x14ac:dyDescent="0.3">
      <c r="M15" s="15" t="s">
        <v>10</v>
      </c>
      <c r="N15" s="17">
        <f>SUM(N10:N14)</f>
        <v>151.08125000000001</v>
      </c>
    </row>
    <row r="17" spans="1:10" s="8" customFormat="1" x14ac:dyDescent="0.3">
      <c r="A17" s="7" t="s">
        <v>117</v>
      </c>
      <c r="B17" s="7" t="s">
        <v>7</v>
      </c>
      <c r="C17" s="7" t="s">
        <v>5</v>
      </c>
      <c r="D17" s="7" t="s">
        <v>118</v>
      </c>
      <c r="E17" s="7" t="s">
        <v>3</v>
      </c>
      <c r="F17" s="7" t="s">
        <v>6</v>
      </c>
      <c r="G17" s="7" t="s">
        <v>8</v>
      </c>
      <c r="H17" s="7" t="s">
        <v>9</v>
      </c>
      <c r="I17" s="7" t="s">
        <v>10</v>
      </c>
    </row>
    <row r="18" spans="1:10" ht="40.65" customHeight="1" x14ac:dyDescent="0.3">
      <c r="A18" s="45" t="s">
        <v>85</v>
      </c>
      <c r="B18" s="46" t="s">
        <v>86</v>
      </c>
      <c r="C18" s="46" t="s">
        <v>87</v>
      </c>
      <c r="D18" s="47">
        <v>1.3</v>
      </c>
      <c r="E18" s="45" t="s">
        <v>88</v>
      </c>
      <c r="F18" s="45">
        <v>1</v>
      </c>
      <c r="G18" s="45"/>
      <c r="H18" s="48"/>
      <c r="I18" s="47">
        <f>IF(H18&lt;&gt;"",D18*F18*H18,D18*F18)</f>
        <v>1.3</v>
      </c>
    </row>
    <row r="19" spans="1:10" x14ac:dyDescent="0.3">
      <c r="A19" s="45" t="s">
        <v>46</v>
      </c>
      <c r="B19" s="49" t="s">
        <v>89</v>
      </c>
      <c r="C19" s="45" t="s">
        <v>91</v>
      </c>
      <c r="D19" s="50">
        <v>0.04</v>
      </c>
      <c r="E19" s="49" t="s">
        <v>90</v>
      </c>
      <c r="F19" s="48">
        <f>(1817.75*0.7+4.95^2*PI()*6.5)/1000</f>
        <v>1.7727746809647953</v>
      </c>
      <c r="G19" s="45"/>
      <c r="H19" s="48"/>
      <c r="I19" s="47">
        <f>IF(H19&lt;&gt;"",D19*F19*H19,D19*F19)</f>
        <v>7.0910987238591808E-2</v>
      </c>
    </row>
    <row r="20" spans="1:10" x14ac:dyDescent="0.3">
      <c r="A20" s="45" t="s">
        <v>79</v>
      </c>
      <c r="B20" s="51" t="s">
        <v>92</v>
      </c>
      <c r="C20" s="45" t="s">
        <v>94</v>
      </c>
      <c r="D20" s="52">
        <v>0.35</v>
      </c>
      <c r="E20" s="53" t="s">
        <v>93</v>
      </c>
      <c r="F20" s="45">
        <v>1</v>
      </c>
      <c r="G20" s="45"/>
      <c r="H20" s="48"/>
      <c r="I20" s="47">
        <f>IF(H20&lt;&gt;"",D20*F20*H20,D20*F20)</f>
        <v>0.35</v>
      </c>
    </row>
    <row r="21" spans="1:10" ht="28.8" x14ac:dyDescent="0.3">
      <c r="A21" s="9" t="s">
        <v>82</v>
      </c>
      <c r="B21" s="29" t="s">
        <v>44</v>
      </c>
      <c r="C21" s="16" t="s">
        <v>53</v>
      </c>
      <c r="D21" s="10">
        <v>0.125</v>
      </c>
      <c r="E21" s="9" t="s">
        <v>45</v>
      </c>
      <c r="F21" s="9">
        <v>1</v>
      </c>
      <c r="G21" s="9"/>
      <c r="H21" s="31"/>
      <c r="I21" s="10">
        <f>IF('Front Brake Caliper'!$H21&lt;&gt;"",'Front Brake Caliper'!$D21*'Front Brake Caliper'!$F21*'Front Brake Caliper'!$H21,'Front Brake Caliper'!$D21*'Front Brake Caliper'!$F21)</f>
        <v>0.125</v>
      </c>
    </row>
    <row r="22" spans="1:10" ht="28.8" x14ac:dyDescent="0.3">
      <c r="A22" s="9" t="s">
        <v>83</v>
      </c>
      <c r="B22" s="9" t="s">
        <v>77</v>
      </c>
      <c r="C22" s="16" t="s">
        <v>80</v>
      </c>
      <c r="D22" s="44">
        <v>1.5</v>
      </c>
      <c r="E22" s="9" t="s">
        <v>45</v>
      </c>
      <c r="F22" s="9">
        <v>1</v>
      </c>
      <c r="G22" s="9"/>
      <c r="H22" s="31"/>
      <c r="I22" s="10">
        <f>IF('Front Brake Caliper'!$H22&lt;&gt;"",'Front Brake Caliper'!$D22*'Front Brake Caliper'!$F22*'Front Brake Caliper'!$H22,'Front Brake Caliper'!$D22*'Front Brake Caliper'!$F22)</f>
        <v>1.5</v>
      </c>
    </row>
    <row r="23" spans="1:10" ht="28.8" x14ac:dyDescent="0.3">
      <c r="A23" s="9" t="s">
        <v>84</v>
      </c>
      <c r="B23" s="9" t="s">
        <v>78</v>
      </c>
      <c r="C23" s="16" t="s">
        <v>81</v>
      </c>
      <c r="D23" s="43">
        <v>0.25</v>
      </c>
      <c r="E23" s="9" t="s">
        <v>45</v>
      </c>
      <c r="F23" s="9">
        <v>1</v>
      </c>
      <c r="G23" s="9"/>
      <c r="H23" s="31"/>
      <c r="I23" s="14">
        <f>IF('Front Brake Caliper'!$H23&lt;&gt;"",'Front Brake Caliper'!$D23*'Front Brake Caliper'!$F23*'Front Brake Caliper'!$H23,'Front Brake Caliper'!$D23*'Front Brake Caliper'!$F23)</f>
        <v>0.25</v>
      </c>
    </row>
    <row r="24" spans="1:10" ht="28.8" x14ac:dyDescent="0.3">
      <c r="A24" s="9" t="s">
        <v>105</v>
      </c>
      <c r="B24" s="29" t="s">
        <v>44</v>
      </c>
      <c r="C24" s="16" t="s">
        <v>108</v>
      </c>
      <c r="D24" s="10">
        <v>0.125</v>
      </c>
      <c r="E24" s="9" t="s">
        <v>45</v>
      </c>
      <c r="F24" s="9">
        <v>1</v>
      </c>
      <c r="G24" s="9"/>
      <c r="H24" s="31"/>
      <c r="I24" s="14">
        <f>IF('Front Brake Caliper'!$H24&lt;&gt;"",'Front Brake Caliper'!$D24*'Front Brake Caliper'!$F24*'Front Brake Caliper'!$H24,'Front Brake Caliper'!$D24*'Front Brake Caliper'!$F24)</f>
        <v>0.125</v>
      </c>
    </row>
    <row r="25" spans="1:10" ht="28.8" x14ac:dyDescent="0.3">
      <c r="A25" s="9" t="s">
        <v>106</v>
      </c>
      <c r="B25" s="9" t="s">
        <v>77</v>
      </c>
      <c r="C25" s="16" t="s">
        <v>109</v>
      </c>
      <c r="D25" s="44">
        <v>1.5</v>
      </c>
      <c r="E25" s="9" t="s">
        <v>45</v>
      </c>
      <c r="F25" s="9">
        <v>1</v>
      </c>
      <c r="G25" s="9"/>
      <c r="H25" s="31"/>
      <c r="I25" s="14">
        <f>IF('Front Brake Caliper'!$H25&lt;&gt;"",'Front Brake Caliper'!$D25*'Front Brake Caliper'!$F25*'Front Brake Caliper'!$H25,'Front Brake Caliper'!$D25*'Front Brake Caliper'!$F25)</f>
        <v>1.5</v>
      </c>
    </row>
    <row r="26" spans="1:10" ht="28.8" x14ac:dyDescent="0.3">
      <c r="A26" s="9" t="s">
        <v>107</v>
      </c>
      <c r="B26" s="9" t="s">
        <v>78</v>
      </c>
      <c r="C26" s="16" t="s">
        <v>110</v>
      </c>
      <c r="D26" s="43">
        <v>0.25</v>
      </c>
      <c r="E26" s="9" t="s">
        <v>45</v>
      </c>
      <c r="F26" s="9">
        <v>1</v>
      </c>
      <c r="G26" s="9"/>
      <c r="H26" s="31"/>
      <c r="I26" s="14">
        <f>IF('Front Brake Caliper'!$H26&lt;&gt;"",'Front Brake Caliper'!$D26*'Front Brake Caliper'!$F26*'Front Brake Caliper'!$H26,'Front Brake Caliper'!$D26*'Front Brake Caliper'!$F26)</f>
        <v>0.25</v>
      </c>
    </row>
    <row r="27" spans="1:10" x14ac:dyDescent="0.3">
      <c r="A27" s="8"/>
      <c r="B27" s="8"/>
      <c r="C27" s="8"/>
      <c r="D27" s="8"/>
      <c r="E27" s="8"/>
      <c r="F27" s="8"/>
      <c r="G27" s="8"/>
      <c r="H27" s="15" t="s">
        <v>10</v>
      </c>
      <c r="I27" s="17">
        <f>SUM(I18:I26)</f>
        <v>5.4709109872385913</v>
      </c>
    </row>
    <row r="28" spans="1:10" s="8" customFormat="1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10" x14ac:dyDescent="0.3">
      <c r="A29" s="7" t="s">
        <v>117</v>
      </c>
      <c r="B29" s="7" t="s">
        <v>11</v>
      </c>
      <c r="C29" s="7" t="s">
        <v>5</v>
      </c>
      <c r="D29" s="7" t="s">
        <v>118</v>
      </c>
      <c r="E29" s="7" t="s">
        <v>27</v>
      </c>
      <c r="F29" s="7" t="s">
        <v>28</v>
      </c>
      <c r="G29" s="7" t="s">
        <v>29</v>
      </c>
      <c r="H29" s="7" t="s">
        <v>30</v>
      </c>
      <c r="I29" s="7" t="s">
        <v>6</v>
      </c>
      <c r="J29" s="7" t="s">
        <v>10</v>
      </c>
    </row>
    <row r="30" spans="1:10" s="8" customFormat="1" x14ac:dyDescent="0.3">
      <c r="A30" s="9" t="s">
        <v>51</v>
      </c>
      <c r="B30" s="9" t="s">
        <v>50</v>
      </c>
      <c r="C30" s="9"/>
      <c r="D30" s="10">
        <v>0</v>
      </c>
      <c r="E30" s="9"/>
      <c r="F30" s="18"/>
      <c r="G30" s="9"/>
      <c r="H30" s="16"/>
      <c r="I30" s="19"/>
      <c r="J30" s="10">
        <f>D30*I30</f>
        <v>0</v>
      </c>
    </row>
    <row r="31" spans="1:10" x14ac:dyDescent="0.3">
      <c r="A31" s="8"/>
      <c r="B31" s="8"/>
      <c r="C31" s="8"/>
      <c r="D31" s="8"/>
      <c r="E31" s="8"/>
      <c r="F31" s="8"/>
      <c r="G31" s="8"/>
      <c r="H31" s="8"/>
      <c r="I31" s="38" t="s">
        <v>10</v>
      </c>
      <c r="J31" s="37">
        <f>SUM(J30:J30)</f>
        <v>0</v>
      </c>
    </row>
    <row r="32" spans="1:10" s="8" customFormat="1" x14ac:dyDescent="0.3">
      <c r="A32" s="2"/>
      <c r="B32" s="2"/>
      <c r="C32" s="2"/>
      <c r="D32" s="2"/>
      <c r="E32" s="2"/>
      <c r="F32" s="2"/>
      <c r="G32" s="2"/>
      <c r="H32" s="20"/>
      <c r="I32" s="21"/>
    </row>
    <row r="33" spans="1:9" x14ac:dyDescent="0.3">
      <c r="A33" s="7" t="s">
        <v>117</v>
      </c>
      <c r="B33" s="7" t="s">
        <v>18</v>
      </c>
      <c r="C33" s="7" t="s">
        <v>5</v>
      </c>
      <c r="D33" s="7" t="s">
        <v>118</v>
      </c>
      <c r="E33" s="7" t="s">
        <v>3</v>
      </c>
      <c r="F33" s="7" t="s">
        <v>6</v>
      </c>
      <c r="G33" s="7" t="s">
        <v>19</v>
      </c>
      <c r="H33" s="7" t="s">
        <v>49</v>
      </c>
      <c r="I33" s="7" t="s">
        <v>10</v>
      </c>
    </row>
    <row r="34" spans="1:9" s="8" customFormat="1" x14ac:dyDescent="0.3">
      <c r="A34" s="9" t="s">
        <v>48</v>
      </c>
      <c r="B34" s="9" t="s">
        <v>72</v>
      </c>
      <c r="C34" s="9"/>
      <c r="D34" s="10">
        <v>0</v>
      </c>
      <c r="E34" s="9"/>
      <c r="F34" s="9"/>
      <c r="G34" s="9"/>
      <c r="H34" s="9"/>
      <c r="I34" s="10">
        <v>0</v>
      </c>
    </row>
    <row r="35" spans="1:9" x14ac:dyDescent="0.3">
      <c r="A35" s="8"/>
      <c r="B35" s="8"/>
      <c r="C35" s="8"/>
      <c r="D35" s="8"/>
      <c r="E35" s="8"/>
      <c r="F35" s="8"/>
      <c r="G35" s="8"/>
      <c r="H35" s="15" t="s">
        <v>10</v>
      </c>
      <c r="I35" s="17">
        <f>SUM(I34:I34)</f>
        <v>0</v>
      </c>
    </row>
    <row r="36" spans="1:9" s="8" customFormat="1" x14ac:dyDescent="0.3">
      <c r="A36" s="2"/>
      <c r="B36" s="2"/>
      <c r="C36" s="2"/>
      <c r="D36" s="2"/>
      <c r="E36" s="2"/>
      <c r="F36" s="2"/>
      <c r="G36" s="2"/>
      <c r="H36" s="20"/>
      <c r="I36" s="21"/>
    </row>
  </sheetData>
  <phoneticPr fontId="6"/>
  <pageMargins left="0.5" right="0.5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="80" zoomScaleNormal="80" workbookViewId="0">
      <selection activeCell="S29" sqref="S29"/>
    </sheetView>
  </sheetViews>
  <sheetFormatPr defaultColWidth="9.109375" defaultRowHeight="14.4" x14ac:dyDescent="0.3"/>
  <cols>
    <col min="1" max="1" width="15" style="2" bestFit="1" customWidth="1"/>
    <col min="2" max="2" width="18.8867187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441406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44140625" style="2" bestFit="1" customWidth="1"/>
    <col min="29" max="16384" width="9.109375" style="2"/>
  </cols>
  <sheetData>
    <row r="1" spans="1:14" x14ac:dyDescent="0.3">
      <c r="A1" s="1" t="s">
        <v>13</v>
      </c>
      <c r="B1" s="2" t="s">
        <v>34</v>
      </c>
      <c r="J1" s="40" t="s">
        <v>20</v>
      </c>
      <c r="K1" s="3">
        <v>15</v>
      </c>
      <c r="M1" s="1" t="s">
        <v>17</v>
      </c>
      <c r="N1" s="4">
        <f>N13+I19+J23+I27</f>
        <v>50.315037500000003</v>
      </c>
    </row>
    <row r="2" spans="1:14" x14ac:dyDescent="0.3">
      <c r="A2" s="1" t="s">
        <v>2</v>
      </c>
      <c r="B2" s="2" t="s">
        <v>61</v>
      </c>
      <c r="D2" s="57"/>
      <c r="M2" s="1" t="s">
        <v>23</v>
      </c>
      <c r="N2" s="5">
        <v>1</v>
      </c>
    </row>
    <row r="3" spans="1:14" x14ac:dyDescent="0.3">
      <c r="A3" s="1" t="s">
        <v>0</v>
      </c>
      <c r="B3" s="2" t="s">
        <v>95</v>
      </c>
      <c r="D3" s="57"/>
      <c r="J3" s="1" t="s">
        <v>24</v>
      </c>
    </row>
    <row r="4" spans="1:14" x14ac:dyDescent="0.3">
      <c r="A4" s="1" t="s">
        <v>1</v>
      </c>
      <c r="B4" s="6" t="s">
        <v>76</v>
      </c>
      <c r="D4" s="57"/>
      <c r="J4" s="1" t="s">
        <v>25</v>
      </c>
      <c r="M4" s="1" t="s">
        <v>32</v>
      </c>
      <c r="N4" s="4">
        <f>N1*N2</f>
        <v>50.315037500000003</v>
      </c>
    </row>
    <row r="5" spans="1:14" ht="28.5" customHeight="1" x14ac:dyDescent="0.3">
      <c r="A5" s="1" t="s">
        <v>12</v>
      </c>
      <c r="B5" s="6">
        <v>10502</v>
      </c>
      <c r="J5" s="1" t="s">
        <v>26</v>
      </c>
    </row>
    <row r="6" spans="1:14" x14ac:dyDescent="0.3">
      <c r="A6" s="1" t="s">
        <v>33</v>
      </c>
      <c r="B6" s="2" t="s">
        <v>58</v>
      </c>
    </row>
    <row r="7" spans="1:14" x14ac:dyDescent="0.3">
      <c r="A7" s="1" t="s">
        <v>21</v>
      </c>
    </row>
    <row r="9" spans="1:14" s="8" customFormat="1" x14ac:dyDescent="0.3">
      <c r="A9" s="7" t="s">
        <v>117</v>
      </c>
      <c r="B9" s="7" t="s">
        <v>4</v>
      </c>
      <c r="C9" s="7" t="s">
        <v>5</v>
      </c>
      <c r="D9" s="7" t="s">
        <v>118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28.8" x14ac:dyDescent="0.3">
      <c r="A10" s="9" t="s">
        <v>62</v>
      </c>
      <c r="B10" s="32" t="s">
        <v>99</v>
      </c>
      <c r="C10" s="55" t="s">
        <v>76</v>
      </c>
      <c r="D10" s="36">
        <v>46</v>
      </c>
      <c r="E10" s="23"/>
      <c r="F10" s="9" t="s">
        <v>63</v>
      </c>
      <c r="G10" s="9"/>
      <c r="H10" s="11"/>
      <c r="I10" s="12"/>
      <c r="J10" s="13"/>
      <c r="K10" s="11"/>
      <c r="L10" s="11"/>
      <c r="M10" s="9">
        <v>1</v>
      </c>
      <c r="N10" s="14">
        <f>IF(J10="",D10*M10,D10*J10*K10*L10*M10)</f>
        <v>46</v>
      </c>
    </row>
    <row r="11" spans="1:14" ht="28.8" x14ac:dyDescent="0.3">
      <c r="A11" s="9" t="s">
        <v>40</v>
      </c>
      <c r="B11" s="32" t="s">
        <v>98</v>
      </c>
      <c r="C11" s="55" t="s">
        <v>76</v>
      </c>
      <c r="D11" s="27">
        <f>0.0063*E11*G11+1.75</f>
        <v>2.0500375000000002</v>
      </c>
      <c r="E11" s="28">
        <f>25.4*3/16</f>
        <v>4.7624999999999993</v>
      </c>
      <c r="F11" s="9" t="s">
        <v>64</v>
      </c>
      <c r="G11" s="9">
        <v>10</v>
      </c>
      <c r="H11" s="11" t="s">
        <v>65</v>
      </c>
      <c r="I11" s="12"/>
      <c r="J11" s="13"/>
      <c r="K11" s="11"/>
      <c r="L11" s="11"/>
      <c r="M11" s="9">
        <v>1</v>
      </c>
      <c r="N11" s="14">
        <f>IF(J11="",D11*M11,D11*J11*K11*L11*M11)</f>
        <v>2.0500375000000002</v>
      </c>
    </row>
    <row r="12" spans="1:14" x14ac:dyDescent="0.3">
      <c r="A12" s="9" t="s">
        <v>43</v>
      </c>
      <c r="B12" s="41" t="s">
        <v>41</v>
      </c>
      <c r="C12" s="55" t="s">
        <v>76</v>
      </c>
      <c r="D12" s="10">
        <f>0.027*E12+0.12</f>
        <v>0.39</v>
      </c>
      <c r="E12" s="9">
        <v>10</v>
      </c>
      <c r="F12" s="9" t="s">
        <v>65</v>
      </c>
      <c r="G12" s="9"/>
      <c r="H12" s="11"/>
      <c r="I12" s="26"/>
      <c r="J12" s="13"/>
      <c r="K12" s="11"/>
      <c r="L12" s="11"/>
      <c r="M12" s="9">
        <v>1</v>
      </c>
      <c r="N12" s="14">
        <f>IF(J12="",D12*M12,D12*J12*K12*L12*M12)</f>
        <v>0.39</v>
      </c>
    </row>
    <row r="13" spans="1:14" s="8" customFormat="1" x14ac:dyDescent="0.3">
      <c r="M13" s="15" t="s">
        <v>10</v>
      </c>
      <c r="N13" s="17">
        <f>SUM(N10:N12)</f>
        <v>48.440037500000003</v>
      </c>
    </row>
    <row r="15" spans="1:14" s="8" customFormat="1" x14ac:dyDescent="0.3">
      <c r="A15" s="7" t="s">
        <v>117</v>
      </c>
      <c r="B15" s="7" t="s">
        <v>7</v>
      </c>
      <c r="C15" s="7" t="s">
        <v>5</v>
      </c>
      <c r="D15" s="7" t="s">
        <v>118</v>
      </c>
      <c r="E15" s="7" t="s">
        <v>3</v>
      </c>
      <c r="F15" s="7" t="s">
        <v>6</v>
      </c>
      <c r="G15" s="7" t="s">
        <v>8</v>
      </c>
      <c r="H15" s="7" t="s">
        <v>9</v>
      </c>
      <c r="I15" s="7" t="s">
        <v>10</v>
      </c>
    </row>
    <row r="16" spans="1:14" ht="28.8" x14ac:dyDescent="0.3">
      <c r="A16" s="9" t="s">
        <v>66</v>
      </c>
      <c r="B16" s="30" t="s">
        <v>44</v>
      </c>
      <c r="C16" s="16" t="s">
        <v>67</v>
      </c>
      <c r="D16" s="10">
        <v>0.125</v>
      </c>
      <c r="E16" s="9" t="s">
        <v>45</v>
      </c>
      <c r="F16" s="9">
        <v>1</v>
      </c>
      <c r="G16" s="9"/>
      <c r="H16" s="31"/>
      <c r="I16" s="10">
        <f>IF('Rear Brake Caliper'!$H16&lt;&gt;"",'Rear Brake Caliper'!$D16*'Rear Brake Caliper'!$F16*'Rear Brake Caliper'!$H16,'Rear Brake Caliper'!$D16*'Rear Brake Caliper'!$F16)</f>
        <v>0.125</v>
      </c>
    </row>
    <row r="17" spans="1:10" x14ac:dyDescent="0.3">
      <c r="A17" s="9" t="s">
        <v>46</v>
      </c>
      <c r="B17" s="9" t="s">
        <v>77</v>
      </c>
      <c r="C17" s="16" t="s">
        <v>80</v>
      </c>
      <c r="D17" s="42">
        <v>1.5</v>
      </c>
      <c r="E17" s="9" t="s">
        <v>45</v>
      </c>
      <c r="F17" s="9">
        <v>1</v>
      </c>
      <c r="G17" s="9"/>
      <c r="H17" s="31"/>
      <c r="I17" s="14">
        <f>IF('Rear Brake Caliper'!$H17&lt;&gt;"",'Rear Brake Caliper'!$D17*'Rear Brake Caliper'!$F17*'Rear Brake Caliper'!$H17,'Rear Brake Caliper'!$D17*'Rear Brake Caliper'!$F17)</f>
        <v>1.5</v>
      </c>
    </row>
    <row r="18" spans="1:10" ht="28.8" x14ac:dyDescent="0.3">
      <c r="A18" s="9" t="s">
        <v>79</v>
      </c>
      <c r="B18" s="9" t="s">
        <v>78</v>
      </c>
      <c r="C18" s="16" t="s">
        <v>81</v>
      </c>
      <c r="D18" s="43">
        <v>0.25</v>
      </c>
      <c r="E18" s="9" t="s">
        <v>45</v>
      </c>
      <c r="F18" s="9">
        <v>1</v>
      </c>
      <c r="G18" s="9"/>
      <c r="H18" s="31"/>
      <c r="I18" s="14">
        <f>IF('Rear Brake Caliper'!$H18&lt;&gt;"",'Rear Brake Caliper'!$D18*'Rear Brake Caliper'!$F18*'Rear Brake Caliper'!$H18,'Rear Brake Caliper'!$D18*'Rear Brake Caliper'!$F18)</f>
        <v>0.25</v>
      </c>
    </row>
    <row r="19" spans="1:10" s="8" customFormat="1" x14ac:dyDescent="0.3">
      <c r="H19" s="15" t="s">
        <v>10</v>
      </c>
      <c r="I19" s="17">
        <f>SUM(I16:I18)</f>
        <v>1.875</v>
      </c>
    </row>
    <row r="21" spans="1:10" s="8" customFormat="1" x14ac:dyDescent="0.3">
      <c r="A21" s="7" t="s">
        <v>117</v>
      </c>
      <c r="B21" s="7" t="s">
        <v>11</v>
      </c>
      <c r="C21" s="7" t="s">
        <v>5</v>
      </c>
      <c r="D21" s="7" t="s">
        <v>118</v>
      </c>
      <c r="E21" s="7" t="s">
        <v>27</v>
      </c>
      <c r="F21" s="7" t="s">
        <v>28</v>
      </c>
      <c r="G21" s="7" t="s">
        <v>29</v>
      </c>
      <c r="H21" s="7" t="s">
        <v>30</v>
      </c>
      <c r="I21" s="7" t="s">
        <v>6</v>
      </c>
      <c r="J21" s="7" t="s">
        <v>10</v>
      </c>
    </row>
    <row r="22" spans="1:10" x14ac:dyDescent="0.3">
      <c r="A22" s="9" t="s">
        <v>68</v>
      </c>
      <c r="B22" s="9" t="s">
        <v>69</v>
      </c>
      <c r="C22" s="9"/>
      <c r="D22" s="10">
        <v>0</v>
      </c>
      <c r="E22" s="9"/>
      <c r="F22" s="18"/>
      <c r="G22" s="9"/>
      <c r="H22" s="16"/>
      <c r="I22" s="19"/>
      <c r="J22" s="10">
        <f>D22*I22</f>
        <v>0</v>
      </c>
    </row>
    <row r="23" spans="1:10" s="8" customFormat="1" x14ac:dyDescent="0.3">
      <c r="I23" s="38" t="s">
        <v>10</v>
      </c>
      <c r="J23" s="37">
        <f>SUM(J22:J22)</f>
        <v>0</v>
      </c>
    </row>
    <row r="24" spans="1:10" x14ac:dyDescent="0.3">
      <c r="H24" s="20"/>
      <c r="I24" s="21"/>
    </row>
    <row r="25" spans="1:10" s="8" customFormat="1" x14ac:dyDescent="0.3">
      <c r="A25" s="7" t="s">
        <v>117</v>
      </c>
      <c r="B25" s="7" t="s">
        <v>18</v>
      </c>
      <c r="C25" s="7" t="s">
        <v>5</v>
      </c>
      <c r="D25" s="7" t="s">
        <v>118</v>
      </c>
      <c r="E25" s="7" t="s">
        <v>3</v>
      </c>
      <c r="F25" s="7" t="s">
        <v>6</v>
      </c>
      <c r="G25" s="7" t="s">
        <v>19</v>
      </c>
      <c r="H25" s="7" t="s">
        <v>49</v>
      </c>
      <c r="I25" s="7" t="s">
        <v>10</v>
      </c>
    </row>
    <row r="26" spans="1:10" x14ac:dyDescent="0.3">
      <c r="A26" s="9" t="s">
        <v>39</v>
      </c>
      <c r="B26" s="9" t="s">
        <v>69</v>
      </c>
      <c r="C26" s="9"/>
      <c r="D26" s="10">
        <v>0</v>
      </c>
      <c r="E26" s="9"/>
      <c r="F26" s="9"/>
      <c r="G26" s="9"/>
      <c r="H26" s="9"/>
      <c r="I26" s="10">
        <v>0</v>
      </c>
    </row>
    <row r="27" spans="1:10" s="8" customFormat="1" x14ac:dyDescent="0.3">
      <c r="H27" s="15" t="s">
        <v>10</v>
      </c>
      <c r="I27" s="17">
        <f>SUM(I26:I26)</f>
        <v>0</v>
      </c>
    </row>
    <row r="28" spans="1:10" x14ac:dyDescent="0.3">
      <c r="H28" s="20"/>
      <c r="I28" s="21"/>
    </row>
  </sheetData>
  <phoneticPr fontId="6"/>
  <pageMargins left="0.5" right="0.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Brake Calipers</vt:lpstr>
      <vt:lpstr>Front Brake Caliper</vt:lpstr>
      <vt:lpstr>Rear Brake Caliper</vt:lpstr>
      <vt:lpstr>'Brake Calipers'!Print_Area</vt:lpstr>
      <vt:lpstr>'Front Brake Caliper'!Print_Area</vt:lpstr>
      <vt:lpstr>'Rear Brake Caliper'!Print_Area</vt:lpstr>
      <vt:lpstr>'Front Brake Caliper'!Process_P1</vt:lpstr>
      <vt:lpstr>'Rear Brake Caliper'!Process_P1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2017-06-15T15:05:50Z</cp:lastPrinted>
  <dcterms:created xsi:type="dcterms:W3CDTF">2008-10-07T18:47:36Z</dcterms:created>
  <dcterms:modified xsi:type="dcterms:W3CDTF">2020-04-06T13:20:33Z</dcterms:modified>
</cp:coreProperties>
</file>