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940" yWindow="500" windowWidth="16060" windowHeight="11780" tabRatio="600" firstSheet="6" activeTab="8" autoFilterDateGrouping="1"/>
  </bookViews>
  <sheets>
    <sheet name="Brake Master Cylinder Asm" sheetId="1" state="visible" r:id="rId1"/>
    <sheet name="Brake Master Cylinder Front" sheetId="2" state="visible" r:id="rId2"/>
    <sheet name="Brake Master Cylinder Rear" sheetId="3" state="visible" r:id="rId3"/>
    <sheet name="Brake Reservoir Tank Front" sheetId="4" state="visible" r:id="rId4"/>
    <sheet name="Brake Reservoir Tank Rear" sheetId="5" state="visible" r:id="rId5"/>
    <sheet name="Brake Reservoir Tank Spacer" sheetId="6" state="visible" r:id="rId6"/>
    <sheet name="Brake Reservoir Tank Stay" sheetId="7" state="visible" r:id="rId7"/>
    <sheet name="Brake Reservoir Tank Holder" sheetId="8" state="visible" r:id="rId8"/>
    <sheet name="OverTravel Switch Stay" sheetId="9" state="visible" r:id="rId9"/>
    <sheet name="Sheet4" sheetId="10" state="hidden" r:id="rId10"/>
    <sheet name="Sheet3" sheetId="11" state="hidden" r:id="rId11"/>
  </sheets>
  <definedNames>
    <definedName name="a" localSheetId="2">#REF!</definedName>
    <definedName name="a" localSheetId="3">#REF!</definedName>
    <definedName name="a" localSheetId="7">#REF!</definedName>
    <definedName name="a" localSheetId="4">#REF!</definedName>
    <definedName name="a" localSheetId="5">#REF!</definedName>
    <definedName name="a" localSheetId="6">#REF!</definedName>
    <definedName name="a" localSheetId="8">#REF!</definedName>
    <definedName name="a">#REF!</definedName>
    <definedName name="b" localSheetId="2">#REF!</definedName>
    <definedName name="b" localSheetId="3">#REF!</definedName>
    <definedName name="b" localSheetId="7">#REF!</definedName>
    <definedName name="b" localSheetId="4">#REF!</definedName>
    <definedName name="b" localSheetId="5">#REF!</definedName>
    <definedName name="b" localSheetId="6">#REF!</definedName>
    <definedName name="b" localSheetId="8">#REF!</definedName>
    <definedName name="b">#REF!</definedName>
    <definedName name="BrakeResorvoirTankStay" localSheetId="7">#REF!</definedName>
    <definedName name="BrakeResorvoirTankStay" localSheetId="5">#REF!</definedName>
    <definedName name="BrakeResorvoirTankStay" localSheetId="6">#REF!</definedName>
    <definedName name="BrakeResorvoirTankStay" localSheetId="8">#REF!</definedName>
    <definedName name="BrakeResorvoirTankStay">#REF!</definedName>
    <definedName name="Car">#REF!</definedName>
    <definedName name="CompCode">#REF!</definedName>
    <definedName name="h" localSheetId="2">#REF!</definedName>
    <definedName name="h" localSheetId="3">#REF!</definedName>
    <definedName name="h" localSheetId="7">#REF!</definedName>
    <definedName name="h" localSheetId="4">#REF!</definedName>
    <definedName name="h" localSheetId="5">#REF!</definedName>
    <definedName name="h" localSheetId="6">#REF!</definedName>
    <definedName name="h" localSheetId="8">#REF!</definedName>
    <definedName name="h">#REF!</definedName>
    <definedName name="k" localSheetId="7">'Brake Master Cylinder Front'!#REF!</definedName>
    <definedName name="k" localSheetId="5">'Brake Master Cylinder Front'!#REF!</definedName>
    <definedName name="k" localSheetId="6">'Brake Master Cylinder Front'!#REF!</definedName>
    <definedName name="k" localSheetId="8">'Brake Master Cylinder Front'!#REF!</definedName>
    <definedName name="k">'Brake Master Cylinder Front'!#REF!</definedName>
    <definedName name="MasterCylinderReservoirTankAdapter" localSheetId="3">#REF!</definedName>
    <definedName name="MasterCylinderReservoirTankAdapter" localSheetId="7">#REF!</definedName>
    <definedName name="MasterCylinderReservoirTankAdapter" localSheetId="4">#REF!</definedName>
    <definedName name="MasterCylinderReservoirTankAdapter" localSheetId="5">#REF!</definedName>
    <definedName name="MasterCylinderReservoirTankAdapter" localSheetId="6">#REF!</definedName>
    <definedName name="MasterCylinderReservoirTankAdapter" localSheetId="8">#REF!</definedName>
    <definedName name="MasterCylinderReservoirTankAdapter">#REF!</definedName>
    <definedName name="Process_P1" localSheetId="2">'Brake Master Cylinder Rear'!#REF!</definedName>
    <definedName name="Process_P1" localSheetId="3">'Brake Reservoir Tank Front'!#REF!</definedName>
    <definedName name="Process_P1" localSheetId="7">'Brake Reservoir Tank Holder'!#REF!</definedName>
    <definedName name="Process_P1" localSheetId="4">'Brake Reservoir Tank Rear'!#REF!</definedName>
    <definedName name="Process_P1" localSheetId="5">'Brake Reservoir Tank Spacer'!#REF!</definedName>
    <definedName name="Process_P1" localSheetId="6">'Brake Reservoir Tank Stay'!#REF!</definedName>
    <definedName name="Process_P1" localSheetId="8">'OverTravel Switch Stay'!#REF!</definedName>
    <definedName name="Process_P1">'Brake Master Cylinder Front'!#REF!</definedName>
    <definedName name="Processes" localSheetId="2">#REF!</definedName>
    <definedName name="Processes" localSheetId="3">#REF!</definedName>
    <definedName name="Processes" localSheetId="7">#REF!</definedName>
    <definedName name="Processes" localSheetId="4">#REF!</definedName>
    <definedName name="Processes" localSheetId="5">#REF!</definedName>
    <definedName name="Processes" localSheetId="6">#REF!</definedName>
    <definedName name="Processes" localSheetId="8">#REF!</definedName>
    <definedName name="Processes">#REF!</definedName>
    <definedName name="Uni" localSheetId="2">#REF!</definedName>
    <definedName name="Uni" localSheetId="3">#REF!</definedName>
    <definedName name="Uni" localSheetId="7">#REF!</definedName>
    <definedName name="Uni" localSheetId="4">#REF!</definedName>
    <definedName name="Uni" localSheetId="5">#REF!</definedName>
    <definedName name="Uni" localSheetId="6">#REF!</definedName>
    <definedName name="Uni" localSheetId="8">#REF!</definedName>
    <definedName name="Uni">#REF!</definedName>
    <definedName name="_xlnm.Print_Area" localSheetId="0">'Brake Master Cylinder Asm'!$A$1:$N$44</definedName>
    <definedName name="_xlnm.Print_Area" localSheetId="1">'Brake Master Cylinder Front'!$A$1:$N$28</definedName>
    <definedName name="_xlnm.Print_Area" localSheetId="2">'Brake Master Cylinder Rear'!$A$1:$N$27</definedName>
    <definedName name="_xlnm.Print_Area" localSheetId="3">'Brake Reservoir Tank Front'!$A$1:$N$26</definedName>
    <definedName name="_xlnm.Print_Area" localSheetId="4">'Brake Reservoir Tank Rear'!$A$1:$N$26</definedName>
    <definedName name="_xlnm.Print_Area" localSheetId="5">'Brake Reservoir Tank Spacer'!$A$1:$N$27</definedName>
    <definedName name="_xlnm.Print_Area" localSheetId="6">'Brake Reservoir Tank Stay'!$A$1:$N$27</definedName>
    <definedName name="_xlnm.Print_Area" localSheetId="7">'Brake Reservoir Tank Holder'!$A$1:$N$34</definedName>
    <definedName name="_xlnm.Print_Area" localSheetId="8">'OverTravel Switch Stay'!$A$1:$N$25</definedName>
  </definedNames>
  <calcPr calcId="191029" fullCalcOnLoad="1"/>
</workbook>
</file>

<file path=xl/styles.xml><?xml version="1.0" encoding="utf-8"?>
<styleSheet xmlns="http://schemas.openxmlformats.org/spreadsheetml/2006/main">
  <numFmts count="10">
    <numFmt numFmtId="164" formatCode="_(&quot;$&quot;* #,##0.00_);_(&quot;$&quot;* \(#,##0.00\);_(&quot;$&quot;* &quot;-&quot;??_);_(@_)"/>
    <numFmt numFmtId="165" formatCode="_(* #,##0_);_(* \(#,##0\);_(* &quot;-&quot;??_);_(@_)"/>
    <numFmt numFmtId="166" formatCode="0_);[Red]\(0\)"/>
    <numFmt numFmtId="167" formatCode="0.00.E+00"/>
    <numFmt numFmtId="168" formatCode="0.000"/>
    <numFmt numFmtId="169" formatCode="_(&quot;$&quot;* #,##0.0000_);_(&quot;$&quot;* \(#,##0.0000\);_(&quot;$&quot;* &quot;-&quot;??_);_(@_)"/>
    <numFmt numFmtId="170" formatCode="0.00_ "/>
    <numFmt numFmtId="171" formatCode="_(&quot;$&quot;* #,##0.000_);_(&quot;$&quot;* \(#,##0.000\);_(&quot;$&quot;* &quot;-&quot;??_);_(@_)"/>
    <numFmt numFmtId="172" formatCode="0_ "/>
    <numFmt numFmtId="173" formatCode="&quot;$&quot;#,##0.00"/>
  </numFmts>
  <fonts count="14">
    <font>
      <name val="Calibri"/>
      <family val="2"/>
      <color indexed="8"/>
      <sz val="11"/>
    </font>
    <font>
      <name val="Arial"/>
      <family val="2"/>
      <sz val="10"/>
    </font>
    <font>
      <name val="Calibri"/>
      <family val="2"/>
      <color indexed="8"/>
      <sz val="11"/>
    </font>
    <font>
      <name val="Calibri"/>
      <family val="2"/>
      <b val="1"/>
      <sz val="11"/>
    </font>
    <font>
      <name val="Calibri"/>
      <family val="2"/>
      <sz val="11"/>
    </font>
    <font>
      <name val="ＭＳ Ｐゴシック"/>
      <charset val="128"/>
      <family val="3"/>
      <sz val="6"/>
    </font>
    <font>
      <name val="Arial"/>
      <family val="2"/>
      <color indexed="8"/>
      <sz val="10"/>
    </font>
    <font>
      <name val="MS Sans Serif"/>
      <family val="2"/>
      <sz val="10"/>
    </font>
    <font>
      <name val="Calibri"/>
      <family val="2"/>
      <color theme="1"/>
      <sz val="11"/>
    </font>
    <font>
      <name val="Calibri"/>
      <family val="2"/>
      <color rgb="FF000000"/>
      <sz val="11"/>
    </font>
    <font>
      <name val="Calibri"/>
      <family val="2"/>
      <color rgb="FF006100"/>
      <sz val="11"/>
    </font>
    <font>
      <name val="Calibri"/>
      <family val="2"/>
      <color rgb="FF9C6500"/>
      <sz val="11"/>
    </font>
    <font>
      <name val="Calibri"/>
      <family val="2"/>
      <b val="1"/>
      <color theme="0"/>
      <sz val="11"/>
    </font>
    <font>
      <name val="ＭＳ Ｐゴシック"/>
      <charset val="128"/>
      <family val="3"/>
      <b val="1"/>
      <color theme="0"/>
      <sz val="11"/>
      <scheme val="minor"/>
    </font>
  </fonts>
  <fills count="8">
    <fill>
      <patternFill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9"/>
      </top>
      <bottom style="thin">
        <color indexed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1">
    <xf numFmtId="0" fontId="2" fillId="0" borderId="0"/>
    <xf numFmtId="43" fontId="1" fillId="0" borderId="0"/>
    <xf numFmtId="164" fontId="9" fillId="3" borderId="5" applyAlignment="1">
      <alignment vertical="center" wrapText="1"/>
    </xf>
    <xf numFmtId="164" fontId="10" fillId="4" borderId="1" applyAlignment="1">
      <alignment vertical="center" wrapText="1"/>
    </xf>
    <xf numFmtId="164" fontId="11" fillId="5" borderId="1" applyAlignment="1">
      <alignment vertical="center" wrapText="1"/>
    </xf>
    <xf numFmtId="164" fontId="11" fillId="5" borderId="1" applyAlignment="1">
      <alignment vertical="center" wrapText="1"/>
    </xf>
    <xf numFmtId="164" fontId="1" fillId="0" borderId="0"/>
    <xf numFmtId="0" fontId="1" fillId="0" borderId="0"/>
    <xf numFmtId="0" fontId="6" fillId="0" borderId="0"/>
    <xf numFmtId="173" fontId="9" fillId="0" borderId="5" applyAlignment="1">
      <alignment vertical="center" wrapText="1"/>
    </xf>
    <xf numFmtId="0" fontId="12" fillId="6" borderId="6"/>
    <xf numFmtId="0" fontId="13" fillId="6" borderId="6" applyAlignment="1">
      <alignment vertical="center"/>
    </xf>
    <xf numFmtId="0" fontId="11" fillId="5" borderId="0"/>
    <xf numFmtId="43" fontId="2" fillId="0" borderId="0"/>
    <xf numFmtId="43" fontId="2" fillId="0" borderId="0"/>
    <xf numFmtId="43" fontId="2" fillId="0" borderId="0"/>
    <xf numFmtId="164" fontId="2" fillId="0" borderId="0"/>
    <xf numFmtId="164" fontId="2" fillId="0" borderId="0"/>
    <xf numFmtId="0" fontId="7" fillId="0" borderId="0"/>
    <xf numFmtId="0" fontId="2" fillId="0" borderId="0"/>
    <xf numFmtId="0" fontId="10" fillId="4" borderId="0"/>
  </cellStyleXfs>
  <cellXfs count="120">
    <xf numFmtId="0" fontId="0" fillId="0" borderId="0" pivotButton="0" quotePrefix="0" xfId="0"/>
    <xf numFmtId="0" fontId="3" fillId="2" borderId="2" applyAlignment="1" pivotButton="0" quotePrefix="0" xfId="0">
      <alignment wrapText="1"/>
    </xf>
    <xf numFmtId="0" fontId="4" fillId="0" borderId="0" applyAlignment="1" pivotButton="0" quotePrefix="0" xfId="0">
      <alignment wrapText="1"/>
    </xf>
    <xf numFmtId="0" fontId="3" fillId="2" borderId="2" applyAlignment="1" pivotButton="0" quotePrefix="0" xfId="0">
      <alignment horizontal="left" wrapText="1"/>
    </xf>
    <xf numFmtId="0" fontId="4" fillId="0" borderId="0" applyAlignment="1" pivotButton="0" quotePrefix="1" xfId="0">
      <alignment horizontal="right" wrapText="1"/>
    </xf>
    <xf numFmtId="164" fontId="4" fillId="0" borderId="0" applyAlignment="1" pivotButton="0" quotePrefix="0" xfId="16">
      <alignment wrapText="1"/>
    </xf>
    <xf numFmtId="37" fontId="4" fillId="0" borderId="0" applyAlignment="1" pivotButton="0" quotePrefix="0" xfId="13">
      <alignment wrapText="1"/>
    </xf>
    <xf numFmtId="0" fontId="4" fillId="0" borderId="0" applyAlignment="1" pivotButton="0" quotePrefix="0" xfId="0">
      <alignment horizontal="left" wrapText="1"/>
    </xf>
    <xf numFmtId="0" fontId="3" fillId="2" borderId="3" applyAlignment="1" pivotButton="0" quotePrefix="0" xfId="0">
      <alignment wrapText="1"/>
    </xf>
    <xf numFmtId="0" fontId="3" fillId="0" borderId="0" applyAlignment="1" pivotButton="0" quotePrefix="0" xfId="0">
      <alignment wrapText="1"/>
    </xf>
    <xf numFmtId="0" fontId="4" fillId="0" borderId="3" applyAlignment="1" pivotButton="0" quotePrefix="0" xfId="0">
      <alignment wrapText="1"/>
    </xf>
    <xf numFmtId="164" fontId="4" fillId="0" borderId="3" applyAlignment="1" pivotButton="0" quotePrefix="0" xfId="16">
      <alignment wrapText="1"/>
    </xf>
    <xf numFmtId="43" fontId="4" fillId="0" borderId="3" applyAlignment="1" pivotButton="0" quotePrefix="0" xfId="13">
      <alignment wrapText="1"/>
    </xf>
    <xf numFmtId="11" fontId="4" fillId="0" borderId="3" applyAlignment="1" pivotButton="0" quotePrefix="0" xfId="0">
      <alignment wrapText="1"/>
    </xf>
    <xf numFmtId="165" fontId="4" fillId="0" borderId="3" applyAlignment="1" pivotButton="0" quotePrefix="0" xfId="13">
      <alignment wrapText="1"/>
    </xf>
    <xf numFmtId="164" fontId="4" fillId="0" borderId="3" applyAlignment="1" pivotButton="0" quotePrefix="0" xfId="16">
      <alignment wrapText="1"/>
    </xf>
    <xf numFmtId="0" fontId="3" fillId="2" borderId="3" applyAlignment="1" pivotButton="0" quotePrefix="0" xfId="0">
      <alignment horizontal="right" wrapText="1"/>
    </xf>
    <xf numFmtId="0" fontId="4" fillId="0" borderId="3" applyAlignment="1" pivotButton="0" quotePrefix="0" xfId="0">
      <alignment wrapText="1"/>
    </xf>
    <xf numFmtId="164" fontId="3" fillId="2" borderId="3" applyAlignment="1" pivotButton="0" quotePrefix="0" xfId="0">
      <alignment wrapText="1"/>
    </xf>
    <xf numFmtId="39" fontId="4" fillId="0" borderId="3" applyAlignment="1" pivotButton="0" quotePrefix="0" xfId="16">
      <alignment wrapText="1"/>
    </xf>
    <xf numFmtId="37" fontId="4" fillId="0" borderId="3" applyAlignment="1" pivotButton="0" quotePrefix="0" xfId="16">
      <alignment wrapText="1"/>
    </xf>
    <xf numFmtId="164" fontId="3" fillId="7" borderId="3" applyAlignment="1" pivotButton="0" quotePrefix="0" xfId="0">
      <alignment wrapText="1"/>
    </xf>
    <xf numFmtId="0" fontId="4" fillId="0" borderId="0" applyAlignment="1" pivotButton="0" quotePrefix="0" xfId="0">
      <alignment horizontal="right" wrapText="1"/>
    </xf>
    <xf numFmtId="164" fontId="4" fillId="0" borderId="0" applyAlignment="1" pivotButton="0" quotePrefix="0" xfId="0">
      <alignment wrapText="1"/>
    </xf>
    <xf numFmtId="0" fontId="4" fillId="3" borderId="3" applyAlignment="1" pivotButton="0" quotePrefix="0" xfId="0">
      <alignment wrapText="1"/>
    </xf>
    <xf numFmtId="166" fontId="4" fillId="0" borderId="3" applyAlignment="1" pivotButton="0" quotePrefix="0" xfId="13">
      <alignment wrapText="1"/>
    </xf>
    <xf numFmtId="0" fontId="4" fillId="0" borderId="3" applyAlignment="1" pivotButton="0" quotePrefix="0" xfId="0">
      <alignment vertical="center" wrapText="1"/>
    </xf>
    <xf numFmtId="164" fontId="4" fillId="0" borderId="3" applyAlignment="1" pivotButton="0" quotePrefix="0" xfId="0">
      <alignment vertical="center" wrapText="1"/>
    </xf>
    <xf numFmtId="166" fontId="4" fillId="0" borderId="3" applyAlignment="1" pivotButton="0" quotePrefix="0" xfId="0">
      <alignment wrapText="1"/>
    </xf>
    <xf numFmtId="0" fontId="3" fillId="7" borderId="4" applyAlignment="1" pivotButton="0" quotePrefix="0" xfId="0">
      <alignment horizontal="right" wrapText="1"/>
    </xf>
    <xf numFmtId="2" fontId="4" fillId="0" borderId="3" applyAlignment="1" pivotButton="0" quotePrefix="0" xfId="0">
      <alignment wrapText="1"/>
    </xf>
    <xf numFmtId="0" fontId="2" fillId="0" borderId="3" applyAlignment="1" pivotButton="0" quotePrefix="0" xfId="8">
      <alignment wrapText="1"/>
    </xf>
    <xf numFmtId="0" fontId="4" fillId="0" borderId="3" applyAlignment="1" pivotButton="0" quotePrefix="0" xfId="0">
      <alignment horizontal="left" wrapText="1"/>
    </xf>
    <xf numFmtId="43" fontId="4" fillId="0" borderId="3" applyAlignment="1" pivotButton="0" quotePrefix="0" xfId="13">
      <alignment wrapText="1"/>
    </xf>
    <xf numFmtId="0" fontId="4" fillId="0" borderId="3" applyAlignment="1" pivotButton="0" quotePrefix="0" xfId="10">
      <alignment wrapText="1"/>
    </xf>
    <xf numFmtId="0" fontId="4" fillId="0" borderId="3" applyAlignment="1" pivotButton="0" quotePrefix="0" xfId="8">
      <alignment wrapText="1"/>
    </xf>
    <xf numFmtId="2" fontId="4" fillId="0" borderId="3" applyAlignment="1" pivotButton="0" quotePrefix="0" xfId="20">
      <alignment horizontal="right" wrapText="1"/>
    </xf>
    <xf numFmtId="2" fontId="4" fillId="0" borderId="3" applyAlignment="1" pivotButton="0" quotePrefix="0" xfId="16">
      <alignment wrapText="1"/>
    </xf>
    <xf numFmtId="167" fontId="0" fillId="0" borderId="3" applyAlignment="1" pivotButton="0" quotePrefix="0" xfId="0">
      <alignment wrapText="1"/>
    </xf>
    <xf numFmtId="164" fontId="4" fillId="0" borderId="3" applyAlignment="1" pivotButton="0" quotePrefix="0" xfId="4">
      <alignment wrapText="1"/>
    </xf>
    <xf numFmtId="0" fontId="0" fillId="0" borderId="3" applyAlignment="1" pivotButton="0" quotePrefix="0" xfId="0">
      <alignment vertical="center" wrapText="1"/>
    </xf>
    <xf numFmtId="164" fontId="2" fillId="0" borderId="3" applyAlignment="1" pivotButton="0" quotePrefix="0" xfId="2">
      <alignment wrapText="1"/>
    </xf>
    <xf numFmtId="0" fontId="2" fillId="0" borderId="3" applyAlignment="1" pivotButton="0" quotePrefix="0" xfId="0">
      <alignment wrapText="1"/>
    </xf>
    <xf numFmtId="0" fontId="4" fillId="0" borderId="3" pivotButton="0" quotePrefix="0" xfId="0"/>
    <xf numFmtId="0" fontId="4" fillId="0" borderId="3" applyAlignment="1" pivotButton="0" quotePrefix="0" xfId="0">
      <alignment wrapText="1"/>
    </xf>
    <xf numFmtId="164" fontId="4" fillId="0" borderId="3" applyAlignment="1" pivotButton="0" quotePrefix="0" xfId="0">
      <alignment wrapText="1"/>
    </xf>
    <xf numFmtId="0" fontId="0" fillId="0" borderId="3" applyAlignment="1" pivotButton="0" quotePrefix="0" xfId="18">
      <alignment wrapText="1"/>
    </xf>
    <xf numFmtId="164" fontId="2" fillId="0" borderId="3" applyAlignment="1" pivotButton="0" quotePrefix="0" xfId="12">
      <alignment wrapText="1"/>
    </xf>
    <xf numFmtId="0" fontId="3" fillId="0" borderId="0" applyAlignment="1" pivotButton="0" quotePrefix="0" xfId="0">
      <alignment horizontal="center"/>
    </xf>
    <xf numFmtId="0" fontId="3" fillId="2" borderId="3" pivotButton="0" quotePrefix="0" xfId="0"/>
    <xf numFmtId="0" fontId="3" fillId="0" borderId="0" pivotButton="0" quotePrefix="0" xfId="0"/>
    <xf numFmtId="168" fontId="4" fillId="0" borderId="3" applyAlignment="1" pivotButton="0" quotePrefix="0" xfId="0">
      <alignment wrapText="1"/>
    </xf>
    <xf numFmtId="2" fontId="2" fillId="0" borderId="3" applyAlignment="1" pivotButton="0" quotePrefix="0" xfId="0">
      <alignment wrapText="1"/>
    </xf>
    <xf numFmtId="0" fontId="0" fillId="0" borderId="3" applyAlignment="1" pivotButton="0" quotePrefix="0" xfId="0">
      <alignment wrapText="1"/>
    </xf>
    <xf numFmtId="167" fontId="0" fillId="0" borderId="3" pivotButton="0" quotePrefix="0" xfId="0"/>
    <xf numFmtId="1" fontId="4" fillId="0" borderId="3" applyAlignment="1" pivotButton="0" quotePrefix="0" xfId="0">
      <alignment wrapText="1"/>
    </xf>
    <xf numFmtId="2" fontId="4" fillId="3" borderId="3" applyAlignment="1" pivotButton="0" quotePrefix="0" xfId="0">
      <alignment wrapText="1"/>
    </xf>
    <xf numFmtId="169" fontId="4" fillId="0" borderId="3" applyAlignment="1" pivotButton="0" quotePrefix="0" xfId="16">
      <alignment wrapText="1"/>
    </xf>
    <xf numFmtId="167" fontId="4" fillId="0" borderId="3" applyAlignment="1" pivotButton="0" quotePrefix="0" xfId="13">
      <alignment wrapText="1"/>
    </xf>
    <xf numFmtId="0" fontId="8" fillId="0" borderId="3" applyAlignment="1" pivotButton="0" quotePrefix="0" xfId="8">
      <alignment wrapText="1"/>
    </xf>
    <xf numFmtId="164" fontId="4" fillId="0" borderId="3" applyAlignment="1" pivotButton="0" quotePrefix="0" xfId="17">
      <alignment wrapText="1"/>
    </xf>
    <xf numFmtId="170" fontId="4" fillId="0" borderId="3" applyAlignment="1" pivotButton="0" quotePrefix="0" xfId="0">
      <alignment wrapText="1"/>
    </xf>
    <xf numFmtId="0" fontId="3" fillId="2" borderId="4" applyAlignment="1" pivotButton="0" quotePrefix="0" xfId="0">
      <alignment horizontal="right" wrapText="1"/>
    </xf>
    <xf numFmtId="164" fontId="3" fillId="2" borderId="4" applyAlignment="1" pivotButton="0" quotePrefix="0" xfId="0">
      <alignment wrapText="1"/>
    </xf>
    <xf numFmtId="0" fontId="4" fillId="0" borderId="3" applyAlignment="1" pivotButton="0" quotePrefix="0" xfId="19">
      <alignment wrapText="1"/>
    </xf>
    <xf numFmtId="2" fontId="4" fillId="0" borderId="3" applyAlignment="1" pivotButton="0" quotePrefix="0" xfId="19">
      <alignment wrapText="1"/>
    </xf>
    <xf numFmtId="0" fontId="8" fillId="3" borderId="3" applyAlignment="1" pivotButton="0" quotePrefix="0" xfId="18">
      <alignment vertical="center" wrapText="1"/>
    </xf>
    <xf numFmtId="164" fontId="4" fillId="3" borderId="3" applyAlignment="1" pivotButton="0" quotePrefix="0" xfId="17">
      <alignment wrapText="1"/>
    </xf>
    <xf numFmtId="171" fontId="4" fillId="0" borderId="3" applyAlignment="1" pivotButton="0" quotePrefix="0" xfId="16">
      <alignment wrapText="1"/>
    </xf>
    <xf numFmtId="0" fontId="0" fillId="0" borderId="3" applyAlignment="1" pivotButton="0" quotePrefix="0" xfId="0">
      <alignment wrapText="1"/>
    </xf>
    <xf numFmtId="0" fontId="4" fillId="0" borderId="3" applyAlignment="1" pivotButton="0" quotePrefix="0" xfId="11">
      <alignment wrapText="1"/>
    </xf>
    <xf numFmtId="164" fontId="4" fillId="0" borderId="3" pivotButton="0" quotePrefix="0" xfId="5"/>
    <xf numFmtId="0" fontId="4" fillId="0" borderId="3" pivotButton="0" quotePrefix="0" xfId="8"/>
    <xf numFmtId="0" fontId="4" fillId="3" borderId="3" applyAlignment="1" pivotButton="0" quotePrefix="0" xfId="19">
      <alignment wrapText="1"/>
    </xf>
    <xf numFmtId="0" fontId="4" fillId="3" borderId="3" applyAlignment="1" pivotButton="0" quotePrefix="0" xfId="0">
      <alignment wrapText="1"/>
    </xf>
    <xf numFmtId="0" fontId="4" fillId="3" borderId="3" applyAlignment="1" pivotButton="0" quotePrefix="0" xfId="19">
      <alignment wrapText="1"/>
    </xf>
    <xf numFmtId="172" fontId="4" fillId="0" borderId="3" applyAlignment="1" pivotButton="0" quotePrefix="0" xfId="0">
      <alignment wrapText="1"/>
    </xf>
    <xf numFmtId="0" fontId="0" fillId="0" borderId="3" applyAlignment="1" pivotButton="0" quotePrefix="0" xfId="8">
      <alignment wrapText="1"/>
    </xf>
    <xf numFmtId="164" fontId="3" fillId="0" borderId="3" applyAlignment="1" pivotButton="0" quotePrefix="0" xfId="0">
      <alignment wrapText="1"/>
    </xf>
    <xf numFmtId="0" fontId="0" fillId="0" borderId="3" applyAlignment="1" pivotButton="0" quotePrefix="0" xfId="0">
      <alignment wrapText="1"/>
    </xf>
    <xf numFmtId="164" fontId="0" fillId="0" borderId="3" pivotButton="0" quotePrefix="0" xfId="20"/>
    <xf numFmtId="1" fontId="2" fillId="0" borderId="3" pivotButton="0" quotePrefix="0" xfId="0"/>
    <xf numFmtId="2" fontId="2" fillId="0" borderId="3" pivotButton="0" quotePrefix="0" xfId="0"/>
    <xf numFmtId="0" fontId="4" fillId="0" borderId="3" pivotButton="0" quotePrefix="0" xfId="10"/>
    <xf numFmtId="0" fontId="8" fillId="0" borderId="3" applyAlignment="1" pivotButton="0" quotePrefix="0" xfId="0">
      <alignment wrapText="1"/>
    </xf>
    <xf numFmtId="0" fontId="4" fillId="0" borderId="3" applyAlignment="1" pivotButton="0" quotePrefix="0" xfId="4">
      <alignment wrapText="1"/>
    </xf>
    <xf numFmtId="164" fontId="8" fillId="0" borderId="3" pivotButton="0" quotePrefix="0" xfId="4"/>
    <xf numFmtId="0" fontId="8" fillId="0" borderId="3" pivotButton="0" quotePrefix="0" xfId="0"/>
    <xf numFmtId="0" fontId="4" fillId="3" borderId="3" applyAlignment="1" pivotButton="0" quotePrefix="0" xfId="0">
      <alignment wrapText="1"/>
    </xf>
    <xf numFmtId="0" fontId="8" fillId="3" borderId="3" applyAlignment="1" pivotButton="0" quotePrefix="0" xfId="18">
      <alignment wrapText="1"/>
    </xf>
    <xf numFmtId="0" fontId="4" fillId="0" borderId="2" applyAlignment="1" pivotButton="0" quotePrefix="0" xfId="0">
      <alignment wrapText="1"/>
    </xf>
    <xf numFmtId="164" fontId="4" fillId="0" borderId="0" applyAlignment="1" pivotButton="0" quotePrefix="0" xfId="16">
      <alignment wrapText="1"/>
    </xf>
    <xf numFmtId="164" fontId="4" fillId="0" borderId="3" applyAlignment="1" pivotButton="0" quotePrefix="0" xfId="16">
      <alignment wrapText="1"/>
    </xf>
    <xf numFmtId="166" fontId="4" fillId="0" borderId="3" applyAlignment="1" pivotButton="0" quotePrefix="0" xfId="0">
      <alignment wrapText="1"/>
    </xf>
    <xf numFmtId="164" fontId="3" fillId="2" borderId="4" applyAlignment="1" pivotButton="0" quotePrefix="0" xfId="0">
      <alignment wrapText="1"/>
    </xf>
    <xf numFmtId="43" fontId="4" fillId="0" borderId="3" applyAlignment="1" pivotButton="0" quotePrefix="0" xfId="13">
      <alignment wrapText="1"/>
    </xf>
    <xf numFmtId="165" fontId="4" fillId="0" borderId="3" applyAlignment="1" pivotButton="0" quotePrefix="0" xfId="13">
      <alignment wrapText="1"/>
    </xf>
    <xf numFmtId="164" fontId="3" fillId="2" borderId="3" applyAlignment="1" pivotButton="0" quotePrefix="0" xfId="0">
      <alignment wrapText="1"/>
    </xf>
    <xf numFmtId="164" fontId="4" fillId="0" borderId="3" applyAlignment="1" pivotButton="0" quotePrefix="0" xfId="4">
      <alignment wrapText="1"/>
    </xf>
    <xf numFmtId="164" fontId="4" fillId="0" borderId="3" applyAlignment="1" pivotButton="0" quotePrefix="0" xfId="0">
      <alignment wrapText="1"/>
    </xf>
    <xf numFmtId="164" fontId="4" fillId="0" borderId="0" applyAlignment="1" pivotButton="0" quotePrefix="0" xfId="0">
      <alignment wrapText="1"/>
    </xf>
    <xf numFmtId="164" fontId="2" fillId="0" borderId="3" applyAlignment="1" pivotButton="0" quotePrefix="0" xfId="2">
      <alignment wrapText="1"/>
    </xf>
    <xf numFmtId="164" fontId="0" fillId="0" borderId="3" pivotButton="0" quotePrefix="0" xfId="20"/>
    <xf numFmtId="164" fontId="8" fillId="0" borderId="3" pivotButton="0" quotePrefix="0" xfId="4"/>
    <xf numFmtId="164" fontId="4" fillId="0" borderId="3" applyAlignment="1" pivotButton="0" quotePrefix="0" xfId="0">
      <alignment vertical="center" wrapText="1"/>
    </xf>
    <xf numFmtId="164" fontId="3" fillId="7" borderId="3" applyAlignment="1" pivotButton="0" quotePrefix="0" xfId="0">
      <alignment wrapText="1"/>
    </xf>
    <xf numFmtId="166" fontId="4" fillId="0" borderId="3" applyAlignment="1" pivotButton="0" quotePrefix="0" xfId="13">
      <alignment wrapText="1"/>
    </xf>
    <xf numFmtId="164" fontId="4" fillId="3" borderId="3" applyAlignment="1" pivotButton="0" quotePrefix="0" xfId="17">
      <alignment wrapText="1"/>
    </xf>
    <xf numFmtId="167" fontId="4" fillId="0" borderId="3" applyAlignment="1" pivotButton="0" quotePrefix="0" xfId="13">
      <alignment wrapText="1"/>
    </xf>
    <xf numFmtId="171" fontId="4" fillId="0" borderId="3" applyAlignment="1" pivotButton="0" quotePrefix="0" xfId="16">
      <alignment wrapText="1"/>
    </xf>
    <xf numFmtId="167" fontId="0" fillId="0" borderId="3" pivotButton="0" quotePrefix="0" xfId="0"/>
    <xf numFmtId="170" fontId="4" fillId="0" borderId="3" applyAlignment="1" pivotButton="0" quotePrefix="0" xfId="0">
      <alignment wrapText="1"/>
    </xf>
    <xf numFmtId="164" fontId="4" fillId="0" borderId="3" pivotButton="0" quotePrefix="0" xfId="5"/>
    <xf numFmtId="164" fontId="4" fillId="0" borderId="3" applyAlignment="1" pivotButton="0" quotePrefix="0" xfId="17">
      <alignment wrapText="1"/>
    </xf>
    <xf numFmtId="172" fontId="4" fillId="0" borderId="3" applyAlignment="1" pivotButton="0" quotePrefix="0" xfId="0">
      <alignment wrapText="1"/>
    </xf>
    <xf numFmtId="164" fontId="3" fillId="0" borderId="3" applyAlignment="1" pivotButton="0" quotePrefix="0" xfId="0">
      <alignment wrapText="1"/>
    </xf>
    <xf numFmtId="164" fontId="2" fillId="0" borderId="3" applyAlignment="1" pivotButton="0" quotePrefix="0" xfId="12">
      <alignment wrapText="1"/>
    </xf>
    <xf numFmtId="167" fontId="0" fillId="0" borderId="3" applyAlignment="1" pivotButton="0" quotePrefix="0" xfId="0">
      <alignment wrapText="1"/>
    </xf>
    <xf numFmtId="168" fontId="4" fillId="0" borderId="3" applyAlignment="1" pivotButton="0" quotePrefix="0" xfId="0">
      <alignment wrapText="1"/>
    </xf>
    <xf numFmtId="169" fontId="4" fillId="0" borderId="3" applyAlignment="1" pivotButton="0" quotePrefix="0" xfId="16">
      <alignment wrapText="1"/>
    </xf>
  </cellXfs>
  <cellStyles count="21">
    <cellStyle name="標準" xfId="0" builtinId="0"/>
    <cellStyle name="Comma 2" xfId="1"/>
    <cellStyle name="Cost Table Plain" xfId="2"/>
    <cellStyle name="Cost_Green" xfId="3"/>
    <cellStyle name="Cost_Yellow" xfId="4"/>
    <cellStyle name="Cost_Yellow 2" xfId="5"/>
    <cellStyle name="Currency 2" xfId="6"/>
    <cellStyle name="Normal 2" xfId="7"/>
    <cellStyle name="Normal_Sheet1" xfId="8"/>
    <cellStyle name="Style 1" xfId="9"/>
    <cellStyle name="チェック セル" xfId="10" builtinId="23"/>
    <cellStyle name="チェック セル 2" xfId="11"/>
    <cellStyle name="どちらでもない" xfId="12" builtinId="28"/>
    <cellStyle name="桁区切り [0.00]" xfId="13" builtinId="3"/>
    <cellStyle name="桁区切り [0.00] 2" xfId="14"/>
    <cellStyle name="桁区切り [0.00] 2 2" xfId="15"/>
    <cellStyle name="通貨 [0.00]" xfId="16" builtinId="4"/>
    <cellStyle name="通貨 [0.00] 2" xfId="17"/>
    <cellStyle name="標準 2" xfId="18"/>
    <cellStyle name="標準 3" xfId="19"/>
    <cellStyle name="良い" xfId="20" builtinId="26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styles" Target="styles.xml" Id="rId12" /><Relationship Type="http://schemas.openxmlformats.org/officeDocument/2006/relationships/theme" Target="theme/theme1.xml" Id="rId13" 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Sheet3">
    <outlinePr summaryBelow="1" summaryRight="1"/>
    <pageSetUpPr fitToPage="1"/>
  </sheetPr>
  <dimension ref="A1:N44"/>
  <sheetViews>
    <sheetView showGridLines="0" topLeftCell="A16" zoomScale="70" zoomScaleNormal="70" workbookViewId="0">
      <selection activeCell="D43" sqref="D43"/>
    </sheetView>
  </sheetViews>
  <sheetFormatPr baseColWidth="10" defaultColWidth="9.1640625" defaultRowHeight="15"/>
  <cols>
    <col width="10.5" bestFit="1" customWidth="1" style="2" min="1" max="1"/>
    <col width="25.5" customWidth="1" style="2" min="2" max="2"/>
    <col width="28.33203125" customWidth="1" style="2" min="3" max="3"/>
    <col width="11" bestFit="1" customWidth="1" style="2" min="4" max="4"/>
    <col width="10.33203125" bestFit="1" customWidth="1" style="2" min="5" max="5"/>
    <col width="9.6640625" customWidth="1" style="2" min="6" max="6"/>
    <col width="10.5" bestFit="1" customWidth="1" style="2" min="7" max="7"/>
    <col width="13.83203125" bestFit="1" customWidth="1" style="2" min="8" max="8"/>
    <col width="12.1640625" bestFit="1" customWidth="1" style="2" min="9" max="9"/>
    <col width="11.33203125" customWidth="1" style="2" min="10" max="10"/>
    <col width="9.5" bestFit="1" customWidth="1" style="2" min="11" max="11"/>
    <col width="9.33203125" bestFit="1" customWidth="1" style="2" min="12" max="12"/>
    <col width="9.6640625" bestFit="1" customWidth="1" style="2" min="13" max="13"/>
    <col width="11.6640625" customWidth="1" style="2" min="14" max="14"/>
    <col width="9.1640625" customWidth="1" style="2" min="15" max="16384"/>
  </cols>
  <sheetData>
    <row r="1" ht="16" customHeight="1">
      <c r="A1" s="1" t="inlineStr">
        <is>
          <t>University</t>
        </is>
      </c>
      <c r="B1" s="2" t="inlineStr">
        <is>
          <t>Kyoto University</t>
        </is>
      </c>
      <c r="J1" s="1" t="inlineStr">
        <is>
          <t>Car #</t>
        </is>
      </c>
      <c r="K1" s="4" t="n">
        <v>15</v>
      </c>
      <c r="M1" s="1" t="inlineStr">
        <is>
          <t>Asm Cost</t>
        </is>
      </c>
      <c r="N1" s="91">
        <f>F17+N21+I33+J40+I44</f>
        <v/>
      </c>
    </row>
    <row r="2" ht="16" customHeight="1">
      <c r="A2" s="1" t="inlineStr">
        <is>
          <t>System</t>
        </is>
      </c>
      <c r="B2" s="2" t="inlineStr">
        <is>
          <t>Brake System</t>
        </is>
      </c>
      <c r="M2" s="1" t="inlineStr">
        <is>
          <t>Qty</t>
        </is>
      </c>
      <c r="N2" s="6" t="n">
        <v>1</v>
      </c>
    </row>
    <row r="3" ht="16" customHeight="1">
      <c r="A3" s="1" t="inlineStr">
        <is>
          <t>Assembly</t>
        </is>
      </c>
      <c r="B3" s="2" t="inlineStr">
        <is>
          <t>Brake Master Cylinder Asm</t>
        </is>
      </c>
      <c r="J3" s="1" t="inlineStr">
        <is>
          <t>FileLink1</t>
        </is>
      </c>
    </row>
    <row r="4" ht="15.75" customHeight="1">
      <c r="A4" s="1" t="inlineStr">
        <is>
          <t>P/N Base</t>
        </is>
      </c>
      <c r="B4" s="7" t="inlineStr">
        <is>
          <t>A1010</t>
        </is>
      </c>
      <c r="J4" s="1" t="inlineStr">
        <is>
          <t>FileLink2</t>
        </is>
      </c>
      <c r="M4" s="1" t="inlineStr">
        <is>
          <t>Extended Cost</t>
        </is>
      </c>
      <c r="N4" s="91">
        <f>N1*N2</f>
        <v/>
      </c>
    </row>
    <row r="5" ht="16" customHeight="1">
      <c r="A5" s="1" t="inlineStr">
        <is>
          <t>Suffix</t>
        </is>
      </c>
      <c r="B5" s="2" t="inlineStr">
        <is>
          <t>AA</t>
        </is>
      </c>
      <c r="J5" s="1" t="inlineStr">
        <is>
          <t>FileLink3</t>
        </is>
      </c>
    </row>
    <row r="6" ht="16" customHeight="1">
      <c r="A6" s="1" t="inlineStr">
        <is>
          <t>Details</t>
        </is>
      </c>
    </row>
    <row r="8" ht="16" customHeight="1">
      <c r="A8" s="8" t="inlineStr">
        <is>
          <t>Item Order</t>
        </is>
      </c>
      <c r="B8" s="8" t="inlineStr">
        <is>
          <t>Part</t>
        </is>
      </c>
      <c r="C8" s="8" t="inlineStr">
        <is>
          <t>P/N Base</t>
        </is>
      </c>
      <c r="D8" s="8" t="inlineStr">
        <is>
          <t>Part Cost</t>
        </is>
      </c>
      <c r="E8" s="8" t="inlineStr">
        <is>
          <t>Quantity</t>
        </is>
      </c>
      <c r="F8" s="8" t="inlineStr">
        <is>
          <t>Sub Total</t>
        </is>
      </c>
    </row>
    <row r="9" ht="16" customHeight="1">
      <c r="A9" s="44" t="inlineStr">
        <is>
          <t>PA1</t>
        </is>
      </c>
      <c r="B9" s="44">
        <f>'Brake Master Cylinder Front'!B4</f>
        <v/>
      </c>
      <c r="C9" s="44">
        <f>'Brake Master Cylinder Front'!B5</f>
        <v/>
      </c>
      <c r="D9" s="92">
        <f>'Brake Master Cylinder Front'!N1</f>
        <v/>
      </c>
      <c r="E9" s="93">
        <f>'Brake Master Cylinder Front'!N2</f>
        <v/>
      </c>
      <c r="F9" s="92">
        <f>D9*E9</f>
        <v/>
      </c>
    </row>
    <row r="10" ht="16" customHeight="1">
      <c r="A10" s="44" t="inlineStr">
        <is>
          <t>PA2</t>
        </is>
      </c>
      <c r="B10" s="44">
        <f>'Brake Master Cylinder Rear'!B4</f>
        <v/>
      </c>
      <c r="C10" s="44">
        <f>'Brake Master Cylinder Rear'!B5</f>
        <v/>
      </c>
      <c r="D10" s="92">
        <f>'Brake Master Cylinder Rear'!N1</f>
        <v/>
      </c>
      <c r="E10" s="93">
        <f>'Brake Master Cylinder Rear'!N2</f>
        <v/>
      </c>
      <c r="F10" s="92">
        <f>D10*E10</f>
        <v/>
      </c>
    </row>
    <row r="11" ht="16" customHeight="1">
      <c r="A11" s="44" t="inlineStr">
        <is>
          <t>PA3</t>
        </is>
      </c>
      <c r="B11" s="32" t="inlineStr">
        <is>
          <t>Brake Reservoir Tank Front</t>
        </is>
      </c>
      <c r="C11" s="44">
        <f>'Brake Reservoir Tank Front'!B5</f>
        <v/>
      </c>
      <c r="D11" s="92">
        <f>'Brake Reservoir Tank Front'!N1</f>
        <v/>
      </c>
      <c r="E11" s="93">
        <f>'Brake Reservoir Tank Front'!N2</f>
        <v/>
      </c>
      <c r="F11" s="92">
        <f>D11*E11</f>
        <v/>
      </c>
    </row>
    <row r="12" ht="16" customHeight="1">
      <c r="A12" s="44" t="inlineStr">
        <is>
          <t>PA4</t>
        </is>
      </c>
      <c r="B12" s="32" t="inlineStr">
        <is>
          <t>Brake Reservoir Tank Rear</t>
        </is>
      </c>
      <c r="C12" s="44">
        <f>'Brake Reservoir Tank Rear'!B5</f>
        <v/>
      </c>
      <c r="D12" s="92">
        <f>'Brake Reservoir Tank Rear'!N1</f>
        <v/>
      </c>
      <c r="E12" s="93">
        <f>'Brake Reservoir Tank Rear'!N2</f>
        <v/>
      </c>
      <c r="F12" s="92">
        <f>D12*E12</f>
        <v/>
      </c>
    </row>
    <row r="13" ht="16" customHeight="1">
      <c r="A13" s="44" t="inlineStr">
        <is>
          <t>PA5</t>
        </is>
      </c>
      <c r="B13" s="44" t="inlineStr">
        <is>
          <t>Brake Reservoir Tank Spacer</t>
        </is>
      </c>
      <c r="C13" s="44">
        <f>'Brake Reservoir Tank Spacer'!B5</f>
        <v/>
      </c>
      <c r="D13" s="92">
        <f>'Brake Reservoir Tank Spacer'!N1</f>
        <v/>
      </c>
      <c r="E13" s="93">
        <f>'Brake Reservoir Tank Spacer'!N2</f>
        <v/>
      </c>
      <c r="F13" s="92">
        <f>D13*E13</f>
        <v/>
      </c>
    </row>
    <row r="14" ht="16" customHeight="1">
      <c r="A14" s="44" t="inlineStr">
        <is>
          <t>PA6</t>
        </is>
      </c>
      <c r="B14" s="44" t="inlineStr">
        <is>
          <t>Brake Reservoir Tank Stay</t>
        </is>
      </c>
      <c r="C14" s="44">
        <f>'Brake Reservoir Tank Stay'!B5</f>
        <v/>
      </c>
      <c r="D14" s="92">
        <f>'Brake Reservoir Tank Stay'!N1</f>
        <v/>
      </c>
      <c r="E14" s="93">
        <f>'Brake Reservoir Tank Stay'!N2</f>
        <v/>
      </c>
      <c r="F14" s="92">
        <f>D14*E14</f>
        <v/>
      </c>
    </row>
    <row r="15" ht="16" customHeight="1">
      <c r="A15" s="44" t="inlineStr">
        <is>
          <t>PA7</t>
        </is>
      </c>
      <c r="B15" s="44" t="inlineStr">
        <is>
          <t>Brake Reservoir Tank Holder</t>
        </is>
      </c>
      <c r="C15" s="44">
        <f>'Brake Reservoir Tank Holder'!B5</f>
        <v/>
      </c>
      <c r="D15" s="92">
        <f>'Brake Reservoir Tank Holder'!N1</f>
        <v/>
      </c>
      <c r="E15" s="93">
        <f>'Brake Reservoir Tank Holder'!N2</f>
        <v/>
      </c>
      <c r="F15" s="92">
        <f>D15*E15</f>
        <v/>
      </c>
    </row>
    <row r="16" ht="16" customHeight="1">
      <c r="A16" s="44" t="inlineStr">
        <is>
          <t>PA8</t>
        </is>
      </c>
      <c r="B16" s="44" t="inlineStr">
        <is>
          <t>Overtravel Switch Stay</t>
        </is>
      </c>
      <c r="C16" s="44">
        <f>'OverTravel Switch Stay'!B5</f>
        <v/>
      </c>
      <c r="D16" s="92">
        <f>'OverTravel Switch Stay'!N1</f>
        <v/>
      </c>
      <c r="E16" s="93">
        <f>'OverTravel Switch Stay'!N2</f>
        <v/>
      </c>
      <c r="F16" s="92">
        <f>D16*E16</f>
        <v/>
      </c>
    </row>
    <row r="17" ht="16.5" customHeight="1">
      <c r="E17" s="62" t="inlineStr">
        <is>
          <t>Sub Total</t>
        </is>
      </c>
      <c r="F17" s="94">
        <f>SUM(F9:F16)</f>
        <v/>
      </c>
    </row>
    <row r="18"/>
    <row r="19" ht="16" customHeight="1">
      <c r="A19" s="8" t="inlineStr">
        <is>
          <t>Item Order</t>
        </is>
      </c>
      <c r="B19" s="8" t="inlineStr">
        <is>
          <t>Material</t>
        </is>
      </c>
      <c r="C19" s="8" t="inlineStr">
        <is>
          <t>Use</t>
        </is>
      </c>
      <c r="D19" s="8" t="inlineStr">
        <is>
          <t>Unit Cost</t>
        </is>
      </c>
      <c r="E19" s="8" t="inlineStr">
        <is>
          <t>Size1</t>
        </is>
      </c>
      <c r="F19" s="8" t="inlineStr">
        <is>
          <t>Unit1</t>
        </is>
      </c>
      <c r="G19" s="8" t="inlineStr">
        <is>
          <t>Size2</t>
        </is>
      </c>
      <c r="H19" s="8" t="inlineStr">
        <is>
          <t>Unit2</t>
        </is>
      </c>
      <c r="I19" s="8" t="inlineStr">
        <is>
          <t>Area Name</t>
        </is>
      </c>
      <c r="J19" s="8" t="inlineStr">
        <is>
          <t>Area</t>
        </is>
      </c>
      <c r="K19" s="8" t="inlineStr">
        <is>
          <t>Length</t>
        </is>
      </c>
      <c r="L19" s="8" t="inlineStr">
        <is>
          <t>Density</t>
        </is>
      </c>
      <c r="M19" s="8" t="inlineStr">
        <is>
          <t>Quantity</t>
        </is>
      </c>
      <c r="N19" s="8" t="inlineStr">
        <is>
          <t>Sub Total</t>
        </is>
      </c>
    </row>
    <row r="20" ht="16" customHeight="1">
      <c r="A20" s="44" t="inlineStr">
        <is>
          <t>MA1</t>
        </is>
      </c>
      <c r="B20" s="40" t="inlineStr">
        <is>
          <t>None</t>
        </is>
      </c>
      <c r="C20" s="44" t="n"/>
      <c r="D20" s="92" t="inlineStr"/>
      <c r="E20" s="44" t="n"/>
      <c r="F20" s="44" t="n"/>
      <c r="G20" s="44" t="n"/>
      <c r="H20" s="95" t="n"/>
      <c r="I20" s="37" t="n"/>
      <c r="J20" s="96" t="n"/>
      <c r="K20" s="95" t="n"/>
      <c r="L20" s="95" t="n"/>
      <c r="M20" s="96" t="n"/>
      <c r="N20" s="92">
        <f>IF(J20="",D20*M20,D20*J20*K20*L20*M20)</f>
        <v/>
      </c>
    </row>
    <row r="21" ht="16" customFormat="1" customHeight="1" s="9">
      <c r="M21" s="16" t="inlineStr">
        <is>
          <t>Sub Total</t>
        </is>
      </c>
      <c r="N21" s="97">
        <f>SUM(N20:N20)</f>
        <v/>
      </c>
    </row>
    <row r="22"/>
    <row r="23" ht="16" customFormat="1" customHeight="1" s="9">
      <c r="A23" s="8" t="inlineStr">
        <is>
          <t>Item Order</t>
        </is>
      </c>
      <c r="B23" s="8" t="inlineStr">
        <is>
          <t>Process</t>
        </is>
      </c>
      <c r="C23" s="8" t="inlineStr">
        <is>
          <t>Use</t>
        </is>
      </c>
      <c r="D23" s="8" t="inlineStr">
        <is>
          <t>Unit Cost</t>
        </is>
      </c>
      <c r="E23" s="8" t="inlineStr">
        <is>
          <t>Unit</t>
        </is>
      </c>
      <c r="F23" s="8" t="inlineStr">
        <is>
          <t>Quantity</t>
        </is>
      </c>
      <c r="G23" s="8" t="inlineStr">
        <is>
          <t>Multiplier</t>
        </is>
      </c>
      <c r="H23" s="8" t="inlineStr">
        <is>
          <t>Mult. Val.</t>
        </is>
      </c>
      <c r="I23" s="8" t="inlineStr">
        <is>
          <t>Sub Total</t>
        </is>
      </c>
    </row>
    <row r="24" ht="15.75" customFormat="1" customHeight="1" s="9">
      <c r="A24" s="44" t="inlineStr">
        <is>
          <t>PR1</t>
        </is>
      </c>
      <c r="B24" s="44" t="inlineStr">
        <is>
          <t>Assemble, 1 kg, Interference</t>
        </is>
      </c>
      <c r="C24" s="44" t="inlineStr">
        <is>
          <t>PA3 to PA1</t>
        </is>
      </c>
      <c r="D24" s="98" t="inlineStr"/>
      <c r="E24" s="44" t="inlineStr">
        <is>
          <t>unit</t>
        </is>
      </c>
      <c r="F24" s="44" t="n">
        <v>1</v>
      </c>
      <c r="G24" s="44" t="n"/>
      <c r="H24" s="30" t="inlineStr"/>
      <c r="I24" s="92">
        <f>IF(H24&lt;&gt;"",D24*F24*H24,D24*F24)</f>
        <v/>
      </c>
    </row>
    <row r="25" ht="16" customFormat="1" customHeight="1" s="9">
      <c r="A25" s="44" t="inlineStr">
        <is>
          <t>PR2</t>
        </is>
      </c>
      <c r="B25" s="44" t="inlineStr">
        <is>
          <t>Assemble, 1 kg, Loose</t>
        </is>
      </c>
      <c r="C25" s="44" t="inlineStr">
        <is>
          <t>FA1</t>
        </is>
      </c>
      <c r="D25" s="98" t="inlineStr"/>
      <c r="E25" s="44" t="inlineStr">
        <is>
          <t>unit</t>
        </is>
      </c>
      <c r="F25" s="44" t="n">
        <v>1</v>
      </c>
      <c r="G25" s="44" t="n"/>
      <c r="H25" s="30" t="inlineStr"/>
      <c r="I25" s="92">
        <f>IF(H25&lt;&gt;"",D25*F25*H25,D25*F25)</f>
        <v/>
      </c>
    </row>
    <row r="26" ht="16" customFormat="1" customHeight="1" s="9">
      <c r="A26" s="44" t="inlineStr">
        <is>
          <t>PR3</t>
        </is>
      </c>
      <c r="B26" s="31" t="inlineStr">
        <is>
          <t>Hand, Tight &lt;= 25.4 mm</t>
        </is>
      </c>
      <c r="C26" s="44" t="inlineStr">
        <is>
          <t>FA1</t>
        </is>
      </c>
      <c r="D26" s="98" t="inlineStr"/>
      <c r="E26" s="44" t="inlineStr">
        <is>
          <t>unit</t>
        </is>
      </c>
      <c r="F26" s="44" t="n">
        <v>1</v>
      </c>
      <c r="G26" s="44" t="n"/>
      <c r="H26" s="30" t="inlineStr"/>
      <c r="I26" s="92">
        <f>IF(H26&lt;&gt;"",D26*F26*H26,D26*F26)</f>
        <v/>
      </c>
    </row>
    <row r="27" ht="15" customFormat="1" customHeight="1" s="9">
      <c r="A27" s="44" t="inlineStr">
        <is>
          <t>PR4</t>
        </is>
      </c>
      <c r="B27" s="44" t="inlineStr">
        <is>
          <t>Assemble, 1 kg, Interference</t>
        </is>
      </c>
      <c r="C27" s="44" t="inlineStr">
        <is>
          <t>PA4 to PA1</t>
        </is>
      </c>
      <c r="D27" s="98" t="inlineStr"/>
      <c r="E27" s="44" t="inlineStr">
        <is>
          <t>unit</t>
        </is>
      </c>
      <c r="F27" s="44" t="n">
        <v>1</v>
      </c>
      <c r="G27" s="44" t="n"/>
      <c r="H27" s="30" t="inlineStr"/>
      <c r="I27" s="92">
        <f>IF(H27&lt;&gt;"",D27*F27*H27,D27*F27)</f>
        <v/>
      </c>
    </row>
    <row r="28" ht="16" customFormat="1" customHeight="1" s="9">
      <c r="A28" s="44" t="inlineStr">
        <is>
          <t>PR5</t>
        </is>
      </c>
      <c r="B28" s="44" t="inlineStr">
        <is>
          <t>Assemble, 1 kg, Loose</t>
        </is>
      </c>
      <c r="C28" s="44" t="inlineStr">
        <is>
          <t>FA2</t>
        </is>
      </c>
      <c r="D28" s="98" t="inlineStr"/>
      <c r="E28" s="44" t="inlineStr">
        <is>
          <t>unit</t>
        </is>
      </c>
      <c r="F28" s="44" t="n">
        <v>1</v>
      </c>
      <c r="G28" s="44" t="n"/>
      <c r="H28" s="30" t="inlineStr"/>
      <c r="I28" s="92">
        <f>IF(H28&lt;&gt;"",D28*F28*H28,D28*F28)</f>
        <v/>
      </c>
    </row>
    <row r="29" ht="16" customFormat="1" customHeight="1" s="9">
      <c r="A29" s="44" t="inlineStr">
        <is>
          <t>PR6</t>
        </is>
      </c>
      <c r="B29" s="31" t="inlineStr">
        <is>
          <t>Hand, Tight &lt;= 25.4 mm</t>
        </is>
      </c>
      <c r="C29" s="44" t="inlineStr">
        <is>
          <t>FA2</t>
        </is>
      </c>
      <c r="D29" s="98" t="inlineStr"/>
      <c r="E29" s="44" t="inlineStr">
        <is>
          <t>unit</t>
        </is>
      </c>
      <c r="F29" s="44" t="n">
        <v>1</v>
      </c>
      <c r="G29" s="44" t="n"/>
      <c r="H29" s="30" t="inlineStr"/>
      <c r="I29" s="92">
        <f>IF(H29&lt;&gt;"",D29*F29*H29,D29*F29)</f>
        <v/>
      </c>
    </row>
    <row r="30" ht="16" customFormat="1" customHeight="1" s="9">
      <c r="A30" s="44" t="inlineStr">
        <is>
          <t>PR7</t>
        </is>
      </c>
      <c r="B30" s="44" t="inlineStr">
        <is>
          <t>Assemble, 1 kg, Loose</t>
        </is>
      </c>
      <c r="C30" s="44" t="inlineStr">
        <is>
          <t>PA3~PA4 to PA6</t>
        </is>
      </c>
      <c r="D30" s="98" t="inlineStr"/>
      <c r="E30" s="44" t="inlineStr">
        <is>
          <t>unit</t>
        </is>
      </c>
      <c r="F30" s="44" t="n">
        <v>2</v>
      </c>
      <c r="G30" s="44" t="n"/>
      <c r="H30" s="30" t="inlineStr"/>
      <c r="I30" s="92">
        <f>IF(H30&lt;&gt;"",D30*F30*H30,D30*F30)</f>
        <v/>
      </c>
    </row>
    <row r="31" ht="16" customFormat="1" customHeight="1" s="9">
      <c r="A31" s="44" t="inlineStr">
        <is>
          <t>PR8</t>
        </is>
      </c>
      <c r="B31" s="44" t="inlineStr">
        <is>
          <t>Assemble, 1 kg, Loose</t>
        </is>
      </c>
      <c r="C31" s="44" t="inlineStr">
        <is>
          <t>FA3~FA4</t>
        </is>
      </c>
      <c r="D31" s="98" t="inlineStr"/>
      <c r="E31" s="44" t="inlineStr">
        <is>
          <t>unit</t>
        </is>
      </c>
      <c r="F31" s="44" t="n">
        <v>2</v>
      </c>
      <c r="G31" s="44" t="inlineStr">
        <is>
          <t>Repeat 2</t>
        </is>
      </c>
      <c r="H31" s="30" t="inlineStr"/>
      <c r="I31" s="92">
        <f>IF(H31&lt;&gt;"",D31*F31*H31,D31*F31)</f>
        <v/>
      </c>
    </row>
    <row r="32" ht="16" customFormat="1" customHeight="1" s="9">
      <c r="A32" s="44" t="inlineStr">
        <is>
          <t>PR9</t>
        </is>
      </c>
      <c r="B32" s="44" t="inlineStr">
        <is>
          <t>Ratchet &lt;= 6.35 mm</t>
        </is>
      </c>
      <c r="C32" s="44" t="inlineStr">
        <is>
          <t>FA3</t>
        </is>
      </c>
      <c r="D32" s="92" t="inlineStr"/>
      <c r="E32" s="44" t="inlineStr">
        <is>
          <t>unit</t>
        </is>
      </c>
      <c r="F32" s="44" t="n">
        <v>1</v>
      </c>
      <c r="G32" s="44" t="inlineStr">
        <is>
          <t>Repeat 2</t>
        </is>
      </c>
      <c r="H32" s="30" t="inlineStr"/>
      <c r="I32" s="92">
        <f>IF(H32&lt;&gt;"",D32*F32*H32,D32*F32)</f>
        <v/>
      </c>
    </row>
    <row r="33" ht="15" customFormat="1" customHeight="1" s="9">
      <c r="H33" s="16" t="inlineStr">
        <is>
          <t>Sub Total</t>
        </is>
      </c>
      <c r="I33" s="97">
        <f>SUM(I24:I32)</f>
        <v/>
      </c>
    </row>
    <row r="34"/>
    <row r="35" ht="16" customFormat="1" customHeight="1" s="9">
      <c r="A35" s="8" t="inlineStr">
        <is>
          <t>Item Order</t>
        </is>
      </c>
      <c r="B35" s="8" t="inlineStr">
        <is>
          <t>Fastener</t>
        </is>
      </c>
      <c r="C35" s="8" t="inlineStr">
        <is>
          <t>Use</t>
        </is>
      </c>
      <c r="D35" s="8" t="inlineStr">
        <is>
          <t>Unit Cost</t>
        </is>
      </c>
      <c r="E35" s="8" t="inlineStr">
        <is>
          <t>Size1</t>
        </is>
      </c>
      <c r="F35" s="8" t="inlineStr">
        <is>
          <t>Unit1</t>
        </is>
      </c>
      <c r="G35" s="8" t="inlineStr">
        <is>
          <t>Size2</t>
        </is>
      </c>
      <c r="H35" s="8" t="inlineStr">
        <is>
          <t>Unit2</t>
        </is>
      </c>
      <c r="I35" s="8" t="inlineStr">
        <is>
          <t>Quantity</t>
        </is>
      </c>
      <c r="J35" s="8" t="inlineStr">
        <is>
          <t>Sub Total</t>
        </is>
      </c>
    </row>
    <row r="36" ht="16" customHeight="1">
      <c r="A36" s="44" t="inlineStr">
        <is>
          <t>FA1</t>
        </is>
      </c>
      <c r="B36" s="44" t="inlineStr">
        <is>
          <t>Hose Clamp, Spring Steel</t>
        </is>
      </c>
      <c r="C36" s="44" t="inlineStr">
        <is>
          <t>PA3 to PA1</t>
        </is>
      </c>
      <c r="D36" s="99" t="inlineStr"/>
      <c r="E36" s="44" t="n">
        <v>10</v>
      </c>
      <c r="F36" s="19" t="inlineStr">
        <is>
          <t>mm</t>
        </is>
      </c>
      <c r="G36" s="44" t="n"/>
      <c r="H36" s="44" t="n"/>
      <c r="I36" s="20" t="n">
        <v>1</v>
      </c>
      <c r="J36" s="92">
        <f>D36*I36</f>
        <v/>
      </c>
    </row>
    <row r="37" ht="16" customHeight="1">
      <c r="A37" s="44" t="inlineStr">
        <is>
          <t>FA2</t>
        </is>
      </c>
      <c r="B37" s="44" t="inlineStr">
        <is>
          <t>Hose Clamp, Spring Steel</t>
        </is>
      </c>
      <c r="C37" s="44" t="inlineStr">
        <is>
          <t>PA4 to PA1</t>
        </is>
      </c>
      <c r="D37" s="99" t="inlineStr"/>
      <c r="E37" s="44" t="n">
        <v>10</v>
      </c>
      <c r="F37" s="19" t="inlineStr">
        <is>
          <t>mm</t>
        </is>
      </c>
      <c r="G37" s="44" t="n"/>
      <c r="H37" s="44" t="n"/>
      <c r="I37" s="20" t="n">
        <v>1</v>
      </c>
      <c r="J37" s="92">
        <f>D37*I37</f>
        <v/>
      </c>
    </row>
    <row r="38" ht="16" customHeight="1">
      <c r="A38" s="44" t="inlineStr">
        <is>
          <t>FA3</t>
        </is>
      </c>
      <c r="B38" s="44" t="inlineStr">
        <is>
          <t>Bolt, Grade 10.9 (SAE 8)</t>
        </is>
      </c>
      <c r="C38" s="44" t="inlineStr">
        <is>
          <t>PA3-MA1, PA4-MA1 to PA6</t>
        </is>
      </c>
      <c r="D38" s="99" t="inlineStr"/>
      <c r="E38" s="44" t="n">
        <v>4</v>
      </c>
      <c r="F38" s="19" t="inlineStr">
        <is>
          <t>mm</t>
        </is>
      </c>
      <c r="G38" s="44" t="n">
        <v>20</v>
      </c>
      <c r="H38" s="44" t="inlineStr">
        <is>
          <t>mm</t>
        </is>
      </c>
      <c r="I38" s="20" t="n">
        <v>2</v>
      </c>
      <c r="J38" s="92">
        <f>D38*I38</f>
        <v/>
      </c>
    </row>
    <row r="39" ht="16" customHeight="1">
      <c r="A39" s="44" t="inlineStr">
        <is>
          <t>FA4</t>
        </is>
      </c>
      <c r="B39" s="44" t="inlineStr">
        <is>
          <t>Washer, Grade 10.9 (SAE 8)</t>
        </is>
      </c>
      <c r="C39" s="44">
        <f>C38</f>
        <v/>
      </c>
      <c r="D39" s="99" t="inlineStr"/>
      <c r="E39" s="44" t="n"/>
      <c r="F39" s="19" t="inlineStr">
        <is>
          <t>unit</t>
        </is>
      </c>
      <c r="G39" s="44" t="n"/>
      <c r="H39" s="44" t="n"/>
      <c r="I39" s="20" t="n">
        <v>2</v>
      </c>
      <c r="J39" s="92">
        <f>D39*I39</f>
        <v/>
      </c>
    </row>
    <row r="40" ht="16" customFormat="1" customHeight="1" s="9">
      <c r="I40" s="62" t="inlineStr">
        <is>
          <t>Sub Total</t>
        </is>
      </c>
      <c r="J40" s="94">
        <f>SUM(J36:J39)</f>
        <v/>
      </c>
    </row>
    <row r="41">
      <c r="H41" s="22" t="n"/>
      <c r="I41" s="100" t="n"/>
    </row>
    <row r="42" customFormat="1" s="50">
      <c r="A42" s="49" t="inlineStr">
        <is>
          <t>Item Order</t>
        </is>
      </c>
      <c r="B42" s="49" t="inlineStr">
        <is>
          <t>Tooling</t>
        </is>
      </c>
      <c r="C42" s="49" t="inlineStr">
        <is>
          <t>Use</t>
        </is>
      </c>
      <c r="D42" s="49" t="inlineStr">
        <is>
          <t>Unit Cost</t>
        </is>
      </c>
      <c r="E42" s="49" t="inlineStr">
        <is>
          <t>Unit</t>
        </is>
      </c>
      <c r="F42" s="49" t="inlineStr">
        <is>
          <t>Quantity</t>
        </is>
      </c>
      <c r="G42" s="49" t="inlineStr">
        <is>
          <t>PVF</t>
        </is>
      </c>
      <c r="H42" s="49" t="inlineStr">
        <is>
          <t>FracIncld</t>
        </is>
      </c>
      <c r="I42" s="49" t="inlineStr">
        <is>
          <t>Sub Total</t>
        </is>
      </c>
    </row>
    <row r="43" ht="15" customHeight="1">
      <c r="A43" s="44" t="inlineStr">
        <is>
          <t>TO1</t>
        </is>
      </c>
      <c r="B43" s="44" t="inlineStr">
        <is>
          <t>None</t>
        </is>
      </c>
      <c r="C43" s="44" t="n"/>
      <c r="D43" s="92" t="inlineStr"/>
      <c r="E43" s="44" t="n"/>
      <c r="F43" s="44" t="n"/>
      <c r="G43" s="44" t="n"/>
      <c r="H43" s="44" t="n"/>
      <c r="I43" s="92" t="n">
        <v>0</v>
      </c>
    </row>
    <row r="44" ht="16" customFormat="1" customHeight="1" s="9">
      <c r="H44" s="16" t="inlineStr">
        <is>
          <t>Sub Total</t>
        </is>
      </c>
      <c r="I44" s="97">
        <f>SUM(I43:I43)</f>
        <v/>
      </c>
    </row>
  </sheetData>
  <pageMargins left="0.5" right="0.5" top="0.75" bottom="0.75" header="0.3" footer="0.3"/>
  <pageSetup orientation="landscape" paperSize="9" scale="74" fitToHeight="0" horizontalDpi="4294967293" verticalDpi="4294967293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1"/>
  <sheetViews>
    <sheetView topLeftCell="E1" workbookViewId="0">
      <selection activeCell="A1" sqref="A1"/>
    </sheetView>
  </sheetViews>
  <sheetFormatPr baseColWidth="10" defaultColWidth="8.83203125" defaultRowHeight="15"/>
  <sheetData>
    <row r="1"/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N30"/>
  <sheetViews>
    <sheetView topLeftCell="A19" workbookViewId="0">
      <selection activeCell="D35" sqref="D35"/>
    </sheetView>
  </sheetViews>
  <sheetFormatPr baseColWidth="10" defaultColWidth="8.83203125" defaultRowHeight="15"/>
  <sheetData>
    <row r="1" ht="32" customHeight="1">
      <c r="A1" s="1" t="inlineStr">
        <is>
          <t>University</t>
        </is>
      </c>
      <c r="B1" s="2" t="inlineStr">
        <is>
          <t>Kyoto University</t>
        </is>
      </c>
      <c r="C1" s="2" t="n"/>
      <c r="D1" s="2" t="n"/>
      <c r="E1" s="2" t="n"/>
      <c r="F1" s="2" t="n"/>
      <c r="G1" s="2" t="n"/>
      <c r="H1" s="2" t="n"/>
      <c r="I1" s="2" t="n"/>
      <c r="J1" s="3" t="inlineStr">
        <is>
          <t>Car #</t>
        </is>
      </c>
      <c r="K1" s="4" t="n">
        <v>23</v>
      </c>
      <c r="L1" s="2" t="n"/>
      <c r="M1" s="1" t="inlineStr">
        <is>
          <t>Part Cost</t>
        </is>
      </c>
      <c r="N1" s="91">
        <f>N12+I21+J25+I29</f>
        <v/>
      </c>
    </row>
    <row r="2" ht="32" customHeight="1">
      <c r="A2" s="1" t="inlineStr">
        <is>
          <t>System</t>
        </is>
      </c>
      <c r="B2" s="2" t="inlineStr">
        <is>
          <t>Brake System</t>
        </is>
      </c>
      <c r="C2" s="2" t="n"/>
      <c r="D2" s="1" t="inlineStr">
        <is>
          <t>FileLink1</t>
        </is>
      </c>
      <c r="E2" s="2" t="n"/>
      <c r="F2" s="2" t="n"/>
      <c r="G2" s="2" t="n"/>
      <c r="H2" s="2" t="n"/>
      <c r="I2" s="2" t="n"/>
      <c r="J2" s="2" t="n"/>
      <c r="K2" s="2" t="n"/>
      <c r="L2" s="2" t="n"/>
      <c r="M2" s="1" t="inlineStr">
        <is>
          <t>Qty</t>
        </is>
      </c>
      <c r="N2" s="6" t="n">
        <v>6</v>
      </c>
    </row>
    <row r="3" ht="64" customHeight="1">
      <c r="A3" s="1" t="inlineStr">
        <is>
          <t>Assembly</t>
        </is>
      </c>
      <c r="B3" s="2" t="inlineStr">
        <is>
          <t>Brake Master Cylinder Asm</t>
        </is>
      </c>
      <c r="C3" s="2" t="n"/>
      <c r="D3" s="1" t="inlineStr">
        <is>
          <t>FileLink2</t>
        </is>
      </c>
      <c r="E3" s="2" t="n"/>
      <c r="F3" s="2" t="n"/>
      <c r="G3" s="2" t="n"/>
      <c r="H3" s="2" t="n"/>
      <c r="I3" s="2" t="n"/>
      <c r="J3" s="1" t="inlineStr">
        <is>
          <t>FileLink1</t>
        </is>
      </c>
      <c r="K3" s="2" t="n"/>
      <c r="L3" s="2" t="n"/>
      <c r="M3" s="2" t="n"/>
      <c r="N3" s="2" t="n"/>
    </row>
    <row r="4" ht="48" customHeight="1">
      <c r="A4" s="1" t="inlineStr">
        <is>
          <t>Part</t>
        </is>
      </c>
      <c r="B4" s="7" t="inlineStr">
        <is>
          <t>Master Cylinder Spacer</t>
        </is>
      </c>
      <c r="C4" s="2" t="n"/>
      <c r="D4" s="1" t="inlineStr">
        <is>
          <t>FileLink3</t>
        </is>
      </c>
      <c r="E4" s="2" t="n"/>
      <c r="F4" s="2" t="n"/>
      <c r="G4" s="2" t="n"/>
      <c r="H4" s="2" t="n"/>
      <c r="I4" s="2" t="n"/>
      <c r="J4" s="1" t="inlineStr">
        <is>
          <t>FileLink2</t>
        </is>
      </c>
      <c r="K4" s="2" t="n"/>
      <c r="L4" s="2" t="n"/>
      <c r="M4" s="1" t="inlineStr">
        <is>
          <t>Extended Cost</t>
        </is>
      </c>
      <c r="N4" s="91">
        <f>N1*N2</f>
        <v/>
      </c>
    </row>
    <row r="5" ht="48" customHeight="1">
      <c r="A5" s="1" t="inlineStr">
        <is>
          <t>P/N Base</t>
        </is>
      </c>
      <c r="B5" s="7" t="inlineStr">
        <is>
          <t>SFJ-16-023-BR-00404</t>
        </is>
      </c>
      <c r="C5" s="2" t="n"/>
      <c r="D5" s="2" t="n"/>
      <c r="E5" s="2" t="n"/>
      <c r="F5" s="2" t="n"/>
      <c r="G5" s="2" t="n"/>
      <c r="H5" s="2" t="n"/>
      <c r="I5" s="2" t="n"/>
      <c r="J5" s="1" t="inlineStr">
        <is>
          <t>FileLink3</t>
        </is>
      </c>
      <c r="K5" s="2" t="n"/>
      <c r="L5" s="2" t="n"/>
      <c r="M5" s="2" t="n"/>
      <c r="N5" s="2" t="n"/>
    </row>
    <row r="6" ht="16" customHeight="1">
      <c r="A6" s="1" t="inlineStr">
        <is>
          <t>Suffix</t>
        </is>
      </c>
      <c r="B6" s="2" t="inlineStr">
        <is>
          <t>AA</t>
        </is>
      </c>
      <c r="C6" s="2" t="n"/>
      <c r="D6" s="2" t="n"/>
      <c r="E6" s="2" t="n"/>
      <c r="F6" s="2" t="n"/>
      <c r="G6" s="2" t="n"/>
      <c r="H6" s="2" t="n"/>
      <c r="I6" s="2" t="n"/>
      <c r="J6" s="2" t="n"/>
      <c r="K6" s="2" t="n"/>
      <c r="L6" s="2" t="n"/>
      <c r="M6" s="2" t="n"/>
      <c r="N6" s="2" t="n"/>
    </row>
    <row r="7" ht="16" customHeight="1">
      <c r="A7" s="1" t="inlineStr">
        <is>
          <t>Details</t>
        </is>
      </c>
      <c r="B7" s="2" t="n"/>
      <c r="C7" s="2" t="n"/>
      <c r="D7" s="2" t="n"/>
      <c r="E7" s="2" t="n"/>
      <c r="F7" s="2" t="n"/>
      <c r="G7" s="2" t="n"/>
      <c r="H7" s="2" t="n"/>
      <c r="I7" s="2" t="n"/>
      <c r="J7" s="2" t="n"/>
      <c r="K7" s="2" t="n"/>
      <c r="L7" s="2" t="n"/>
      <c r="M7" s="2" t="n"/>
      <c r="N7" s="2" t="n"/>
    </row>
    <row r="8">
      <c r="A8" s="2" t="n"/>
      <c r="B8" s="2" t="n"/>
      <c r="C8" s="2" t="n"/>
      <c r="D8" s="2" t="n"/>
      <c r="E8" s="2" t="n"/>
      <c r="F8" s="2" t="n"/>
      <c r="G8" s="2" t="n"/>
      <c r="H8" s="2" t="n"/>
      <c r="I8" s="2" t="n"/>
      <c r="J8" s="2" t="n"/>
      <c r="K8" s="2" t="n"/>
      <c r="L8" s="2" t="n"/>
      <c r="M8" s="2" t="n"/>
      <c r="N8" s="2" t="n"/>
    </row>
    <row r="9" ht="32" customHeight="1">
      <c r="A9" s="8" t="inlineStr">
        <is>
          <t>ItemOrder</t>
        </is>
      </c>
      <c r="B9" s="8" t="inlineStr">
        <is>
          <t>Material</t>
        </is>
      </c>
      <c r="C9" s="8" t="inlineStr">
        <is>
          <t>Use</t>
        </is>
      </c>
      <c r="D9" s="8" t="inlineStr">
        <is>
          <t>UnitCost</t>
        </is>
      </c>
      <c r="E9" s="8" t="inlineStr">
        <is>
          <t>Size1</t>
        </is>
      </c>
      <c r="F9" s="8" t="inlineStr">
        <is>
          <t>Unit1</t>
        </is>
      </c>
      <c r="G9" s="8" t="inlineStr">
        <is>
          <t>Size2</t>
        </is>
      </c>
      <c r="H9" s="8" t="inlineStr">
        <is>
          <t>Unit2</t>
        </is>
      </c>
      <c r="I9" s="8" t="inlineStr">
        <is>
          <t>Area Name</t>
        </is>
      </c>
      <c r="J9" s="8" t="inlineStr">
        <is>
          <t>Area</t>
        </is>
      </c>
      <c r="K9" s="8" t="inlineStr">
        <is>
          <t>Length</t>
        </is>
      </c>
      <c r="L9" s="8" t="inlineStr">
        <is>
          <t>Density</t>
        </is>
      </c>
      <c r="M9" s="8" t="inlineStr">
        <is>
          <t>Quantity</t>
        </is>
      </c>
      <c r="N9" s="8" t="inlineStr">
        <is>
          <t>Sub Total</t>
        </is>
      </c>
    </row>
    <row r="10" ht="48" customHeight="1">
      <c r="A10" s="88" t="inlineStr">
        <is>
          <t>MA1</t>
        </is>
      </c>
      <c r="B10" s="46" t="inlineStr">
        <is>
          <t>Steel, Mild</t>
        </is>
      </c>
      <c r="C10" s="32" t="inlineStr">
        <is>
          <t>Master Cylinder Spacer</t>
        </is>
      </c>
      <c r="D10" s="116" t="inlineStr"/>
      <c r="E10" s="44" t="n"/>
      <c r="F10" s="44" t="inlineStr">
        <is>
          <t>kg</t>
        </is>
      </c>
      <c r="G10" s="44" t="n"/>
      <c r="H10" s="95" t="n"/>
      <c r="I10" s="13" t="inlineStr">
        <is>
          <t>Round 14</t>
        </is>
      </c>
      <c r="J10" s="95">
        <f>7^2*PI()</f>
        <v/>
      </c>
      <c r="K10" s="95" t="n">
        <v>10</v>
      </c>
      <c r="L10" s="117" t="n">
        <v>7.859999999999999e-06</v>
      </c>
      <c r="M10" s="106" t="n">
        <v>1</v>
      </c>
      <c r="N10" s="92">
        <f>IF(J10="",D10*M10,D10*J10*K10*L10*M10)</f>
        <v/>
      </c>
    </row>
    <row r="11" ht="16" customHeight="1">
      <c r="A11" s="88" t="inlineStr">
        <is>
          <t>MA2</t>
        </is>
      </c>
      <c r="B11" s="44" t="inlineStr">
        <is>
          <t>Paint</t>
        </is>
      </c>
      <c r="C11" s="44" t="inlineStr">
        <is>
          <t>MA1</t>
        </is>
      </c>
      <c r="D11" s="92" t="inlineStr"/>
      <c r="E11" s="44" t="n"/>
      <c r="F11" s="44" t="inlineStr">
        <is>
          <t>m^2</t>
        </is>
      </c>
      <c r="G11" s="44" t="n"/>
      <c r="H11" s="95" t="n"/>
      <c r="I11" s="79" t="n"/>
      <c r="J11" s="96" t="n"/>
      <c r="K11" s="95" t="n"/>
      <c r="L11" s="110" t="n"/>
      <c r="M11" s="118">
        <f>565.49/10^6</f>
        <v/>
      </c>
      <c r="N11" s="92">
        <f>IF(J11="",D11*M11,D11*J11*K11*L11*M11)</f>
        <v/>
      </c>
    </row>
    <row r="12" ht="16" customHeight="1">
      <c r="A12" s="9" t="n"/>
      <c r="B12" s="9" t="n"/>
      <c r="C12" s="48" t="n"/>
      <c r="D12" s="9" t="n"/>
      <c r="E12" s="9" t="n"/>
      <c r="F12" s="9" t="n"/>
      <c r="G12" s="9" t="n"/>
      <c r="H12" s="9" t="n"/>
      <c r="I12" s="9" t="n"/>
      <c r="J12" s="9" t="n"/>
      <c r="K12" s="9" t="n"/>
      <c r="L12" s="9" t="n"/>
      <c r="M12" s="16" t="inlineStr">
        <is>
          <t>Sub Total</t>
        </is>
      </c>
      <c r="N12" s="97">
        <f>SUM(N10:N11)</f>
        <v/>
      </c>
    </row>
    <row r="13">
      <c r="A13" s="2" t="n"/>
      <c r="B13" s="2" t="n"/>
      <c r="C13" s="2" t="n"/>
      <c r="D13" s="2" t="n"/>
      <c r="E13" s="2" t="n"/>
      <c r="F13" s="2" t="n"/>
      <c r="G13" s="2" t="n"/>
      <c r="H13" s="2" t="n"/>
      <c r="I13" s="2" t="n"/>
      <c r="J13" s="2" t="n"/>
      <c r="K13" s="2" t="n"/>
      <c r="L13" s="2" t="n"/>
      <c r="M13" s="2" t="n"/>
      <c r="N13" s="2" t="n"/>
    </row>
    <row r="14" ht="32" customHeight="1">
      <c r="A14" s="8" t="inlineStr">
        <is>
          <t>ItemOrder</t>
        </is>
      </c>
      <c r="B14" s="8" t="inlineStr">
        <is>
          <t>Process</t>
        </is>
      </c>
      <c r="C14" s="8" t="inlineStr">
        <is>
          <t>Use</t>
        </is>
      </c>
      <c r="D14" s="8" t="inlineStr">
        <is>
          <t>UnitCost</t>
        </is>
      </c>
      <c r="E14" s="8" t="inlineStr">
        <is>
          <t>Unit</t>
        </is>
      </c>
      <c r="F14" s="8" t="inlineStr">
        <is>
          <t>Quantity</t>
        </is>
      </c>
      <c r="G14" s="8" t="inlineStr">
        <is>
          <t>Multiplier</t>
        </is>
      </c>
      <c r="H14" s="8" t="inlineStr">
        <is>
          <t>Mult. Val.</t>
        </is>
      </c>
      <c r="I14" s="8" t="inlineStr">
        <is>
          <t>Sub Total</t>
        </is>
      </c>
      <c r="J14" s="9" t="n"/>
      <c r="K14" s="9" t="n"/>
      <c r="L14" s="9" t="n"/>
      <c r="M14" s="9" t="n"/>
      <c r="N14" s="9" t="n"/>
    </row>
    <row r="15" ht="64" customHeight="1">
      <c r="A15" s="44" t="inlineStr">
        <is>
          <t>PR1</t>
        </is>
      </c>
      <c r="B15" s="34" t="inlineStr">
        <is>
          <t>Machining Setup, Install and remove</t>
        </is>
      </c>
      <c r="C15" s="44" t="inlineStr">
        <is>
          <t>MA1, Machining</t>
        </is>
      </c>
      <c r="D15" s="98" t="inlineStr"/>
      <c r="E15" s="44" t="inlineStr">
        <is>
          <t>unit</t>
        </is>
      </c>
      <c r="F15" s="44" t="n">
        <v>1</v>
      </c>
      <c r="G15" s="44" t="n"/>
      <c r="H15" s="44" t="inlineStr"/>
      <c r="I15" s="92">
        <f>IF(#REF!&lt;&gt;"",#REF!*#REF!*#REF!,#REF!*#REF!)</f>
        <v/>
      </c>
      <c r="J15" s="2" t="n"/>
      <c r="K15" s="2" t="n"/>
      <c r="L15" s="2" t="n"/>
      <c r="M15" s="2" t="n"/>
      <c r="N15" s="2" t="n"/>
    </row>
    <row r="16" ht="32" customHeight="1">
      <c r="A16" s="44" t="inlineStr">
        <is>
          <t>PR2</t>
        </is>
      </c>
      <c r="B16" s="44" t="inlineStr">
        <is>
          <t>Machining</t>
        </is>
      </c>
      <c r="C16" s="44" t="inlineStr">
        <is>
          <t>MA1, face and φ6</t>
        </is>
      </c>
      <c r="D16" s="92" t="inlineStr"/>
      <c r="E16" s="44" t="inlineStr">
        <is>
          <t>cm^3</t>
        </is>
      </c>
      <c r="F16" s="30">
        <f>0.7^2*PI()*0.1+0.3^2*PI()*0.9</f>
        <v/>
      </c>
      <c r="G16" s="35" t="inlineStr">
        <is>
          <t>Steel</t>
        </is>
      </c>
      <c r="H16" s="36" t="inlineStr"/>
      <c r="I16" s="92">
        <f>IF(#REF!&lt;&gt;"",#REF!*#REF!*#REF!,#REF!*#REF!)</f>
        <v/>
      </c>
      <c r="J16" s="2" t="n"/>
      <c r="K16" s="2" t="n"/>
      <c r="L16" s="2" t="n"/>
      <c r="M16" s="2" t="n"/>
      <c r="N16" s="2" t="n"/>
    </row>
    <row r="17" ht="16" customHeight="1">
      <c r="A17" s="44" t="inlineStr">
        <is>
          <t>PR3</t>
        </is>
      </c>
      <c r="B17" s="44" t="inlineStr">
        <is>
          <t>Machining</t>
        </is>
      </c>
      <c r="C17" s="44" t="inlineStr">
        <is>
          <t>MA1, φ12</t>
        </is>
      </c>
      <c r="D17" s="92" t="inlineStr"/>
      <c r="E17" s="44" t="inlineStr">
        <is>
          <t>cm^3</t>
        </is>
      </c>
      <c r="F17" s="30">
        <f>(0.7^2-0.6^2)*PI()*0.9+4.58/1000</f>
        <v/>
      </c>
      <c r="G17" s="35" t="inlineStr">
        <is>
          <t>Steel</t>
        </is>
      </c>
      <c r="H17" s="36" t="inlineStr"/>
      <c r="I17" s="92">
        <f>IF(#REF!&lt;&gt;"",#REF!*#REF!*#REF!,#REF!*#REF!)</f>
        <v/>
      </c>
      <c r="J17" s="2" t="n"/>
      <c r="K17" s="2" t="n"/>
      <c r="L17" s="2" t="n"/>
      <c r="M17" s="2" t="n"/>
      <c r="N17" s="2" t="n"/>
    </row>
    <row r="18" ht="48" customHeight="1">
      <c r="A18" s="44" t="inlineStr">
        <is>
          <t>PR4</t>
        </is>
      </c>
      <c r="B18" s="34" t="inlineStr">
        <is>
          <t>Machining Setup, Change</t>
        </is>
      </c>
      <c r="C18" s="44" t="inlineStr">
        <is>
          <t>MA1</t>
        </is>
      </c>
      <c r="D18" s="98" t="inlineStr"/>
      <c r="E18" s="44" t="inlineStr">
        <is>
          <t>unit</t>
        </is>
      </c>
      <c r="F18" s="44" t="n">
        <v>1</v>
      </c>
      <c r="G18" s="44" t="n"/>
      <c r="H18" s="44" t="inlineStr"/>
      <c r="I18" s="92">
        <f>IF(#REF!&lt;&gt;"",#REF!*#REF!*#REF!,#REF!*#REF!)</f>
        <v/>
      </c>
      <c r="J18" s="2" t="n"/>
      <c r="K18" s="2" t="n"/>
      <c r="L18" s="2" t="n"/>
      <c r="M18" s="2" t="n"/>
      <c r="N18" s="2" t="n"/>
    </row>
    <row r="19" ht="16" customHeight="1">
      <c r="A19" s="44" t="inlineStr">
        <is>
          <t>PR5</t>
        </is>
      </c>
      <c r="B19" s="44" t="inlineStr">
        <is>
          <t>Machining</t>
        </is>
      </c>
      <c r="C19" s="44" t="inlineStr">
        <is>
          <t>MA1, face</t>
        </is>
      </c>
      <c r="D19" s="92" t="inlineStr"/>
      <c r="E19" s="44" t="inlineStr">
        <is>
          <t>cm^3</t>
        </is>
      </c>
      <c r="F19" s="30">
        <f>(0.6^2-0.3^2)*PI()*0.1+0.00458</f>
        <v/>
      </c>
      <c r="G19" s="35" t="inlineStr">
        <is>
          <t>Steel</t>
        </is>
      </c>
      <c r="H19" s="36" t="inlineStr"/>
      <c r="I19" s="92">
        <f>IF(#REF!&lt;&gt;"",#REF!*#REF!*#REF!,#REF!*#REF!)</f>
        <v/>
      </c>
      <c r="J19" s="2" t="n"/>
      <c r="K19" s="2" t="n"/>
      <c r="L19" s="2" t="n"/>
      <c r="M19" s="2" t="n"/>
      <c r="N19" s="2" t="n"/>
    </row>
    <row r="20" ht="32" customHeight="1">
      <c r="A20" s="44" t="inlineStr">
        <is>
          <t>PR6</t>
        </is>
      </c>
      <c r="B20" s="44" t="inlineStr">
        <is>
          <t>Aerosol Apply</t>
        </is>
      </c>
      <c r="C20" s="44" t="inlineStr">
        <is>
          <t>MA2</t>
        </is>
      </c>
      <c r="D20" s="92" t="inlineStr"/>
      <c r="E20" s="44" t="inlineStr">
        <is>
          <t>m^2</t>
        </is>
      </c>
      <c r="F20" s="118">
        <f>565.49/10^6</f>
        <v/>
      </c>
      <c r="G20" s="35" t="n"/>
      <c r="H20" s="55" t="inlineStr"/>
      <c r="I20" s="119">
        <f>IF(#REF!&lt;&gt;"",#REF!*#REF!*#REF!,#REF!*#REF!)</f>
        <v/>
      </c>
      <c r="J20" s="2" t="n"/>
      <c r="K20" s="2" t="n"/>
      <c r="L20" s="2" t="n"/>
      <c r="M20" s="2" t="n"/>
      <c r="N20" s="2" t="n"/>
    </row>
    <row r="21" ht="16" customHeight="1">
      <c r="A21" s="9" t="n"/>
      <c r="B21" s="9" t="n"/>
      <c r="C21" s="9" t="n"/>
      <c r="D21" s="9" t="n"/>
      <c r="E21" s="9" t="n"/>
      <c r="F21" s="9" t="n"/>
      <c r="G21" s="9" t="n"/>
      <c r="H21" s="16" t="inlineStr">
        <is>
          <t>Sub Total</t>
        </is>
      </c>
      <c r="I21" s="97">
        <f>SUM(I15:I20)</f>
        <v/>
      </c>
      <c r="J21" s="9" t="n"/>
      <c r="K21" s="9" t="n"/>
      <c r="L21" s="9" t="n"/>
      <c r="M21" s="9" t="n"/>
      <c r="N21" s="9" t="n"/>
    </row>
    <row r="22">
      <c r="A22" s="2" t="n"/>
      <c r="B22" s="2" t="n"/>
      <c r="C22" s="2" t="n"/>
      <c r="D22" s="2" t="n"/>
      <c r="E22" s="2" t="n"/>
      <c r="F22" s="2" t="n"/>
      <c r="G22" s="2" t="n"/>
      <c r="H22" s="2" t="n"/>
      <c r="I22" s="2" t="n"/>
      <c r="J22" s="2" t="n"/>
      <c r="K22" s="2" t="n"/>
      <c r="L22" s="2" t="n"/>
      <c r="M22" s="2" t="n"/>
      <c r="N22" s="2" t="n"/>
    </row>
    <row r="23" ht="32" customHeight="1">
      <c r="A23" s="8" t="inlineStr">
        <is>
          <t>ItemOrder</t>
        </is>
      </c>
      <c r="B23" s="8" t="inlineStr">
        <is>
          <t>Fastener</t>
        </is>
      </c>
      <c r="C23" s="8" t="inlineStr">
        <is>
          <t>Use</t>
        </is>
      </c>
      <c r="D23" s="8" t="inlineStr">
        <is>
          <t>UnitCost</t>
        </is>
      </c>
      <c r="E23" s="8" t="inlineStr">
        <is>
          <t>Size1</t>
        </is>
      </c>
      <c r="F23" s="8" t="inlineStr">
        <is>
          <t>Unit1</t>
        </is>
      </c>
      <c r="G23" s="8" t="inlineStr">
        <is>
          <t>Size2</t>
        </is>
      </c>
      <c r="H23" s="8" t="inlineStr">
        <is>
          <t>Unit2</t>
        </is>
      </c>
      <c r="I23" s="8" t="inlineStr">
        <is>
          <t>Quantity</t>
        </is>
      </c>
      <c r="J23" s="8" t="inlineStr">
        <is>
          <t>Sub Total</t>
        </is>
      </c>
      <c r="K23" s="9" t="n"/>
      <c r="L23" s="9" t="n"/>
      <c r="M23" s="9" t="n"/>
      <c r="N23" s="9" t="n"/>
    </row>
    <row r="24" ht="16" customHeight="1">
      <c r="A24" s="44" t="inlineStr">
        <is>
          <t>FA1</t>
        </is>
      </c>
      <c r="B24" s="26" t="inlineStr">
        <is>
          <t>None</t>
        </is>
      </c>
      <c r="C24" s="44" t="n"/>
      <c r="D24" s="104" t="inlineStr"/>
      <c r="E24" s="44" t="n"/>
      <c r="F24" s="19" t="n"/>
      <c r="G24" s="44" t="n"/>
      <c r="H24" s="44" t="n"/>
      <c r="I24" s="20" t="n"/>
      <c r="J24" s="92">
        <f>D24*I24</f>
        <v/>
      </c>
      <c r="K24" s="2" t="n"/>
      <c r="L24" s="2" t="n"/>
      <c r="M24" s="2" t="n"/>
      <c r="N24" s="2" t="n"/>
    </row>
    <row r="25" ht="16" customHeight="1">
      <c r="A25" s="9" t="n"/>
      <c r="B25" s="9" t="n"/>
      <c r="C25" s="9" t="n"/>
      <c r="D25" s="9" t="n"/>
      <c r="E25" s="9" t="n"/>
      <c r="F25" s="9" t="n"/>
      <c r="G25" s="9" t="n"/>
      <c r="H25" s="9" t="n"/>
      <c r="I25" s="29" t="inlineStr">
        <is>
          <t>Sub Total</t>
        </is>
      </c>
      <c r="J25" s="105">
        <f>SUM(J24:J24)</f>
        <v/>
      </c>
      <c r="K25" s="9" t="n"/>
      <c r="L25" s="9" t="n"/>
      <c r="M25" s="9" t="n"/>
      <c r="N25" s="9" t="n"/>
    </row>
    <row r="26">
      <c r="A26" s="2" t="n"/>
      <c r="B26" s="2" t="n"/>
      <c r="C26" s="2" t="n"/>
      <c r="D26" s="2" t="n"/>
      <c r="E26" s="2" t="n"/>
      <c r="F26" s="2" t="n"/>
      <c r="G26" s="2" t="n"/>
      <c r="H26" s="22" t="n"/>
      <c r="I26" s="100" t="n"/>
      <c r="J26" s="2" t="n"/>
      <c r="K26" s="2" t="n"/>
      <c r="L26" s="2" t="n"/>
      <c r="M26" s="2" t="n"/>
      <c r="N26" s="2" t="n"/>
    </row>
    <row r="27" ht="32" customHeight="1">
      <c r="A27" s="8" t="inlineStr">
        <is>
          <t>ItemOrder</t>
        </is>
      </c>
      <c r="B27" s="8" t="inlineStr">
        <is>
          <t>Tooling</t>
        </is>
      </c>
      <c r="C27" s="8" t="inlineStr">
        <is>
          <t>Use</t>
        </is>
      </c>
      <c r="D27" s="8" t="inlineStr">
        <is>
          <t>UnitCost</t>
        </is>
      </c>
      <c r="E27" s="8" t="inlineStr">
        <is>
          <t>Unit</t>
        </is>
      </c>
      <c r="F27" s="8" t="inlineStr">
        <is>
          <t>Quantity</t>
        </is>
      </c>
      <c r="G27" s="8" t="inlineStr">
        <is>
          <t>PVF</t>
        </is>
      </c>
      <c r="H27" s="8" t="inlineStr">
        <is>
          <t>FracIncld</t>
        </is>
      </c>
      <c r="I27" s="8" t="inlineStr">
        <is>
          <t>Sub Total</t>
        </is>
      </c>
      <c r="J27" s="9" t="n"/>
      <c r="K27" s="9" t="n"/>
      <c r="L27" s="9" t="n"/>
      <c r="M27" s="9" t="n"/>
      <c r="N27" s="9" t="n"/>
    </row>
    <row r="28" ht="16" customHeight="1">
      <c r="A28" s="44" t="inlineStr">
        <is>
          <t>TO1</t>
        </is>
      </c>
      <c r="B28" s="44" t="inlineStr">
        <is>
          <t>None</t>
        </is>
      </c>
      <c r="C28" s="44" t="n"/>
      <c r="D28" s="92" t="inlineStr"/>
      <c r="E28" s="44" t="n"/>
      <c r="F28" s="44" t="n"/>
      <c r="G28" s="44" t="n"/>
      <c r="H28" s="44" t="n"/>
      <c r="I28" s="92" t="n">
        <v>0</v>
      </c>
      <c r="J28" s="2" t="n"/>
      <c r="K28" s="2" t="n"/>
      <c r="L28" s="2" t="n"/>
      <c r="M28" s="2" t="n"/>
      <c r="N28" s="2" t="n"/>
    </row>
    <row r="29" ht="16" customHeight="1">
      <c r="A29" s="9" t="n"/>
      <c r="B29" s="9" t="n"/>
      <c r="C29" s="9" t="n"/>
      <c r="D29" s="9" t="n"/>
      <c r="E29" s="9" t="n"/>
      <c r="F29" s="9" t="n"/>
      <c r="G29" s="9" t="n"/>
      <c r="H29" s="16" t="inlineStr">
        <is>
          <t>Sub Total</t>
        </is>
      </c>
      <c r="I29" s="97">
        <f>SUM(I28:I28)</f>
        <v/>
      </c>
      <c r="J29" s="9" t="n"/>
      <c r="K29" s="9" t="n"/>
      <c r="L29" s="9" t="n"/>
      <c r="M29" s="9" t="n"/>
      <c r="N29" s="9" t="n"/>
    </row>
    <row r="30">
      <c r="A30" s="2" t="n"/>
      <c r="B30" s="2" t="n"/>
      <c r="C30" s="2" t="n"/>
      <c r="D30" s="2" t="n"/>
      <c r="E30" s="2" t="n"/>
      <c r="F30" s="2" t="n"/>
      <c r="G30" s="2" t="n"/>
      <c r="H30" s="22" t="n"/>
      <c r="I30" s="100" t="n"/>
      <c r="J30" s="2" t="n"/>
      <c r="K30" s="2" t="n"/>
      <c r="L30" s="2" t="n"/>
      <c r="M30" s="2" t="n"/>
      <c r="N30" s="2" t="n"/>
    </row>
  </sheetData>
  <pageMargins left="0.7" right="0.7" top="0.75" bottom="0.75" header="0.3" footer="0.3"/>
  <pageSetup orientation="portrait" paperSize="9" horizontalDpi="1200" verticalDpi="1200"/>
</worksheet>
</file>

<file path=xl/worksheets/sheet2.xml><?xml version="1.0" encoding="utf-8"?>
<worksheet xmlns="http://schemas.openxmlformats.org/spreadsheetml/2006/main">
  <sheetPr codeName="Sheet4">
    <outlinePr summaryBelow="1" summaryRight="1"/>
    <pageSetUpPr fitToPage="1"/>
  </sheetPr>
  <dimension ref="A1:N28"/>
  <sheetViews>
    <sheetView showGridLines="0" zoomScale="58" zoomScaleNormal="58" workbookViewId="0">
      <selection activeCell="D26" sqref="D26"/>
    </sheetView>
  </sheetViews>
  <sheetFormatPr baseColWidth="10" defaultColWidth="9.1640625" defaultRowHeight="15"/>
  <cols>
    <col width="15" bestFit="1" customWidth="1" style="2" min="1" max="1"/>
    <col width="17.5" customWidth="1" style="2" min="2" max="2"/>
    <col width="16.83203125" customWidth="1" style="2" min="3" max="3"/>
    <col width="13.5" bestFit="1" customWidth="1" style="2" min="4" max="4"/>
    <col width="14.1640625" bestFit="1" customWidth="1" style="2" min="5" max="5"/>
    <col width="12" bestFit="1" customWidth="1" style="2" min="6" max="6"/>
    <col width="10.1640625" bestFit="1" customWidth="1" style="2" min="7" max="7"/>
    <col width="13.83203125" bestFit="1" customWidth="1" style="2" min="8" max="8"/>
    <col width="15.5" bestFit="1" customWidth="1" style="2" min="9" max="9"/>
    <col width="13.83203125" bestFit="1" customWidth="1" style="2" min="10" max="10"/>
    <col width="10.5" bestFit="1" customWidth="1" style="2" min="11" max="11"/>
    <col width="11.33203125" bestFit="1" customWidth="1" style="2" min="12" max="12"/>
    <col width="13.83203125" bestFit="1" customWidth="1" style="2" min="13" max="13"/>
    <col width="15" bestFit="1" customWidth="1" style="2" min="14" max="14"/>
    <col width="9.1640625" customWidth="1" style="2" min="15" max="15"/>
    <col width="9.5" bestFit="1" customWidth="1" style="2" min="16" max="16"/>
    <col width="9.1640625" customWidth="1" style="2" min="17" max="18"/>
    <col width="10.5" bestFit="1" customWidth="1" style="2" min="19" max="19"/>
    <col width="9.5" bestFit="1" customWidth="1" style="2" min="20" max="20"/>
    <col width="9.1640625" customWidth="1" style="2" min="21" max="21"/>
    <col width="9.5" bestFit="1" customWidth="1" style="2" min="22" max="22"/>
    <col width="9.1640625" customWidth="1" style="2" min="23" max="23"/>
    <col width="10.1640625" bestFit="1" customWidth="1" style="2" min="24" max="25"/>
    <col width="9.33203125" bestFit="1" customWidth="1" style="2" min="26" max="28"/>
    <col width="9.1640625" customWidth="1" style="2" min="29" max="16384"/>
  </cols>
  <sheetData>
    <row r="1" ht="16" customHeight="1">
      <c r="A1" s="1" t="inlineStr">
        <is>
          <t>University</t>
        </is>
      </c>
      <c r="B1" s="2" t="inlineStr">
        <is>
          <t>Kyoto University</t>
        </is>
      </c>
      <c r="J1" s="3" t="inlineStr">
        <is>
          <t>Car #</t>
        </is>
      </c>
      <c r="K1" s="4" t="n">
        <v>15</v>
      </c>
      <c r="M1" s="1" t="inlineStr">
        <is>
          <t>Part Cost</t>
        </is>
      </c>
      <c r="N1" s="91">
        <f>N13+I19+J23+I27</f>
        <v/>
      </c>
    </row>
    <row r="2" ht="16" customHeight="1">
      <c r="A2" s="1" t="inlineStr">
        <is>
          <t>System</t>
        </is>
      </c>
      <c r="B2" s="2" t="inlineStr">
        <is>
          <t>Brake System</t>
        </is>
      </c>
      <c r="D2" s="90" t="n"/>
      <c r="M2" s="1" t="inlineStr">
        <is>
          <t>Qty</t>
        </is>
      </c>
      <c r="N2" s="6" t="n">
        <v>1</v>
      </c>
    </row>
    <row r="3" ht="32" customHeight="1">
      <c r="A3" s="1" t="inlineStr">
        <is>
          <t>Assembly</t>
        </is>
      </c>
      <c r="B3" s="2" t="inlineStr">
        <is>
          <t>Brake Master Cylinder Asm</t>
        </is>
      </c>
      <c r="D3" s="90" t="n"/>
      <c r="J3" s="1" t="inlineStr">
        <is>
          <t>FileLink1</t>
        </is>
      </c>
    </row>
    <row r="4" ht="32" customHeight="1">
      <c r="A4" s="1" t="inlineStr">
        <is>
          <t>Part</t>
        </is>
      </c>
      <c r="B4" s="7" t="inlineStr">
        <is>
          <t>Brake Master Cylinder Front</t>
        </is>
      </c>
      <c r="D4" s="90" t="n"/>
      <c r="J4" s="1" t="inlineStr">
        <is>
          <t>FileLink2</t>
        </is>
      </c>
      <c r="M4" s="1" t="inlineStr">
        <is>
          <t>Extended Cost</t>
        </is>
      </c>
      <c r="N4" s="91">
        <f>N1*N2</f>
        <v/>
      </c>
    </row>
    <row r="5" ht="16" customHeight="1">
      <c r="A5" s="1" t="inlineStr">
        <is>
          <t>P/N Base</t>
        </is>
      </c>
      <c r="B5" s="7" t="n">
        <v>10101</v>
      </c>
      <c r="J5" s="1" t="inlineStr">
        <is>
          <t>FileLink3</t>
        </is>
      </c>
    </row>
    <row r="6" ht="16" customHeight="1">
      <c r="A6" s="1" t="inlineStr">
        <is>
          <t>Suffix</t>
        </is>
      </c>
      <c r="B6" s="2" t="inlineStr">
        <is>
          <t>AA</t>
        </is>
      </c>
    </row>
    <row r="7" ht="16" customHeight="1">
      <c r="A7" s="1" t="inlineStr">
        <is>
          <t>Details</t>
        </is>
      </c>
    </row>
    <row r="9" ht="16" customFormat="1" customHeight="1" s="9">
      <c r="A9" s="8" t="inlineStr">
        <is>
          <t>Item Order</t>
        </is>
      </c>
      <c r="B9" s="8" t="inlineStr">
        <is>
          <t>Material</t>
        </is>
      </c>
      <c r="C9" s="8" t="inlineStr">
        <is>
          <t>Use</t>
        </is>
      </c>
      <c r="D9" s="8" t="inlineStr">
        <is>
          <t>Unit Cost</t>
        </is>
      </c>
      <c r="E9" s="8" t="inlineStr">
        <is>
          <t>Size1</t>
        </is>
      </c>
      <c r="F9" s="8" t="inlineStr">
        <is>
          <t>Unit1</t>
        </is>
      </c>
      <c r="G9" s="8" t="inlineStr">
        <is>
          <t>Size2</t>
        </is>
      </c>
      <c r="H9" s="8" t="inlineStr">
        <is>
          <t>Unit2</t>
        </is>
      </c>
      <c r="I9" s="8" t="inlineStr">
        <is>
          <t>Area Name</t>
        </is>
      </c>
      <c r="J9" s="8" t="inlineStr">
        <is>
          <t>Area</t>
        </is>
      </c>
      <c r="K9" s="8" t="inlineStr">
        <is>
          <t>Length</t>
        </is>
      </c>
      <c r="L9" s="8" t="inlineStr">
        <is>
          <t>Density</t>
        </is>
      </c>
      <c r="M9" s="8" t="inlineStr">
        <is>
          <t>Quantity</t>
        </is>
      </c>
      <c r="N9" s="8" t="inlineStr">
        <is>
          <t>Sub Total</t>
        </is>
      </c>
    </row>
    <row r="10" ht="32" customHeight="1">
      <c r="A10" s="88" t="inlineStr">
        <is>
          <t>MA1</t>
        </is>
      </c>
      <c r="B10" s="79" t="inlineStr">
        <is>
          <t>Master Cylinder, Brembo, 10.4776.51</t>
        </is>
      </c>
      <c r="C10" s="88" t="inlineStr">
        <is>
          <t>Brake Master Cylinder Front</t>
        </is>
      </c>
      <c r="D10" s="101" t="inlineStr"/>
      <c r="E10" s="44" t="n"/>
      <c r="F10" s="44" t="inlineStr">
        <is>
          <t>unit</t>
        </is>
      </c>
      <c r="G10" s="44" t="n"/>
      <c r="H10" s="44" t="n"/>
      <c r="I10" s="44" t="n"/>
      <c r="J10" s="44" t="n"/>
      <c r="K10" s="44" t="n"/>
      <c r="L10" s="44" t="n"/>
      <c r="M10" s="88" t="n">
        <v>1</v>
      </c>
      <c r="N10" s="92">
        <f>IF(J10="",D10*M10,D10*J10*K10*L10*M10)</f>
        <v/>
      </c>
    </row>
    <row r="11" ht="32" customHeight="1">
      <c r="A11" s="88" t="inlineStr">
        <is>
          <t>MA2</t>
        </is>
      </c>
      <c r="B11" s="79" t="inlineStr">
        <is>
          <t>Adapter/L.P./Union Reducer//Al./Anod.</t>
        </is>
      </c>
      <c r="C11" s="88" t="inlineStr">
        <is>
          <t>Brake Master Cylinder</t>
        </is>
      </c>
      <c r="D11" s="102" t="inlineStr"/>
      <c r="E11" s="81" t="n">
        <v>10</v>
      </c>
      <c r="F11" s="44" t="inlineStr">
        <is>
          <t>mm</t>
        </is>
      </c>
      <c r="G11" s="82">
        <f>25.4*3/16</f>
        <v/>
      </c>
      <c r="H11" s="95" t="inlineStr">
        <is>
          <t>mm</t>
        </is>
      </c>
      <c r="I11" s="13" t="n"/>
      <c r="J11" s="96" t="n"/>
      <c r="K11" s="95" t="n"/>
      <c r="L11" s="95" t="n"/>
      <c r="M11" s="44" t="n">
        <v>1</v>
      </c>
      <c r="N11" s="92">
        <f>IF(J11="",D11*M11,D11*J11*K11*L11*M11)</f>
        <v/>
      </c>
    </row>
    <row r="12" ht="31.5" customHeight="1">
      <c r="A12" s="88" t="inlineStr">
        <is>
          <t>MA3</t>
        </is>
      </c>
      <c r="B12" s="83" t="inlineStr">
        <is>
          <t>Crush Washer</t>
        </is>
      </c>
      <c r="C12" s="88" t="inlineStr">
        <is>
          <t>Brake Master Cylinder</t>
        </is>
      </c>
      <c r="D12" s="92" t="inlineStr"/>
      <c r="E12" s="44" t="n">
        <v>10</v>
      </c>
      <c r="F12" s="44" t="inlineStr">
        <is>
          <t>mm</t>
        </is>
      </c>
      <c r="G12" s="44" t="n"/>
      <c r="H12" s="95" t="n"/>
      <c r="I12" s="37" t="n"/>
      <c r="J12" s="96" t="n"/>
      <c r="K12" s="95" t="n"/>
      <c r="L12" s="95" t="n"/>
      <c r="M12" s="44" t="n">
        <v>1</v>
      </c>
      <c r="N12" s="92">
        <f>IF(J12="",D12*M12,D12*J12*K12*L12*M12)</f>
        <v/>
      </c>
    </row>
    <row r="13" ht="16" customFormat="1" customHeight="1" s="9">
      <c r="M13" s="16" t="inlineStr">
        <is>
          <t>Sub Total</t>
        </is>
      </c>
      <c r="N13" s="97">
        <f>SUM(N10:N12)</f>
        <v/>
      </c>
    </row>
    <row r="14"/>
    <row r="15" ht="16" customFormat="1" customHeight="1" s="9">
      <c r="A15" s="8" t="inlineStr">
        <is>
          <t>Item Order</t>
        </is>
      </c>
      <c r="B15" s="8" t="inlineStr">
        <is>
          <t>Process</t>
        </is>
      </c>
      <c r="C15" s="8" t="inlineStr">
        <is>
          <t>Use</t>
        </is>
      </c>
      <c r="D15" s="8" t="inlineStr">
        <is>
          <t>Unit Cost</t>
        </is>
      </c>
      <c r="E15" s="8" t="inlineStr">
        <is>
          <t>Unit</t>
        </is>
      </c>
      <c r="F15" s="8" t="inlineStr">
        <is>
          <t>Quantity</t>
        </is>
      </c>
      <c r="G15" s="8" t="inlineStr">
        <is>
          <t>Multiplier</t>
        </is>
      </c>
      <c r="H15" s="8" t="inlineStr">
        <is>
          <t>Mult. Val.</t>
        </is>
      </c>
      <c r="I15" s="8" t="inlineStr">
        <is>
          <t>Sub Total</t>
        </is>
      </c>
    </row>
    <row r="16" ht="29.5" customHeight="1">
      <c r="A16" s="44" t="inlineStr">
        <is>
          <t>PR1</t>
        </is>
      </c>
      <c r="B16" s="44" t="inlineStr">
        <is>
          <t>Assemble, 1 kg, Line-on-Line</t>
        </is>
      </c>
      <c r="C16" s="44" t="inlineStr">
        <is>
          <t>MA2, MA3 to MA1</t>
        </is>
      </c>
      <c r="D16" s="98" t="inlineStr"/>
      <c r="E16" s="44" t="inlineStr">
        <is>
          <t>unit</t>
        </is>
      </c>
      <c r="F16" s="44" t="n">
        <v>1</v>
      </c>
      <c r="G16" s="44" t="n"/>
      <c r="H16" s="30" t="inlineStr"/>
      <c r="I16" s="92">
        <f>IF('Brake Master Cylinder Front'!$H16&lt;&gt;"",'Brake Master Cylinder Front'!$D16*'Brake Master Cylinder Front'!$F16*'Brake Master Cylinder Front'!$H16,'Brake Master Cylinder Front'!$D16*'Brake Master Cylinder Front'!$F16)</f>
        <v/>
      </c>
    </row>
    <row r="17" ht="16.5" customHeight="1">
      <c r="A17" s="44" t="inlineStr">
        <is>
          <t>PR2</t>
        </is>
      </c>
      <c r="B17" s="84" t="inlineStr">
        <is>
          <t>Wrench &lt;= 25.4 mm</t>
        </is>
      </c>
      <c r="C17" s="85" t="inlineStr">
        <is>
          <t>MA2</t>
        </is>
      </c>
      <c r="D17" s="103" t="inlineStr"/>
      <c r="E17" s="87" t="inlineStr">
        <is>
          <t>unit</t>
        </is>
      </c>
      <c r="F17" s="44" t="n">
        <v>1</v>
      </c>
      <c r="G17" s="44" t="n"/>
      <c r="H17" s="30" t="inlineStr"/>
      <c r="I17" s="92">
        <f>IF('Brake Master Cylinder Front'!$H17&lt;&gt;"",'Brake Master Cylinder Front'!$D17*'Brake Master Cylinder Front'!$F17*'Brake Master Cylinder Front'!$H17,'Brake Master Cylinder Front'!$D17*'Brake Master Cylinder Front'!$F17)</f>
        <v/>
      </c>
    </row>
    <row r="18" ht="30" customHeight="1">
      <c r="A18" s="44" t="inlineStr">
        <is>
          <t>PR3</t>
        </is>
      </c>
      <c r="B18" s="44" t="inlineStr">
        <is>
          <t>Reaction Tool &lt;= 25.4 mm</t>
        </is>
      </c>
      <c r="C18" s="85" t="inlineStr">
        <is>
          <t>MA1</t>
        </is>
      </c>
      <c r="D18" s="98" t="inlineStr"/>
      <c r="E18" s="44" t="inlineStr">
        <is>
          <t>unit</t>
        </is>
      </c>
      <c r="F18" s="44" t="n">
        <v>1</v>
      </c>
      <c r="G18" s="44" t="n"/>
      <c r="H18" s="30" t="inlineStr"/>
      <c r="I18" s="92">
        <f>IF('Brake Master Cylinder Front'!$H18&lt;&gt;"",'Brake Master Cylinder Front'!$D18*'Brake Master Cylinder Front'!$F18*'Brake Master Cylinder Front'!$H18,'Brake Master Cylinder Front'!$D18*'Brake Master Cylinder Front'!$F18)</f>
        <v/>
      </c>
    </row>
    <row r="19" ht="16" customFormat="1" customHeight="1" s="9">
      <c r="H19" s="16" t="inlineStr">
        <is>
          <t>Sub Total</t>
        </is>
      </c>
      <c r="I19" s="97">
        <f>SUM(I16:I18)</f>
        <v/>
      </c>
    </row>
    <row r="20"/>
    <row r="21" ht="16" customFormat="1" customHeight="1" s="9">
      <c r="A21" s="8" t="inlineStr">
        <is>
          <t>Item Order</t>
        </is>
      </c>
      <c r="B21" s="8" t="inlineStr">
        <is>
          <t>Fastener</t>
        </is>
      </c>
      <c r="C21" s="8" t="inlineStr">
        <is>
          <t>Use</t>
        </is>
      </c>
      <c r="D21" s="8" t="inlineStr">
        <is>
          <t>Unit Cost</t>
        </is>
      </c>
      <c r="E21" s="8" t="inlineStr">
        <is>
          <t>Size1</t>
        </is>
      </c>
      <c r="F21" s="8" t="inlineStr">
        <is>
          <t>Unit1</t>
        </is>
      </c>
      <c r="G21" s="8" t="inlineStr">
        <is>
          <t>Size2</t>
        </is>
      </c>
      <c r="H21" s="8" t="inlineStr">
        <is>
          <t>Unit2</t>
        </is>
      </c>
      <c r="I21" s="8" t="inlineStr">
        <is>
          <t>Quantity</t>
        </is>
      </c>
      <c r="J21" s="8" t="inlineStr">
        <is>
          <t>Sub Total</t>
        </is>
      </c>
    </row>
    <row r="22" ht="16" customHeight="1">
      <c r="A22" s="44" t="inlineStr">
        <is>
          <t>FA1</t>
        </is>
      </c>
      <c r="B22" s="26" t="inlineStr">
        <is>
          <t>None</t>
        </is>
      </c>
      <c r="C22" s="44" t="n"/>
      <c r="D22" s="104" t="inlineStr"/>
      <c r="E22" s="44" t="n"/>
      <c r="F22" s="19" t="n"/>
      <c r="G22" s="44" t="n"/>
      <c r="H22" s="44" t="n"/>
      <c r="I22" s="20" t="n"/>
      <c r="J22" s="92">
        <f>D22*I22</f>
        <v/>
      </c>
    </row>
    <row r="23" ht="16" customHeight="1">
      <c r="A23" s="9" t="n"/>
      <c r="B23" s="9" t="n"/>
      <c r="C23" s="9" t="n"/>
      <c r="D23" s="9" t="n"/>
      <c r="E23" s="9" t="n"/>
      <c r="F23" s="9" t="n"/>
      <c r="G23" s="9" t="n"/>
      <c r="H23" s="9" t="n"/>
      <c r="I23" s="29" t="inlineStr">
        <is>
          <t>Sub Total</t>
        </is>
      </c>
      <c r="J23" s="105">
        <f>SUM(J22:J22)</f>
        <v/>
      </c>
    </row>
    <row r="24" customFormat="1" s="9">
      <c r="A24" s="2" t="n"/>
      <c r="B24" s="2" t="n"/>
      <c r="C24" s="2" t="n"/>
      <c r="D24" s="2" t="n"/>
      <c r="E24" s="2" t="n"/>
      <c r="F24" s="2" t="n"/>
      <c r="G24" s="2" t="n"/>
      <c r="H24" s="22" t="n"/>
      <c r="I24" s="100" t="n"/>
      <c r="J24" s="2" t="n"/>
    </row>
    <row r="25" ht="16" customHeight="1">
      <c r="A25" s="8" t="inlineStr">
        <is>
          <t>Item Order</t>
        </is>
      </c>
      <c r="B25" s="8" t="inlineStr">
        <is>
          <t>Tooling</t>
        </is>
      </c>
      <c r="C25" s="8" t="inlineStr">
        <is>
          <t>Use</t>
        </is>
      </c>
      <c r="D25" s="8" t="inlineStr">
        <is>
          <t>Unit Cost</t>
        </is>
      </c>
      <c r="E25" s="8" t="inlineStr">
        <is>
          <t>Unit</t>
        </is>
      </c>
      <c r="F25" s="8" t="inlineStr">
        <is>
          <t>Quantity</t>
        </is>
      </c>
      <c r="G25" s="8" t="inlineStr">
        <is>
          <t>PVF</t>
        </is>
      </c>
      <c r="H25" s="8" t="inlineStr">
        <is>
          <t>FracIncld</t>
        </is>
      </c>
      <c r="I25" s="8" t="inlineStr">
        <is>
          <t>Sub Total</t>
        </is>
      </c>
      <c r="J25" s="9" t="n"/>
    </row>
    <row r="26" ht="16" customFormat="1" customHeight="1" s="9">
      <c r="A26" s="44" t="inlineStr">
        <is>
          <t>TO1</t>
        </is>
      </c>
      <c r="B26" s="44" t="inlineStr">
        <is>
          <t>None</t>
        </is>
      </c>
      <c r="C26" s="44" t="n"/>
      <c r="D26" s="104" t="inlineStr"/>
      <c r="E26" s="44" t="n"/>
      <c r="F26" s="44" t="n"/>
      <c r="G26" s="44" t="n"/>
      <c r="H26" s="44" t="n"/>
      <c r="I26" s="104" t="n">
        <v>0</v>
      </c>
      <c r="J26" s="2" t="n"/>
    </row>
    <row r="27" ht="16" customHeight="1">
      <c r="A27" s="9" t="n"/>
      <c r="B27" s="9" t="n"/>
      <c r="C27" s="9" t="n"/>
      <c r="D27" s="9" t="n"/>
      <c r="E27" s="9" t="n"/>
      <c r="F27" s="9" t="n"/>
      <c r="G27" s="9" t="n"/>
      <c r="H27" s="16" t="inlineStr">
        <is>
          <t>Sub Total</t>
        </is>
      </c>
      <c r="I27" s="97">
        <f>SUM(I26:I26)</f>
        <v/>
      </c>
      <c r="J27" s="9" t="n"/>
    </row>
    <row r="28" customFormat="1" s="9">
      <c r="A28" s="2" t="n"/>
      <c r="B28" s="2" t="n"/>
      <c r="C28" s="2" t="n"/>
      <c r="D28" s="2" t="n"/>
      <c r="E28" s="2" t="n"/>
      <c r="F28" s="2" t="n"/>
      <c r="G28" s="2" t="n"/>
      <c r="H28" s="22" t="n"/>
      <c r="I28" s="100" t="n"/>
      <c r="J28" s="2" t="n"/>
    </row>
  </sheetData>
  <pageMargins left="0.5" right="0.5" top="0.75" bottom="0.75" header="0.3" footer="0.3"/>
  <pageSetup orientation="landscape" paperSize="9" scale="70" fitToHeight="0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N28"/>
  <sheetViews>
    <sheetView showGridLines="0" zoomScale="53" zoomScaleNormal="53" workbookViewId="0">
      <selection activeCell="D26" sqref="D26"/>
    </sheetView>
  </sheetViews>
  <sheetFormatPr baseColWidth="10" defaultColWidth="9.1640625" defaultRowHeight="15"/>
  <cols>
    <col width="15" bestFit="1" customWidth="1" style="2" min="1" max="1"/>
    <col width="18.6640625" customWidth="1" style="2" min="2" max="2"/>
    <col width="16.83203125" customWidth="1" style="2" min="3" max="3"/>
    <col width="13.5" bestFit="1" customWidth="1" style="2" min="4" max="4"/>
    <col width="14.1640625" bestFit="1" customWidth="1" style="2" min="5" max="5"/>
    <col width="12" bestFit="1" customWidth="1" style="2" min="6" max="6"/>
    <col width="10.1640625" bestFit="1" customWidth="1" style="2" min="7" max="7"/>
    <col width="13.83203125" bestFit="1" customWidth="1" style="2" min="8" max="8"/>
    <col width="15.5" bestFit="1" customWidth="1" style="2" min="9" max="9"/>
    <col width="13.83203125" bestFit="1" customWidth="1" style="2" min="10" max="10"/>
    <col width="10.5" bestFit="1" customWidth="1" style="2" min="11" max="11"/>
    <col width="11.33203125" bestFit="1" customWidth="1" style="2" min="12" max="12"/>
    <col width="13.83203125" bestFit="1" customWidth="1" style="2" min="13" max="13"/>
    <col width="15" bestFit="1" customWidth="1" style="2" min="14" max="14"/>
    <col width="9.1640625" customWidth="1" style="2" min="15" max="15"/>
    <col width="9.5" bestFit="1" customWidth="1" style="2" min="16" max="16"/>
    <col width="9.1640625" customWidth="1" style="2" min="17" max="18"/>
    <col width="10.5" bestFit="1" customWidth="1" style="2" min="19" max="19"/>
    <col width="9.5" bestFit="1" customWidth="1" style="2" min="20" max="20"/>
    <col width="9.1640625" customWidth="1" style="2" min="21" max="21"/>
    <col width="9.5" bestFit="1" customWidth="1" style="2" min="22" max="22"/>
    <col width="9.1640625" customWidth="1" style="2" min="23" max="23"/>
    <col width="10.1640625" bestFit="1" customWidth="1" style="2" min="24" max="25"/>
    <col width="9.33203125" bestFit="1" customWidth="1" style="2" min="26" max="28"/>
    <col width="9.1640625" customWidth="1" style="2" min="29" max="16384"/>
  </cols>
  <sheetData>
    <row r="1" ht="16" customHeight="1">
      <c r="A1" s="1" t="inlineStr">
        <is>
          <t>University</t>
        </is>
      </c>
      <c r="B1" s="2" t="inlineStr">
        <is>
          <t>Kyoto University</t>
        </is>
      </c>
      <c r="J1" s="3" t="inlineStr">
        <is>
          <t>Car #</t>
        </is>
      </c>
      <c r="K1" s="4" t="n">
        <v>15</v>
      </c>
      <c r="M1" s="1" t="inlineStr">
        <is>
          <t>Part Cost</t>
        </is>
      </c>
      <c r="N1" s="91">
        <f>N13+I19+J23+I27</f>
        <v/>
      </c>
    </row>
    <row r="2" ht="16" customHeight="1">
      <c r="A2" s="1" t="inlineStr">
        <is>
          <t>System</t>
        </is>
      </c>
      <c r="B2" s="2" t="inlineStr">
        <is>
          <t>Brake System</t>
        </is>
      </c>
      <c r="D2" s="90" t="n"/>
      <c r="M2" s="1" t="inlineStr">
        <is>
          <t>Qty</t>
        </is>
      </c>
      <c r="N2" s="6" t="n">
        <v>1</v>
      </c>
    </row>
    <row r="3" ht="32" customHeight="1">
      <c r="A3" s="1" t="inlineStr">
        <is>
          <t>Assembly</t>
        </is>
      </c>
      <c r="B3" s="2" t="inlineStr">
        <is>
          <t>Brake Master Cylinder Asm</t>
        </is>
      </c>
      <c r="D3" s="90" t="n"/>
      <c r="J3" s="1" t="inlineStr">
        <is>
          <t>FileLink1</t>
        </is>
      </c>
    </row>
    <row r="4" ht="32" customHeight="1">
      <c r="A4" s="1" t="inlineStr">
        <is>
          <t>Part</t>
        </is>
      </c>
      <c r="B4" s="7" t="inlineStr">
        <is>
          <t>Brake Master Cylinder Rear</t>
        </is>
      </c>
      <c r="D4" s="90" t="n"/>
      <c r="J4" s="1" t="inlineStr">
        <is>
          <t>FileLink2</t>
        </is>
      </c>
      <c r="M4" s="1" t="inlineStr">
        <is>
          <t>Extended Cost</t>
        </is>
      </c>
      <c r="N4" s="91">
        <f>N1*N2</f>
        <v/>
      </c>
    </row>
    <row r="5" ht="16" customHeight="1">
      <c r="A5" s="1" t="inlineStr">
        <is>
          <t>P/N Base</t>
        </is>
      </c>
      <c r="B5" s="7" t="n">
        <v>10102</v>
      </c>
      <c r="J5" s="1" t="inlineStr">
        <is>
          <t>FileLink3</t>
        </is>
      </c>
    </row>
    <row r="6" ht="16" customHeight="1">
      <c r="A6" s="1" t="inlineStr">
        <is>
          <t>Suffix</t>
        </is>
      </c>
      <c r="B6" s="2" t="inlineStr">
        <is>
          <t>AA</t>
        </is>
      </c>
    </row>
    <row r="7" ht="16" customHeight="1">
      <c r="A7" s="1" t="inlineStr">
        <is>
          <t>Details</t>
        </is>
      </c>
    </row>
    <row r="9" ht="16" customFormat="1" customHeight="1" s="9">
      <c r="A9" s="8" t="inlineStr">
        <is>
          <t>Item Order</t>
        </is>
      </c>
      <c r="B9" s="8" t="inlineStr">
        <is>
          <t>Material</t>
        </is>
      </c>
      <c r="C9" s="8" t="inlineStr">
        <is>
          <t>Use</t>
        </is>
      </c>
      <c r="D9" s="8" t="inlineStr">
        <is>
          <t>Unit Cost</t>
        </is>
      </c>
      <c r="E9" s="8" t="inlineStr">
        <is>
          <t>Size1</t>
        </is>
      </c>
      <c r="F9" s="8" t="inlineStr">
        <is>
          <t>Unit1</t>
        </is>
      </c>
      <c r="G9" s="8" t="inlineStr">
        <is>
          <t>Size2</t>
        </is>
      </c>
      <c r="H9" s="8" t="inlineStr">
        <is>
          <t>Unit2</t>
        </is>
      </c>
      <c r="I9" s="8" t="inlineStr">
        <is>
          <t>Area Name</t>
        </is>
      </c>
      <c r="J9" s="8" t="inlineStr">
        <is>
          <t>Area</t>
        </is>
      </c>
      <c r="K9" s="8" t="inlineStr">
        <is>
          <t>Length</t>
        </is>
      </c>
      <c r="L9" s="8" t="inlineStr">
        <is>
          <t>Density</t>
        </is>
      </c>
      <c r="M9" s="8" t="inlineStr">
        <is>
          <t>Quantity</t>
        </is>
      </c>
      <c r="N9" s="8" t="inlineStr">
        <is>
          <t>Sub Total</t>
        </is>
      </c>
    </row>
    <row r="10" ht="32" customHeight="1">
      <c r="A10" s="88" t="inlineStr">
        <is>
          <t>MA1</t>
        </is>
      </c>
      <c r="B10" s="88" t="inlineStr">
        <is>
          <t>Master Cylinder, Brembo, 10.4776.50</t>
        </is>
      </c>
      <c r="C10" s="88" t="inlineStr">
        <is>
          <t>Brake Master Cylinder Rear</t>
        </is>
      </c>
      <c r="D10" s="101" t="inlineStr"/>
      <c r="E10" s="44" t="n"/>
      <c r="F10" s="44" t="inlineStr">
        <is>
          <t>unit</t>
        </is>
      </c>
      <c r="G10" s="44" t="n"/>
      <c r="H10" s="44" t="n"/>
      <c r="I10" s="44" t="n"/>
      <c r="J10" s="44" t="n"/>
      <c r="K10" s="44" t="n"/>
      <c r="L10" s="44" t="n"/>
      <c r="M10" s="88" t="n">
        <v>1</v>
      </c>
      <c r="N10" s="92">
        <f>IF(J10="",D10*M10,D10*J10*K10*L10*M10)</f>
        <v/>
      </c>
    </row>
    <row r="11" ht="32" customHeight="1">
      <c r="A11" s="88" t="inlineStr">
        <is>
          <t>MA2</t>
        </is>
      </c>
      <c r="B11" s="79" t="inlineStr">
        <is>
          <t>Adapter/L.P./Union Reducer//Al./Anod.</t>
        </is>
      </c>
      <c r="C11" s="88" t="inlineStr">
        <is>
          <t>Brake Master Cylinder</t>
        </is>
      </c>
      <c r="D11" s="102" t="inlineStr"/>
      <c r="E11" s="81" t="n">
        <v>10</v>
      </c>
      <c r="F11" s="44" t="inlineStr">
        <is>
          <t>mm</t>
        </is>
      </c>
      <c r="G11" s="82">
        <f>25.4*3/16</f>
        <v/>
      </c>
      <c r="H11" s="95" t="inlineStr">
        <is>
          <t>mm</t>
        </is>
      </c>
      <c r="I11" s="13" t="n"/>
      <c r="J11" s="96" t="n"/>
      <c r="K11" s="95" t="n"/>
      <c r="L11" s="95" t="n"/>
      <c r="M11" s="44" t="n">
        <v>1</v>
      </c>
      <c r="N11" s="92">
        <f>IF(J11="",D11*M11,D11*J11*K11*L11*M11)</f>
        <v/>
      </c>
    </row>
    <row r="12" ht="32" customHeight="1">
      <c r="A12" s="88" t="inlineStr">
        <is>
          <t>MA3</t>
        </is>
      </c>
      <c r="B12" s="83" t="inlineStr">
        <is>
          <t>Crush Washer</t>
        </is>
      </c>
      <c r="C12" s="88" t="inlineStr">
        <is>
          <t>Brake Master Cylinder</t>
        </is>
      </c>
      <c r="D12" s="92" t="inlineStr"/>
      <c r="E12" s="44" t="n">
        <v>10</v>
      </c>
      <c r="F12" s="44" t="inlineStr">
        <is>
          <t>mm</t>
        </is>
      </c>
      <c r="G12" s="44" t="n"/>
      <c r="H12" s="95" t="n"/>
      <c r="I12" s="37" t="n"/>
      <c r="J12" s="96" t="n"/>
      <c r="K12" s="95" t="n"/>
      <c r="L12" s="95" t="n"/>
      <c r="M12" s="44" t="n">
        <v>1</v>
      </c>
      <c r="N12" s="92">
        <f>IF(J12="",D12*M12,D12*J12*K12*L12*M12)</f>
        <v/>
      </c>
    </row>
    <row r="13" ht="16" customFormat="1" customHeight="1" s="9">
      <c r="M13" s="16" t="inlineStr">
        <is>
          <t>Sub Total</t>
        </is>
      </c>
      <c r="N13" s="97">
        <f>SUM(N10:N12)</f>
        <v/>
      </c>
    </row>
    <row r="14"/>
    <row r="15" ht="16" customFormat="1" customHeight="1" s="9">
      <c r="A15" s="8" t="inlineStr">
        <is>
          <t>Item Order</t>
        </is>
      </c>
      <c r="B15" s="8" t="inlineStr">
        <is>
          <t>Process</t>
        </is>
      </c>
      <c r="C15" s="8" t="inlineStr">
        <is>
          <t>Use</t>
        </is>
      </c>
      <c r="D15" s="8" t="inlineStr">
        <is>
          <t>Unit Cost</t>
        </is>
      </c>
      <c r="E15" s="8" t="inlineStr">
        <is>
          <t>Unit</t>
        </is>
      </c>
      <c r="F15" s="8" t="inlineStr">
        <is>
          <t>Quantity</t>
        </is>
      </c>
      <c r="G15" s="8" t="inlineStr">
        <is>
          <t>Multiplier</t>
        </is>
      </c>
      <c r="H15" s="8" t="inlineStr">
        <is>
          <t>Mult. Val.</t>
        </is>
      </c>
      <c r="I15" s="8" t="inlineStr">
        <is>
          <t>Sub Total</t>
        </is>
      </c>
    </row>
    <row r="16" ht="32" customHeight="1">
      <c r="A16" s="44" t="inlineStr">
        <is>
          <t>PR1</t>
        </is>
      </c>
      <c r="B16" s="44" t="inlineStr">
        <is>
          <t>Assemble, 1 kg, Line-on-Line</t>
        </is>
      </c>
      <c r="C16" s="44" t="inlineStr">
        <is>
          <t>MA2, MA3 to MA1</t>
        </is>
      </c>
      <c r="D16" s="98" t="inlineStr"/>
      <c r="E16" s="44" t="inlineStr">
        <is>
          <t>unit</t>
        </is>
      </c>
      <c r="F16" s="44" t="n">
        <v>1</v>
      </c>
      <c r="G16" s="44" t="n"/>
      <c r="H16" s="30" t="inlineStr"/>
      <c r="I16" s="92">
        <f>IF('Brake Master Cylinder Rear'!$H16&lt;&gt;"",'Brake Master Cylinder Rear'!$D16*'Brake Master Cylinder Rear'!$F16*'Brake Master Cylinder Rear'!$H16,'Brake Master Cylinder Rear'!$D16*'Brake Master Cylinder Rear'!$F16)</f>
        <v/>
      </c>
    </row>
    <row r="17" ht="16" customHeight="1">
      <c r="A17" s="44" t="inlineStr">
        <is>
          <t>PR2</t>
        </is>
      </c>
      <c r="B17" s="84" t="inlineStr">
        <is>
          <t>Wrench &lt;= 25.4 mm</t>
        </is>
      </c>
      <c r="C17" s="85" t="inlineStr">
        <is>
          <t>MA2</t>
        </is>
      </c>
      <c r="D17" s="103" t="inlineStr"/>
      <c r="E17" s="87" t="inlineStr">
        <is>
          <t>unit</t>
        </is>
      </c>
      <c r="F17" s="44" t="n">
        <v>1</v>
      </c>
      <c r="G17" s="44" t="n"/>
      <c r="H17" s="44" t="inlineStr"/>
      <c r="I17" s="92">
        <f>IF('Brake Master Cylinder Rear'!$H17&lt;&gt;"",'Brake Master Cylinder Rear'!$D17*'Brake Master Cylinder Rear'!$F17*'Brake Master Cylinder Rear'!$H17,'Brake Master Cylinder Rear'!$D17*'Brake Master Cylinder Rear'!$F17)</f>
        <v/>
      </c>
    </row>
    <row r="18" ht="28.5" customHeight="1">
      <c r="A18" s="44" t="inlineStr">
        <is>
          <t>PR3</t>
        </is>
      </c>
      <c r="B18" s="44" t="inlineStr">
        <is>
          <t>Reaction Tool &lt;= 25.4 mm</t>
        </is>
      </c>
      <c r="C18" s="85" t="inlineStr">
        <is>
          <t>MA1</t>
        </is>
      </c>
      <c r="D18" s="98" t="inlineStr"/>
      <c r="E18" s="44" t="inlineStr">
        <is>
          <t>unit</t>
        </is>
      </c>
      <c r="F18" s="44" t="n">
        <v>1</v>
      </c>
      <c r="G18" s="44" t="n"/>
      <c r="H18" s="30" t="inlineStr"/>
      <c r="I18" s="92">
        <f>IF('Brake Master Cylinder Rear'!$H18&lt;&gt;"",'Brake Master Cylinder Rear'!$D18*'Brake Master Cylinder Rear'!$F18*'Brake Master Cylinder Rear'!$H18,'Brake Master Cylinder Rear'!$D18*'Brake Master Cylinder Rear'!$F18)</f>
        <v/>
      </c>
    </row>
    <row r="19" ht="16" customFormat="1" customHeight="1" s="9">
      <c r="H19" s="16" t="inlineStr">
        <is>
          <t>Sub Total</t>
        </is>
      </c>
      <c r="I19" s="97">
        <f>SUM(I16:I18)</f>
        <v/>
      </c>
    </row>
    <row r="20"/>
    <row r="21" ht="16" customFormat="1" customHeight="1" s="9">
      <c r="A21" s="8" t="inlineStr">
        <is>
          <t>Item Order</t>
        </is>
      </c>
      <c r="B21" s="8" t="inlineStr">
        <is>
          <t>Fastener</t>
        </is>
      </c>
      <c r="C21" s="8" t="inlineStr">
        <is>
          <t>Use</t>
        </is>
      </c>
      <c r="D21" s="8" t="inlineStr">
        <is>
          <t>Unit Cost</t>
        </is>
      </c>
      <c r="E21" s="8" t="inlineStr">
        <is>
          <t>Size1</t>
        </is>
      </c>
      <c r="F21" s="8" t="inlineStr">
        <is>
          <t>Unit1</t>
        </is>
      </c>
      <c r="G21" s="8" t="inlineStr">
        <is>
          <t>Size2</t>
        </is>
      </c>
      <c r="H21" s="8" t="inlineStr">
        <is>
          <t>Unit2</t>
        </is>
      </c>
      <c r="I21" s="8" t="inlineStr">
        <is>
          <t>Quantity</t>
        </is>
      </c>
      <c r="J21" s="8" t="inlineStr">
        <is>
          <t>Sub Total</t>
        </is>
      </c>
    </row>
    <row r="22" ht="16" customHeight="1">
      <c r="A22" s="44" t="inlineStr">
        <is>
          <t>FA1</t>
        </is>
      </c>
      <c r="B22" s="26" t="inlineStr">
        <is>
          <t>None</t>
        </is>
      </c>
      <c r="C22" s="44" t="n"/>
      <c r="D22" s="104" t="inlineStr"/>
      <c r="E22" s="44" t="n"/>
      <c r="F22" s="19" t="n"/>
      <c r="G22" s="44" t="n"/>
      <c r="H22" s="44" t="n"/>
      <c r="I22" s="20" t="n"/>
      <c r="J22" s="92">
        <f>D22*I22</f>
        <v/>
      </c>
    </row>
    <row r="23" ht="16" customFormat="1" customHeight="1" s="9">
      <c r="I23" s="29" t="inlineStr">
        <is>
          <t>Sub Total</t>
        </is>
      </c>
      <c r="J23" s="105">
        <f>SUM(J22:J22)</f>
        <v/>
      </c>
    </row>
    <row r="24">
      <c r="H24" s="22" t="n"/>
      <c r="I24" s="100" t="n"/>
    </row>
    <row r="25" ht="16" customFormat="1" customHeight="1" s="9">
      <c r="A25" s="8" t="inlineStr">
        <is>
          <t>Item Order</t>
        </is>
      </c>
      <c r="B25" s="8" t="inlineStr">
        <is>
          <t>Tooling</t>
        </is>
      </c>
      <c r="C25" s="8" t="inlineStr">
        <is>
          <t>Use</t>
        </is>
      </c>
      <c r="D25" s="8" t="inlineStr">
        <is>
          <t>Unit Cost</t>
        </is>
      </c>
      <c r="E25" s="8" t="inlineStr">
        <is>
          <t>Unit</t>
        </is>
      </c>
      <c r="F25" s="8" t="inlineStr">
        <is>
          <t>Quantity</t>
        </is>
      </c>
      <c r="G25" s="8" t="inlineStr">
        <is>
          <t>PVF</t>
        </is>
      </c>
      <c r="H25" s="8" t="inlineStr">
        <is>
          <t>FracIncld</t>
        </is>
      </c>
      <c r="I25" s="8" t="inlineStr">
        <is>
          <t>Sub Total</t>
        </is>
      </c>
    </row>
    <row r="26" ht="16" customHeight="1">
      <c r="A26" s="44" t="inlineStr">
        <is>
          <t>TO1</t>
        </is>
      </c>
      <c r="B26" s="44" t="inlineStr">
        <is>
          <t>None</t>
        </is>
      </c>
      <c r="C26" s="44" t="n"/>
      <c r="D26" s="92" t="inlineStr"/>
      <c r="E26" s="44" t="n"/>
      <c r="F26" s="44" t="n"/>
      <c r="G26" s="44" t="n"/>
      <c r="H26" s="44" t="n"/>
      <c r="I26" s="92" t="n">
        <v>0</v>
      </c>
    </row>
    <row r="27" ht="16" customFormat="1" customHeight="1" s="9">
      <c r="H27" s="16" t="inlineStr">
        <is>
          <t>Sub Total</t>
        </is>
      </c>
      <c r="I27" s="97">
        <f>SUM(I26:I26)</f>
        <v/>
      </c>
    </row>
    <row r="28">
      <c r="H28" s="22" t="n"/>
      <c r="I28" s="100" t="n"/>
    </row>
  </sheetData>
  <pageMargins left="0.5118110236220472" right="0.5118110236220472" top="0.7480314960629921" bottom="0.7480314960629921" header="0.3149606299212598" footer="0.3149606299212598"/>
  <pageSetup orientation="landscape" paperSize="9" scale="69" fitToHeight="0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A1:N27"/>
  <sheetViews>
    <sheetView showGridLines="0" zoomScale="63" zoomScaleNormal="80" workbookViewId="0">
      <selection activeCell="D25" sqref="D25"/>
    </sheetView>
  </sheetViews>
  <sheetFormatPr baseColWidth="10" defaultColWidth="9.1640625" defaultRowHeight="15"/>
  <cols>
    <col width="15" bestFit="1" customWidth="1" style="2" min="1" max="1"/>
    <col width="16.83203125" customWidth="1" style="2" min="2" max="3"/>
    <col width="13.5" bestFit="1" customWidth="1" style="2" min="4" max="4"/>
    <col width="14.1640625" bestFit="1" customWidth="1" style="2" min="5" max="5"/>
    <col width="12" bestFit="1" customWidth="1" style="2" min="6" max="6"/>
    <col width="10.1640625" bestFit="1" customWidth="1" style="2" min="7" max="7"/>
    <col width="13.83203125" bestFit="1" customWidth="1" style="2" min="8" max="8"/>
    <col width="15.5" bestFit="1" customWidth="1" style="2" min="9" max="9"/>
    <col width="13.83203125" bestFit="1" customWidth="1" style="2" min="10" max="10"/>
    <col width="10.5" bestFit="1" customWidth="1" style="2" min="11" max="11"/>
    <col width="11.33203125" bestFit="1" customWidth="1" style="2" min="12" max="12"/>
    <col width="13.83203125" bestFit="1" customWidth="1" style="2" min="13" max="13"/>
    <col width="15" bestFit="1" customWidth="1" style="2" min="14" max="14"/>
    <col width="9.1640625" customWidth="1" style="2" min="15" max="15"/>
    <col width="9.5" bestFit="1" customWidth="1" style="2" min="16" max="16"/>
    <col width="9.1640625" customWidth="1" style="2" min="17" max="18"/>
    <col width="10.5" bestFit="1" customWidth="1" style="2" min="19" max="19"/>
    <col width="9.5" bestFit="1" customWidth="1" style="2" min="20" max="20"/>
    <col width="9.1640625" customWidth="1" style="2" min="21" max="21"/>
    <col width="9.5" bestFit="1" customWidth="1" style="2" min="22" max="22"/>
    <col width="9.1640625" customWidth="1" style="2" min="23" max="23"/>
    <col width="10.1640625" bestFit="1" customWidth="1" style="2" min="24" max="25"/>
    <col width="9.33203125" bestFit="1" customWidth="1" style="2" min="26" max="28"/>
    <col width="9.1640625" customWidth="1" style="2" min="29" max="16384"/>
  </cols>
  <sheetData>
    <row r="1" ht="16" customHeight="1">
      <c r="A1" s="1" t="inlineStr">
        <is>
          <t>University</t>
        </is>
      </c>
      <c r="B1" s="2" t="inlineStr">
        <is>
          <t>Kyoto University</t>
        </is>
      </c>
      <c r="J1" s="3" t="inlineStr">
        <is>
          <t>Car #</t>
        </is>
      </c>
      <c r="K1" s="4" t="n">
        <v>15</v>
      </c>
      <c r="M1" s="1" t="inlineStr">
        <is>
          <t>Part Cost</t>
        </is>
      </c>
      <c r="N1" s="91">
        <f>N12+I18+J22+I26</f>
        <v/>
      </c>
    </row>
    <row r="2" ht="16" customHeight="1">
      <c r="A2" s="1" t="inlineStr">
        <is>
          <t>System</t>
        </is>
      </c>
      <c r="B2" s="2" t="inlineStr">
        <is>
          <t>Brake System</t>
        </is>
      </c>
      <c r="D2" s="90" t="n"/>
      <c r="M2" s="1" t="inlineStr">
        <is>
          <t>Qty</t>
        </is>
      </c>
      <c r="N2" s="6" t="n">
        <v>1</v>
      </c>
    </row>
    <row r="3" ht="32" customHeight="1">
      <c r="A3" s="1" t="inlineStr">
        <is>
          <t>Assembly</t>
        </is>
      </c>
      <c r="B3" s="2" t="inlineStr">
        <is>
          <t>Brake Master Cylinder Asm</t>
        </is>
      </c>
      <c r="D3" s="90" t="n"/>
      <c r="J3" s="1" t="inlineStr">
        <is>
          <t>FileLink1</t>
        </is>
      </c>
    </row>
    <row r="4" ht="32" customHeight="1">
      <c r="A4" s="1" t="inlineStr">
        <is>
          <t>Part</t>
        </is>
      </c>
      <c r="B4" s="7" t="inlineStr">
        <is>
          <t>Brake Reservoir Tank Front</t>
        </is>
      </c>
      <c r="D4" s="90" t="n"/>
      <c r="J4" s="1" t="inlineStr">
        <is>
          <t>FileLink2</t>
        </is>
      </c>
      <c r="M4" s="1" t="inlineStr">
        <is>
          <t>Extended Cost</t>
        </is>
      </c>
      <c r="N4" s="91">
        <f>N1*N2</f>
        <v/>
      </c>
    </row>
    <row r="5" ht="16" customHeight="1">
      <c r="A5" s="1" t="inlineStr">
        <is>
          <t>P/N Base</t>
        </is>
      </c>
      <c r="B5" s="7" t="n">
        <v>10103</v>
      </c>
      <c r="J5" s="1" t="inlineStr">
        <is>
          <t>FileLink3</t>
        </is>
      </c>
    </row>
    <row r="6" ht="16" customHeight="1">
      <c r="A6" s="1" t="inlineStr">
        <is>
          <t>Suffix</t>
        </is>
      </c>
      <c r="B6" s="2" t="inlineStr">
        <is>
          <t>AA</t>
        </is>
      </c>
    </row>
    <row r="7" ht="16" customHeight="1">
      <c r="A7" s="1" t="inlineStr">
        <is>
          <t>Details</t>
        </is>
      </c>
    </row>
    <row r="9" ht="16" customFormat="1" customHeight="1" s="9">
      <c r="A9" s="8" t="inlineStr">
        <is>
          <t>Item Order</t>
        </is>
      </c>
      <c r="B9" s="8" t="inlineStr">
        <is>
          <t>Material</t>
        </is>
      </c>
      <c r="C9" s="8" t="inlineStr">
        <is>
          <t>Use</t>
        </is>
      </c>
      <c r="D9" s="8" t="inlineStr">
        <is>
          <t>Unit Cost</t>
        </is>
      </c>
      <c r="E9" s="8" t="inlineStr">
        <is>
          <t>Size1</t>
        </is>
      </c>
      <c r="F9" s="8" t="inlineStr">
        <is>
          <t>Unit1</t>
        </is>
      </c>
      <c r="G9" s="8" t="inlineStr">
        <is>
          <t>Size2</t>
        </is>
      </c>
      <c r="H9" s="8" t="inlineStr">
        <is>
          <t>Unit2</t>
        </is>
      </c>
      <c r="I9" s="8" t="inlineStr">
        <is>
          <t>Area Name</t>
        </is>
      </c>
      <c r="J9" s="8" t="inlineStr">
        <is>
          <t>Area</t>
        </is>
      </c>
      <c r="K9" s="8" t="inlineStr">
        <is>
          <t>Length</t>
        </is>
      </c>
      <c r="L9" s="8" t="inlineStr">
        <is>
          <t>Density</t>
        </is>
      </c>
      <c r="M9" s="8" t="inlineStr">
        <is>
          <t>Quantity</t>
        </is>
      </c>
      <c r="N9" s="8" t="inlineStr">
        <is>
          <t>Sub Total</t>
        </is>
      </c>
    </row>
    <row r="10" ht="48" customHeight="1">
      <c r="A10" s="88" t="inlineStr">
        <is>
          <t>MA1</t>
        </is>
      </c>
      <c r="B10" s="79" t="inlineStr">
        <is>
          <t>Hydraulic Fluid Reservoir, Remote (Plastic)</t>
        </is>
      </c>
      <c r="C10" s="44" t="inlineStr">
        <is>
          <t>Reservoir Tank</t>
        </is>
      </c>
      <c r="D10" s="101" t="inlineStr"/>
      <c r="E10" s="42" t="n"/>
      <c r="F10" s="44" t="inlineStr">
        <is>
          <t>unit</t>
        </is>
      </c>
      <c r="G10" s="44" t="n"/>
      <c r="H10" s="95" t="n"/>
      <c r="I10" s="13" t="n"/>
      <c r="J10" s="96" t="n"/>
      <c r="K10" s="95" t="n"/>
      <c r="L10" s="95" t="n"/>
      <c r="M10" s="106" t="n">
        <v>1</v>
      </c>
      <c r="N10" s="92">
        <f>IF(J10="",D10*M10,D10*J10*K10*L10*M10)</f>
        <v/>
      </c>
    </row>
    <row r="11" ht="48" customHeight="1">
      <c r="A11" s="88" t="inlineStr">
        <is>
          <t>MA2</t>
        </is>
      </c>
      <c r="B11" s="43" t="inlineStr">
        <is>
          <t>Hose, Rubber</t>
        </is>
      </c>
      <c r="C11" s="44" t="inlineStr">
        <is>
          <t>Reservoir Tank to Brake Master Cylinder Front</t>
        </is>
      </c>
      <c r="D11" s="101" t="inlineStr"/>
      <c r="E11" s="52" t="n">
        <v>11.1</v>
      </c>
      <c r="F11" s="44" t="inlineStr">
        <is>
          <t>mm</t>
        </is>
      </c>
      <c r="G11" s="56" t="n">
        <v>0.29727</v>
      </c>
      <c r="H11" s="95" t="inlineStr">
        <is>
          <t>m</t>
        </is>
      </c>
      <c r="I11" s="13" t="n"/>
      <c r="J11" s="96" t="n"/>
      <c r="K11" s="95" t="n"/>
      <c r="L11" s="95" t="n"/>
      <c r="M11" s="106" t="n">
        <v>1</v>
      </c>
      <c r="N11" s="92">
        <f>IF(J11="",D11*M11,D11*J11*K11*L11*M11)</f>
        <v/>
      </c>
    </row>
    <row r="12" ht="16" customFormat="1" customHeight="1" s="9">
      <c r="M12" s="16" t="inlineStr">
        <is>
          <t>Sub Total</t>
        </is>
      </c>
      <c r="N12" s="97">
        <f>SUM(N10:N11)</f>
        <v/>
      </c>
    </row>
    <row r="13"/>
    <row r="14" ht="16" customFormat="1" customHeight="1" s="9">
      <c r="A14" s="8" t="inlineStr">
        <is>
          <t>Item Order</t>
        </is>
      </c>
      <c r="B14" s="8" t="inlineStr">
        <is>
          <t>Process</t>
        </is>
      </c>
      <c r="C14" s="8" t="inlineStr">
        <is>
          <t>Use</t>
        </is>
      </c>
      <c r="D14" s="8" t="inlineStr">
        <is>
          <t>Unit Cost</t>
        </is>
      </c>
      <c r="E14" s="8" t="inlineStr">
        <is>
          <t>Unit</t>
        </is>
      </c>
      <c r="F14" s="8" t="inlineStr">
        <is>
          <t>Quantity</t>
        </is>
      </c>
      <c r="G14" s="8" t="inlineStr">
        <is>
          <t>Multiplier</t>
        </is>
      </c>
      <c r="H14" s="8" t="inlineStr">
        <is>
          <t>Mult. Val.</t>
        </is>
      </c>
      <c r="I14" s="8" t="inlineStr">
        <is>
          <t>Sub Total</t>
        </is>
      </c>
    </row>
    <row r="15" ht="32" customHeight="1">
      <c r="A15" s="44" t="inlineStr">
        <is>
          <t>PR1</t>
        </is>
      </c>
      <c r="B15" s="44" t="inlineStr">
        <is>
          <t>Assemble, 1 kg, Interference</t>
        </is>
      </c>
      <c r="C15" s="44" t="inlineStr">
        <is>
          <t>MA2 to MA1</t>
        </is>
      </c>
      <c r="D15" s="98" t="inlineStr"/>
      <c r="E15" s="44" t="inlineStr">
        <is>
          <t>unit</t>
        </is>
      </c>
      <c r="F15" s="44" t="n">
        <v>1</v>
      </c>
      <c r="G15" s="44" t="n"/>
      <c r="H15" s="30" t="inlineStr"/>
      <c r="I15" s="92">
        <f>IF('Brake Reservoir Tank Front'!$H15&lt;&gt;"",'Brake Reservoir Tank Front'!$D15*'Brake Reservoir Tank Front'!$F15*'Brake Reservoir Tank Front'!$H15,'Brake Reservoir Tank Front'!$D15*'Brake Reservoir Tank Front'!$F15)</f>
        <v/>
      </c>
    </row>
    <row r="16" ht="30" customHeight="1">
      <c r="A16" s="44" t="inlineStr">
        <is>
          <t>PR2</t>
        </is>
      </c>
      <c r="B16" s="44" t="inlineStr">
        <is>
          <t>Assemble, 1 kg, Loose</t>
        </is>
      </c>
      <c r="C16" s="44" t="inlineStr">
        <is>
          <t>FA1 to MA2</t>
        </is>
      </c>
      <c r="D16" s="98" t="inlineStr"/>
      <c r="E16" s="44" t="inlineStr">
        <is>
          <t>unit</t>
        </is>
      </c>
      <c r="F16" s="44" t="n">
        <v>1</v>
      </c>
      <c r="G16" s="44" t="n"/>
      <c r="H16" s="30" t="inlineStr"/>
      <c r="I16" s="92">
        <f>IF('Brake Reservoir Tank Front'!$H16&lt;&gt;"",'Brake Reservoir Tank Front'!$D16*'Brake Reservoir Tank Front'!$F16*'Brake Reservoir Tank Front'!$H16,'Brake Reservoir Tank Front'!$D16*'Brake Reservoir Tank Front'!$F16)</f>
        <v/>
      </c>
    </row>
    <row r="17" ht="30" customHeight="1">
      <c r="A17" s="44" t="inlineStr">
        <is>
          <t>PR3</t>
        </is>
      </c>
      <c r="B17" s="31" t="inlineStr">
        <is>
          <t>Hand, Tight &lt;= 25.4 mm</t>
        </is>
      </c>
      <c r="C17" s="44" t="inlineStr">
        <is>
          <t>FA1</t>
        </is>
      </c>
      <c r="D17" s="98" t="inlineStr"/>
      <c r="E17" s="44" t="inlineStr">
        <is>
          <t>unit</t>
        </is>
      </c>
      <c r="F17" s="44" t="n">
        <v>1</v>
      </c>
      <c r="G17" s="44" t="n"/>
      <c r="H17" s="30" t="inlineStr"/>
      <c r="I17" s="92">
        <f>IF('Brake Reservoir Tank Front'!$H17&lt;&gt;"",'Brake Reservoir Tank Front'!$D17*'Brake Reservoir Tank Front'!$F17*'Brake Reservoir Tank Front'!$H17,'Brake Reservoir Tank Front'!$D17*'Brake Reservoir Tank Front'!$F17)</f>
        <v/>
      </c>
    </row>
    <row r="18" ht="16" customFormat="1" customHeight="1" s="9">
      <c r="H18" s="16" t="inlineStr">
        <is>
          <t>Sub Total</t>
        </is>
      </c>
      <c r="I18" s="97">
        <f>SUM(I15:I17)</f>
        <v/>
      </c>
    </row>
    <row r="19"/>
    <row r="20" ht="16" customFormat="1" customHeight="1" s="9">
      <c r="A20" s="8" t="inlineStr">
        <is>
          <t>Item Order</t>
        </is>
      </c>
      <c r="B20" s="8" t="inlineStr">
        <is>
          <t>Fastener</t>
        </is>
      </c>
      <c r="C20" s="8" t="inlineStr">
        <is>
          <t>Use</t>
        </is>
      </c>
      <c r="D20" s="8" t="inlineStr">
        <is>
          <t>Unit Cost</t>
        </is>
      </c>
      <c r="E20" s="8" t="inlineStr">
        <is>
          <t>Size1</t>
        </is>
      </c>
      <c r="F20" s="8" t="inlineStr">
        <is>
          <t>Unit1</t>
        </is>
      </c>
      <c r="G20" s="8" t="inlineStr">
        <is>
          <t>Size2</t>
        </is>
      </c>
      <c r="H20" s="8" t="inlineStr">
        <is>
          <t>Unit2</t>
        </is>
      </c>
      <c r="I20" s="8" t="inlineStr">
        <is>
          <t>Quantity</t>
        </is>
      </c>
      <c r="J20" s="8" t="inlineStr">
        <is>
          <t>Sub Total</t>
        </is>
      </c>
    </row>
    <row r="21" ht="32" customHeight="1">
      <c r="A21" s="44" t="inlineStr">
        <is>
          <t>FA1</t>
        </is>
      </c>
      <c r="B21" s="44" t="inlineStr">
        <is>
          <t>Hose Clamp, Spring Steel</t>
        </is>
      </c>
      <c r="C21" s="44" t="inlineStr">
        <is>
          <t>MA2 to MA1</t>
        </is>
      </c>
      <c r="D21" s="99" t="inlineStr"/>
      <c r="E21" s="44" t="n">
        <v>10</v>
      </c>
      <c r="F21" s="19" t="inlineStr">
        <is>
          <t>mm</t>
        </is>
      </c>
      <c r="G21" s="44" t="n"/>
      <c r="H21" s="44" t="n"/>
      <c r="I21" s="20" t="n">
        <v>1</v>
      </c>
      <c r="J21" s="92">
        <f>D21*I21</f>
        <v/>
      </c>
    </row>
    <row r="22" ht="16" customFormat="1" customHeight="1" s="9">
      <c r="I22" s="29" t="inlineStr">
        <is>
          <t>Sub Total</t>
        </is>
      </c>
      <c r="J22" s="105">
        <f>SUM(J21:J21)</f>
        <v/>
      </c>
    </row>
    <row r="23">
      <c r="H23" s="22" t="n"/>
      <c r="I23" s="100" t="n"/>
    </row>
    <row r="24" ht="16" customFormat="1" customHeight="1" s="9">
      <c r="A24" s="8" t="inlineStr">
        <is>
          <t>Item Order</t>
        </is>
      </c>
      <c r="B24" s="8" t="inlineStr">
        <is>
          <t>Tooling</t>
        </is>
      </c>
      <c r="C24" s="8" t="inlineStr">
        <is>
          <t>Use</t>
        </is>
      </c>
      <c r="D24" s="8" t="inlineStr">
        <is>
          <t>Unit Cost</t>
        </is>
      </c>
      <c r="E24" s="8" t="inlineStr">
        <is>
          <t>Unit</t>
        </is>
      </c>
      <c r="F24" s="8" t="inlineStr">
        <is>
          <t>Quantity</t>
        </is>
      </c>
      <c r="G24" s="8" t="inlineStr">
        <is>
          <t>PVF</t>
        </is>
      </c>
      <c r="H24" s="8" t="inlineStr">
        <is>
          <t>FracIncld</t>
        </is>
      </c>
      <c r="I24" s="8" t="inlineStr">
        <is>
          <t>Sub Total</t>
        </is>
      </c>
    </row>
    <row r="25" ht="16" customHeight="1">
      <c r="A25" s="44" t="inlineStr">
        <is>
          <t>TO1</t>
        </is>
      </c>
      <c r="B25" s="44" t="inlineStr">
        <is>
          <t>None</t>
        </is>
      </c>
      <c r="C25" s="44" t="n"/>
      <c r="D25" s="92" t="inlineStr"/>
      <c r="E25" s="44" t="n"/>
      <c r="F25" s="44" t="n"/>
      <c r="G25" s="44" t="n"/>
      <c r="H25" s="44" t="n"/>
      <c r="I25" s="92" t="n">
        <v>0</v>
      </c>
    </row>
    <row r="26" ht="16" customFormat="1" customHeight="1" s="9">
      <c r="H26" s="16" t="inlineStr">
        <is>
          <t>Sub Total</t>
        </is>
      </c>
      <c r="I26" s="97">
        <f>SUM(I25:I25)</f>
        <v/>
      </c>
    </row>
    <row r="27">
      <c r="H27" s="22" t="n"/>
      <c r="I27" s="100" t="n"/>
    </row>
  </sheetData>
  <pageMargins left="0.5" right="0.5" top="0.75" bottom="0.75" header="0.3" footer="0.3"/>
  <pageSetup orientation="landscape" paperSize="9" scale="70" fitToHeight="0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27"/>
  <sheetViews>
    <sheetView showGridLines="0" topLeftCell="A4" zoomScale="63" zoomScaleNormal="100" workbookViewId="0">
      <selection activeCell="D30" sqref="D30"/>
    </sheetView>
  </sheetViews>
  <sheetFormatPr baseColWidth="10" defaultColWidth="9.1640625" defaultRowHeight="15"/>
  <cols>
    <col width="15" bestFit="1" customWidth="1" style="2" min="1" max="1"/>
    <col width="16.83203125" customWidth="1" style="2" min="2" max="3"/>
    <col width="13.5" bestFit="1" customWidth="1" style="2" min="4" max="4"/>
    <col width="14.1640625" bestFit="1" customWidth="1" style="2" min="5" max="5"/>
    <col width="12" bestFit="1" customWidth="1" style="2" min="6" max="6"/>
    <col width="10.1640625" bestFit="1" customWidth="1" style="2" min="7" max="7"/>
    <col width="13.83203125" bestFit="1" customWidth="1" style="2" min="8" max="8"/>
    <col width="15.5" bestFit="1" customWidth="1" style="2" min="9" max="9"/>
    <col width="13.83203125" bestFit="1" customWidth="1" style="2" min="10" max="10"/>
    <col width="10.5" bestFit="1" customWidth="1" style="2" min="11" max="11"/>
    <col width="11.33203125" bestFit="1" customWidth="1" style="2" min="12" max="12"/>
    <col width="13.83203125" bestFit="1" customWidth="1" style="2" min="13" max="13"/>
    <col width="15" bestFit="1" customWidth="1" style="2" min="14" max="14"/>
    <col width="9.1640625" customWidth="1" style="2" min="15" max="15"/>
    <col width="9.5" bestFit="1" customWidth="1" style="2" min="16" max="16"/>
    <col width="9.1640625" customWidth="1" style="2" min="17" max="18"/>
    <col width="10.5" bestFit="1" customWidth="1" style="2" min="19" max="19"/>
    <col width="9.5" bestFit="1" customWidth="1" style="2" min="20" max="20"/>
    <col width="9.1640625" customWidth="1" style="2" min="21" max="21"/>
    <col width="9.5" bestFit="1" customWidth="1" style="2" min="22" max="22"/>
    <col width="9.1640625" customWidth="1" style="2" min="23" max="23"/>
    <col width="10.1640625" bestFit="1" customWidth="1" style="2" min="24" max="25"/>
    <col width="9.33203125" bestFit="1" customWidth="1" style="2" min="26" max="28"/>
    <col width="9.1640625" customWidth="1" style="2" min="29" max="16384"/>
  </cols>
  <sheetData>
    <row r="1" ht="16" customHeight="1">
      <c r="A1" s="1" t="inlineStr">
        <is>
          <t>University</t>
        </is>
      </c>
      <c r="B1" s="2" t="inlineStr">
        <is>
          <t>Kyoto University</t>
        </is>
      </c>
      <c r="J1" s="3" t="inlineStr">
        <is>
          <t>Car #</t>
        </is>
      </c>
      <c r="K1" s="4" t="n">
        <v>15</v>
      </c>
      <c r="M1" s="1" t="inlineStr">
        <is>
          <t>Part Cost</t>
        </is>
      </c>
      <c r="N1" s="91">
        <f>N12+I18+J22+I26</f>
        <v/>
      </c>
    </row>
    <row r="2" ht="16" customHeight="1">
      <c r="A2" s="1" t="inlineStr">
        <is>
          <t>System</t>
        </is>
      </c>
      <c r="B2" s="2" t="inlineStr">
        <is>
          <t>Brake System</t>
        </is>
      </c>
      <c r="D2" s="90" t="n"/>
      <c r="M2" s="1" t="inlineStr">
        <is>
          <t>Qty</t>
        </is>
      </c>
      <c r="N2" s="6" t="n">
        <v>1</v>
      </c>
    </row>
    <row r="3" ht="32" customHeight="1">
      <c r="A3" s="1" t="inlineStr">
        <is>
          <t>Assembly</t>
        </is>
      </c>
      <c r="B3" s="2" t="inlineStr">
        <is>
          <t>Brake Master Cylinder Asm</t>
        </is>
      </c>
      <c r="D3" s="90" t="n"/>
      <c r="J3" s="1" t="inlineStr">
        <is>
          <t>FileLink1</t>
        </is>
      </c>
    </row>
    <row r="4" ht="32" customHeight="1">
      <c r="A4" s="1" t="inlineStr">
        <is>
          <t>Part</t>
        </is>
      </c>
      <c r="B4" s="7" t="inlineStr">
        <is>
          <t>Brake Reservoir Tank Rear</t>
        </is>
      </c>
      <c r="D4" s="90" t="n"/>
      <c r="J4" s="1" t="inlineStr">
        <is>
          <t>FileLink2</t>
        </is>
      </c>
      <c r="M4" s="1" t="inlineStr">
        <is>
          <t>Extended Cost</t>
        </is>
      </c>
      <c r="N4" s="91">
        <f>N1*N2</f>
        <v/>
      </c>
    </row>
    <row r="5" ht="16" customHeight="1">
      <c r="A5" s="1" t="inlineStr">
        <is>
          <t>P/N Base</t>
        </is>
      </c>
      <c r="B5" s="7" t="n">
        <v>10104</v>
      </c>
      <c r="J5" s="1" t="inlineStr">
        <is>
          <t>FileLink3</t>
        </is>
      </c>
    </row>
    <row r="6" ht="16" customHeight="1">
      <c r="A6" s="1" t="inlineStr">
        <is>
          <t>Suffix</t>
        </is>
      </c>
      <c r="B6" s="2" t="inlineStr">
        <is>
          <t>AA</t>
        </is>
      </c>
    </row>
    <row r="7" ht="16" customHeight="1">
      <c r="A7" s="1" t="inlineStr">
        <is>
          <t>Details</t>
        </is>
      </c>
    </row>
    <row r="9" ht="16" customFormat="1" customHeight="1" s="9">
      <c r="A9" s="8" t="inlineStr">
        <is>
          <t>Item Order</t>
        </is>
      </c>
      <c r="B9" s="8" t="inlineStr">
        <is>
          <t>Material</t>
        </is>
      </c>
      <c r="C9" s="8" t="inlineStr">
        <is>
          <t>Use</t>
        </is>
      </c>
      <c r="D9" s="8" t="inlineStr">
        <is>
          <t>Unit Cost</t>
        </is>
      </c>
      <c r="E9" s="8" t="inlineStr">
        <is>
          <t>Size1</t>
        </is>
      </c>
      <c r="F9" s="8" t="inlineStr">
        <is>
          <t>Unit1</t>
        </is>
      </c>
      <c r="G9" s="8" t="inlineStr">
        <is>
          <t>Size2</t>
        </is>
      </c>
      <c r="H9" s="8" t="inlineStr">
        <is>
          <t>Unit2</t>
        </is>
      </c>
      <c r="I9" s="8" t="inlineStr">
        <is>
          <t>Area Name</t>
        </is>
      </c>
      <c r="J9" s="8" t="inlineStr">
        <is>
          <t>Area</t>
        </is>
      </c>
      <c r="K9" s="8" t="inlineStr">
        <is>
          <t>Length</t>
        </is>
      </c>
      <c r="L9" s="8" t="inlineStr">
        <is>
          <t>Density</t>
        </is>
      </c>
      <c r="M9" s="8" t="inlineStr">
        <is>
          <t>Quantity</t>
        </is>
      </c>
      <c r="N9" s="8" t="inlineStr">
        <is>
          <t>Sub Total</t>
        </is>
      </c>
    </row>
    <row r="10" ht="48" customHeight="1">
      <c r="A10" s="88" t="inlineStr">
        <is>
          <t>MA1</t>
        </is>
      </c>
      <c r="B10" s="42" t="inlineStr">
        <is>
          <t>Hydraulic Fluid Reservoir, Remote (Plastic)</t>
        </is>
      </c>
      <c r="C10" s="44" t="inlineStr">
        <is>
          <t>Reservoir Tank</t>
        </is>
      </c>
      <c r="D10" s="101" t="inlineStr"/>
      <c r="E10" s="42" t="n"/>
      <c r="F10" s="44" t="inlineStr">
        <is>
          <t>unit</t>
        </is>
      </c>
      <c r="G10" s="44" t="n"/>
      <c r="H10" s="95" t="n"/>
      <c r="I10" s="13" t="n"/>
      <c r="J10" s="96" t="n"/>
      <c r="K10" s="95" t="n"/>
      <c r="L10" s="95" t="n"/>
      <c r="M10" s="106" t="n">
        <v>1</v>
      </c>
      <c r="N10" s="92">
        <f>IF(J10="",D10*M10,D10*J10*K10*L10*M10)</f>
        <v/>
      </c>
    </row>
    <row r="11" ht="48" customHeight="1">
      <c r="A11" s="88" t="inlineStr">
        <is>
          <t>MA2</t>
        </is>
      </c>
      <c r="B11" s="43" t="inlineStr">
        <is>
          <t>Hose, Rubber</t>
        </is>
      </c>
      <c r="C11" s="44" t="inlineStr">
        <is>
          <t>Reservoir Tank to Brake Master Cylinder Rear</t>
        </is>
      </c>
      <c r="D11" s="101" t="inlineStr"/>
      <c r="E11" s="52" t="n">
        <v>11.1</v>
      </c>
      <c r="F11" s="44" t="inlineStr">
        <is>
          <t>mm</t>
        </is>
      </c>
      <c r="G11" s="56">
        <f>297.27/1000</f>
        <v/>
      </c>
      <c r="H11" s="95" t="inlineStr">
        <is>
          <t>m</t>
        </is>
      </c>
      <c r="I11" s="13" t="n"/>
      <c r="J11" s="96" t="n"/>
      <c r="K11" s="95" t="n"/>
      <c r="L11" s="95" t="n"/>
      <c r="M11" s="106" t="n">
        <v>1</v>
      </c>
      <c r="N11" s="92">
        <f>IF(J11="",D11*M11,D11*J11*K11*L11*M11)</f>
        <v/>
      </c>
    </row>
    <row r="12" ht="16" customFormat="1" customHeight="1" s="9">
      <c r="M12" s="16" t="inlineStr">
        <is>
          <t>Sub Total</t>
        </is>
      </c>
      <c r="N12" s="97">
        <f>SUM(N10:N11)</f>
        <v/>
      </c>
    </row>
    <row r="13"/>
    <row r="14" ht="16" customFormat="1" customHeight="1" s="9">
      <c r="A14" s="8" t="inlineStr">
        <is>
          <t>Item Order</t>
        </is>
      </c>
      <c r="B14" s="8" t="inlineStr">
        <is>
          <t>Process</t>
        </is>
      </c>
      <c r="C14" s="8" t="inlineStr">
        <is>
          <t>Use</t>
        </is>
      </c>
      <c r="D14" s="8" t="inlineStr">
        <is>
          <t>Unit Cost</t>
        </is>
      </c>
      <c r="E14" s="8" t="inlineStr">
        <is>
          <t>Unit</t>
        </is>
      </c>
      <c r="F14" s="8" t="inlineStr">
        <is>
          <t>Quantity</t>
        </is>
      </c>
      <c r="G14" s="8" t="inlineStr">
        <is>
          <t>Multiplier</t>
        </is>
      </c>
      <c r="H14" s="8" t="inlineStr">
        <is>
          <t>Mult. Val.</t>
        </is>
      </c>
      <c r="I14" s="8" t="inlineStr">
        <is>
          <t>Sub Total</t>
        </is>
      </c>
    </row>
    <row r="15" ht="32" customHeight="1">
      <c r="A15" s="44" t="inlineStr">
        <is>
          <t>PR1</t>
        </is>
      </c>
      <c r="B15" s="44" t="inlineStr">
        <is>
          <t>Assemble, 1 kg, Interference</t>
        </is>
      </c>
      <c r="C15" s="44" t="inlineStr">
        <is>
          <t>MA2 to MA1</t>
        </is>
      </c>
      <c r="D15" s="98" t="inlineStr"/>
      <c r="E15" s="44" t="inlineStr">
        <is>
          <t>unit</t>
        </is>
      </c>
      <c r="F15" s="44" t="n">
        <v>1</v>
      </c>
      <c r="G15" s="44" t="n"/>
      <c r="H15" s="30" t="inlineStr"/>
      <c r="I15" s="92">
        <f>IF('Brake Reservoir Tank Rear'!$H15&lt;&gt;"",'Brake Reservoir Tank Rear'!$D15*'Brake Reservoir Tank Rear'!$F15*'Brake Reservoir Tank Rear'!$H15,'Brake Reservoir Tank Rear'!$D15*'Brake Reservoir Tank Rear'!$F15)</f>
        <v/>
      </c>
    </row>
    <row r="16" ht="30.75" customHeight="1">
      <c r="A16" s="44" t="inlineStr">
        <is>
          <t>PR2</t>
        </is>
      </c>
      <c r="B16" s="44" t="inlineStr">
        <is>
          <t>Assemble, 1 kg, Loose</t>
        </is>
      </c>
      <c r="C16" s="44" t="inlineStr">
        <is>
          <t>FA1 to MA2</t>
        </is>
      </c>
      <c r="D16" s="98" t="inlineStr"/>
      <c r="E16" s="44" t="inlineStr">
        <is>
          <t>unit</t>
        </is>
      </c>
      <c r="F16" s="44" t="n">
        <v>1</v>
      </c>
      <c r="G16" s="44" t="n"/>
      <c r="H16" s="30" t="inlineStr"/>
      <c r="I16" s="92">
        <f>IF('Brake Reservoir Tank Rear'!$H16&lt;&gt;"",'Brake Reservoir Tank Rear'!$D16*'Brake Reservoir Tank Rear'!$F16*'Brake Reservoir Tank Rear'!$H16,'Brake Reservoir Tank Rear'!$D16*'Brake Reservoir Tank Rear'!$F16)</f>
        <v/>
      </c>
    </row>
    <row r="17" ht="30" customHeight="1">
      <c r="A17" s="44" t="inlineStr">
        <is>
          <t>PR3</t>
        </is>
      </c>
      <c r="B17" s="31" t="inlineStr">
        <is>
          <t>Hand, Tight &lt;= 25.4 mm</t>
        </is>
      </c>
      <c r="C17" s="44" t="inlineStr">
        <is>
          <t>FA1</t>
        </is>
      </c>
      <c r="D17" s="98" t="inlineStr"/>
      <c r="E17" s="44" t="inlineStr">
        <is>
          <t>unit</t>
        </is>
      </c>
      <c r="F17" s="44" t="n">
        <v>1</v>
      </c>
      <c r="G17" s="44" t="n"/>
      <c r="H17" s="30" t="inlineStr"/>
      <c r="I17" s="92">
        <f>IF('Brake Reservoir Tank Rear'!$H17&lt;&gt;"",'Brake Reservoir Tank Rear'!$D17*'Brake Reservoir Tank Rear'!$F17*'Brake Reservoir Tank Rear'!$H17,'Brake Reservoir Tank Rear'!$D17*'Brake Reservoir Tank Rear'!$F17)</f>
        <v/>
      </c>
    </row>
    <row r="18" ht="16" customFormat="1" customHeight="1" s="9">
      <c r="H18" s="16" t="inlineStr">
        <is>
          <t>Sub Total</t>
        </is>
      </c>
      <c r="I18" s="97">
        <f>SUM(I15:I17)</f>
        <v/>
      </c>
    </row>
    <row r="19"/>
    <row r="20" ht="16" customFormat="1" customHeight="1" s="9">
      <c r="A20" s="8" t="inlineStr">
        <is>
          <t>Item Order</t>
        </is>
      </c>
      <c r="B20" s="8" t="inlineStr">
        <is>
          <t>Fastener</t>
        </is>
      </c>
      <c r="C20" s="8" t="inlineStr">
        <is>
          <t>Use</t>
        </is>
      </c>
      <c r="D20" s="8" t="inlineStr">
        <is>
          <t>Unit Cost</t>
        </is>
      </c>
      <c r="E20" s="8" t="inlineStr">
        <is>
          <t>Size1</t>
        </is>
      </c>
      <c r="F20" s="8" t="inlineStr">
        <is>
          <t>Unit1</t>
        </is>
      </c>
      <c r="G20" s="8" t="inlineStr">
        <is>
          <t>Size2</t>
        </is>
      </c>
      <c r="H20" s="8" t="inlineStr">
        <is>
          <t>Unit2</t>
        </is>
      </c>
      <c r="I20" s="8" t="inlineStr">
        <is>
          <t>Quantity</t>
        </is>
      </c>
      <c r="J20" s="8" t="inlineStr">
        <is>
          <t>Sub Total</t>
        </is>
      </c>
    </row>
    <row r="21" ht="32" customHeight="1">
      <c r="A21" s="44" t="inlineStr">
        <is>
          <t>FA1</t>
        </is>
      </c>
      <c r="B21" s="44" t="inlineStr">
        <is>
          <t>Hose Clamp, Spring Steel</t>
        </is>
      </c>
      <c r="C21" s="44" t="inlineStr">
        <is>
          <t>MA2 to MA1</t>
        </is>
      </c>
      <c r="D21" s="99" t="inlineStr"/>
      <c r="E21" s="44" t="n">
        <v>10</v>
      </c>
      <c r="F21" s="19" t="inlineStr">
        <is>
          <t>mm</t>
        </is>
      </c>
      <c r="G21" s="44" t="n"/>
      <c r="H21" s="44" t="n"/>
      <c r="I21" s="20" t="n">
        <v>1</v>
      </c>
      <c r="J21" s="92">
        <f>D21*I21</f>
        <v/>
      </c>
    </row>
    <row r="22" ht="16" customFormat="1" customHeight="1" s="9">
      <c r="I22" s="29" t="inlineStr">
        <is>
          <t>Sub Total</t>
        </is>
      </c>
      <c r="J22" s="105">
        <f>SUM(J21:J21)</f>
        <v/>
      </c>
    </row>
    <row r="23">
      <c r="H23" s="22" t="n"/>
      <c r="I23" s="100" t="n"/>
    </row>
    <row r="24" ht="16" customFormat="1" customHeight="1" s="9">
      <c r="A24" s="8" t="inlineStr">
        <is>
          <t>Item Order</t>
        </is>
      </c>
      <c r="B24" s="8" t="inlineStr">
        <is>
          <t>Tooling</t>
        </is>
      </c>
      <c r="C24" s="8" t="inlineStr">
        <is>
          <t>Use</t>
        </is>
      </c>
      <c r="D24" s="8" t="inlineStr">
        <is>
          <t>Unit Cost</t>
        </is>
      </c>
      <c r="E24" s="8" t="inlineStr">
        <is>
          <t>Unit</t>
        </is>
      </c>
      <c r="F24" s="8" t="inlineStr">
        <is>
          <t>Quantity</t>
        </is>
      </c>
      <c r="G24" s="8" t="inlineStr">
        <is>
          <t>PVF</t>
        </is>
      </c>
      <c r="H24" s="8" t="inlineStr">
        <is>
          <t>FracIncld</t>
        </is>
      </c>
      <c r="I24" s="8" t="inlineStr">
        <is>
          <t>Sub Total</t>
        </is>
      </c>
    </row>
    <row r="25" ht="16" customHeight="1">
      <c r="A25" s="44" t="inlineStr">
        <is>
          <t>TO1</t>
        </is>
      </c>
      <c r="B25" s="44" t="inlineStr">
        <is>
          <t>None</t>
        </is>
      </c>
      <c r="C25" s="44" t="n"/>
      <c r="D25" s="92" t="inlineStr"/>
      <c r="E25" s="44" t="n"/>
      <c r="F25" s="44" t="n"/>
      <c r="G25" s="44" t="n"/>
      <c r="H25" s="44" t="n"/>
      <c r="I25" s="92" t="n">
        <v>0</v>
      </c>
    </row>
    <row r="26" ht="16" customFormat="1" customHeight="1" s="9">
      <c r="H26" s="16" t="inlineStr">
        <is>
          <t>Sub Total</t>
        </is>
      </c>
      <c r="I26" s="97">
        <f>SUM(I25:I25)</f>
        <v/>
      </c>
    </row>
    <row r="27">
      <c r="H27" s="22" t="n"/>
      <c r="I27" s="100" t="n"/>
    </row>
  </sheetData>
  <pageMargins left="0.5" right="0.5" top="0.75" bottom="0.75" header="0.3" footer="0.3"/>
  <pageSetup orientation="landscape" paperSize="9" scale="70" fitToHeight="0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N28"/>
  <sheetViews>
    <sheetView showGridLines="0" zoomScale="50" zoomScaleNormal="90" workbookViewId="0">
      <selection activeCell="D26" sqref="D26"/>
    </sheetView>
  </sheetViews>
  <sheetFormatPr baseColWidth="10" defaultColWidth="9.1640625" defaultRowHeight="15"/>
  <cols>
    <col width="15" customWidth="1" style="2" min="1" max="1"/>
    <col width="15.6640625" customWidth="1" style="2" min="2" max="2"/>
    <col width="16.83203125" customWidth="1" style="2" min="3" max="3"/>
    <col width="13.5" customWidth="1" style="2" min="4" max="4"/>
    <col width="14.1640625" customWidth="1" style="2" min="5" max="5"/>
    <col width="12" customWidth="1" style="2" min="6" max="6"/>
    <col width="10.1640625" customWidth="1" style="2" min="7" max="7"/>
    <col width="13.83203125" customWidth="1" style="2" min="8" max="8"/>
    <col width="15.5" customWidth="1" style="2" min="9" max="9"/>
    <col width="13.83203125" customWidth="1" style="2" min="10" max="10"/>
    <col width="10.5" customWidth="1" style="2" min="11" max="11"/>
    <col width="11.33203125" customWidth="1" style="2" min="12" max="12"/>
    <col width="13.83203125" customWidth="1" style="2" min="13" max="13"/>
    <col width="15" customWidth="1" style="2" min="14" max="14"/>
    <col width="9.1640625" customWidth="1" style="2" min="15" max="15"/>
    <col width="9.5" customWidth="1" style="2" min="16" max="16"/>
    <col width="9.1640625" customWidth="1" style="2" min="17" max="18"/>
    <col width="10.5" customWidth="1" style="2" min="19" max="19"/>
    <col width="9.5" customWidth="1" style="2" min="20" max="20"/>
    <col width="9.1640625" customWidth="1" style="2" min="21" max="21"/>
    <col width="9.5" customWidth="1" style="2" min="22" max="22"/>
    <col width="9.1640625" customWidth="1" style="2" min="23" max="23"/>
    <col width="10.1640625" customWidth="1" style="2" min="24" max="25"/>
    <col width="9.33203125" customWidth="1" style="2" min="26" max="28"/>
    <col width="9.1640625" customWidth="1" style="2" min="29" max="16384"/>
  </cols>
  <sheetData>
    <row r="1" ht="16" customHeight="1">
      <c r="A1" s="1" t="inlineStr">
        <is>
          <t>University</t>
        </is>
      </c>
      <c r="B1" s="2" t="inlineStr">
        <is>
          <t>Kyoto University</t>
        </is>
      </c>
      <c r="J1" s="3" t="inlineStr">
        <is>
          <t>Car #</t>
        </is>
      </c>
      <c r="K1" s="4" t="n">
        <v>15</v>
      </c>
      <c r="M1" s="1" t="inlineStr">
        <is>
          <t>Part Cost</t>
        </is>
      </c>
      <c r="N1" s="91">
        <f>N11+I19+J23+I27</f>
        <v/>
      </c>
    </row>
    <row r="2" ht="16" customHeight="1">
      <c r="A2" s="1" t="inlineStr">
        <is>
          <t>System</t>
        </is>
      </c>
      <c r="B2" s="2" t="inlineStr">
        <is>
          <t>Brake System</t>
        </is>
      </c>
      <c r="D2" s="90" t="n"/>
      <c r="M2" s="1" t="inlineStr">
        <is>
          <t>Qty</t>
        </is>
      </c>
      <c r="N2" s="6" t="n">
        <v>2</v>
      </c>
    </row>
    <row r="3" ht="32" customHeight="1">
      <c r="A3" s="1" t="inlineStr">
        <is>
          <t>Assembly</t>
        </is>
      </c>
      <c r="B3" s="2" t="inlineStr">
        <is>
          <t>Brake Master Cylinder Asm</t>
        </is>
      </c>
      <c r="D3" s="90" t="n"/>
      <c r="J3" s="1" t="inlineStr">
        <is>
          <t>FileLink1</t>
        </is>
      </c>
    </row>
    <row r="4" ht="32" customHeight="1">
      <c r="A4" s="1" t="inlineStr">
        <is>
          <t>Part</t>
        </is>
      </c>
      <c r="B4" s="7" t="inlineStr">
        <is>
          <t>Brake Reservoir Tank Spacer</t>
        </is>
      </c>
      <c r="D4" s="90" t="n"/>
      <c r="J4" s="1" t="inlineStr">
        <is>
          <t>FileLink2</t>
        </is>
      </c>
      <c r="M4" s="1" t="inlineStr">
        <is>
          <t>Extended Cost</t>
        </is>
      </c>
      <c r="N4" s="91">
        <f>N1*N2</f>
        <v/>
      </c>
    </row>
    <row r="5" ht="16" customHeight="1">
      <c r="A5" s="1" t="inlineStr">
        <is>
          <t>P/N Base</t>
        </is>
      </c>
      <c r="B5" s="7" t="n">
        <v>10105</v>
      </c>
      <c r="J5" s="1" t="inlineStr">
        <is>
          <t>FileLink3</t>
        </is>
      </c>
    </row>
    <row r="6" ht="16" customHeight="1">
      <c r="A6" s="1" t="inlineStr">
        <is>
          <t>Suffix</t>
        </is>
      </c>
      <c r="B6" s="2" t="inlineStr">
        <is>
          <t>AA</t>
        </is>
      </c>
    </row>
    <row r="7" ht="16" customHeight="1">
      <c r="A7" s="1" t="inlineStr">
        <is>
          <t>Details</t>
        </is>
      </c>
    </row>
    <row r="9" ht="16" customFormat="1" customHeight="1" s="9">
      <c r="A9" s="8" t="inlineStr">
        <is>
          <t>Item Order</t>
        </is>
      </c>
      <c r="B9" s="8" t="inlineStr">
        <is>
          <t>Material</t>
        </is>
      </c>
      <c r="C9" s="8" t="inlineStr">
        <is>
          <t>Use</t>
        </is>
      </c>
      <c r="D9" s="8" t="inlineStr">
        <is>
          <t>Unit Cost</t>
        </is>
      </c>
      <c r="E9" s="8" t="inlineStr">
        <is>
          <t>Size1</t>
        </is>
      </c>
      <c r="F9" s="8" t="inlineStr">
        <is>
          <t>Unit1</t>
        </is>
      </c>
      <c r="G9" s="8" t="inlineStr">
        <is>
          <t>Size2</t>
        </is>
      </c>
      <c r="H9" s="8" t="inlineStr">
        <is>
          <t>Unit2</t>
        </is>
      </c>
      <c r="I9" s="8" t="inlineStr">
        <is>
          <t>Area Name</t>
        </is>
      </c>
      <c r="J9" s="8" t="inlineStr">
        <is>
          <t>Area</t>
        </is>
      </c>
      <c r="K9" s="8" t="inlineStr">
        <is>
          <t>Length</t>
        </is>
      </c>
      <c r="L9" s="8" t="inlineStr">
        <is>
          <t>Density</t>
        </is>
      </c>
      <c r="M9" s="8" t="inlineStr">
        <is>
          <t>Quantity</t>
        </is>
      </c>
      <c r="N9" s="8" t="inlineStr">
        <is>
          <t>Sub Total</t>
        </is>
      </c>
    </row>
    <row r="10" ht="32" customHeight="1">
      <c r="A10" s="64" t="inlineStr">
        <is>
          <t>MA1</t>
        </is>
      </c>
      <c r="B10" s="89" t="inlineStr">
        <is>
          <t>Aluminum, Premium</t>
        </is>
      </c>
      <c r="C10" s="32" t="inlineStr">
        <is>
          <t>Brake Reservoir Tank Spacer</t>
        </is>
      </c>
      <c r="D10" s="107" t="inlineStr"/>
      <c r="E10" s="44" t="n"/>
      <c r="F10" s="44" t="inlineStr">
        <is>
          <t>kg</t>
        </is>
      </c>
      <c r="G10" s="44" t="n"/>
      <c r="H10" s="95" t="n"/>
      <c r="I10" s="13" t="inlineStr">
        <is>
          <t>Round 12</t>
        </is>
      </c>
      <c r="J10" s="95">
        <f>PI()*(6^2)</f>
        <v/>
      </c>
      <c r="K10" s="95" t="n">
        <v>7.5</v>
      </c>
      <c r="L10" s="108" t="n">
        <v>2.72e-06</v>
      </c>
      <c r="M10" s="106" t="n">
        <v>1</v>
      </c>
      <c r="N10" s="92">
        <f>IF(J10="",D10*M10,D10*J10*K10*L10*M10)</f>
        <v/>
      </c>
    </row>
    <row r="11" ht="16" customFormat="1" customHeight="1" s="9">
      <c r="C11" s="48" t="n"/>
      <c r="M11" s="16" t="inlineStr">
        <is>
          <t>Sub Total</t>
        </is>
      </c>
      <c r="N11" s="97">
        <f>SUM(N10:N10)</f>
        <v/>
      </c>
    </row>
    <row r="12"/>
    <row r="13" ht="16" customFormat="1" customHeight="1" s="9">
      <c r="A13" s="8" t="inlineStr">
        <is>
          <t>Item Order</t>
        </is>
      </c>
      <c r="B13" s="8" t="inlineStr">
        <is>
          <t>Process</t>
        </is>
      </c>
      <c r="C13" s="8" t="inlineStr">
        <is>
          <t>Use</t>
        </is>
      </c>
      <c r="D13" s="8" t="inlineStr">
        <is>
          <t>Unit Cost</t>
        </is>
      </c>
      <c r="E13" s="8" t="inlineStr">
        <is>
          <t>Unit</t>
        </is>
      </c>
      <c r="F13" s="8" t="inlineStr">
        <is>
          <t>Quantity</t>
        </is>
      </c>
      <c r="G13" s="8" t="inlineStr">
        <is>
          <t>Multiplier</t>
        </is>
      </c>
      <c r="H13" s="8" t="inlineStr">
        <is>
          <t>Mult. Val.</t>
        </is>
      </c>
      <c r="I13" s="8" t="inlineStr">
        <is>
          <t>Sub Total</t>
        </is>
      </c>
    </row>
    <row r="14" ht="44" customHeight="1">
      <c r="A14" s="44" t="inlineStr">
        <is>
          <t>PR1</t>
        </is>
      </c>
      <c r="B14" s="34" t="inlineStr">
        <is>
          <t>Machining Setup, Install and remove</t>
        </is>
      </c>
      <c r="C14" s="44" t="inlineStr">
        <is>
          <t>MA1, Machining</t>
        </is>
      </c>
      <c r="D14" s="98" t="inlineStr"/>
      <c r="E14" s="44" t="inlineStr">
        <is>
          <t>unit</t>
        </is>
      </c>
      <c r="F14" s="44" t="n">
        <v>1</v>
      </c>
      <c r="G14" s="44" t="n"/>
      <c r="H14" s="44" t="inlineStr"/>
      <c r="I14" s="92">
        <f>IF('Brake Reservoir Tank Spacer'!$H14&lt;&gt;"",'Brake Reservoir Tank Spacer'!$D14*'Brake Reservoir Tank Spacer'!$F14*'Brake Reservoir Tank Spacer'!$H14,'Brake Reservoir Tank Spacer'!$D14*'Brake Reservoir Tank Spacer'!$F14)</f>
        <v/>
      </c>
    </row>
    <row r="15" ht="16" customHeight="1">
      <c r="A15" s="44" t="inlineStr">
        <is>
          <t>PR2</t>
        </is>
      </c>
      <c r="B15" s="44" t="inlineStr">
        <is>
          <t>Machining</t>
        </is>
      </c>
      <c r="C15" s="44" t="inlineStr">
        <is>
          <t>MA1, face and φ4</t>
        </is>
      </c>
      <c r="D15" s="92" t="inlineStr"/>
      <c r="E15" s="44" t="inlineStr">
        <is>
          <t>cm^3</t>
        </is>
      </c>
      <c r="F15" s="30">
        <f>(J10+2^2*PI()*5.5)/1000</f>
        <v/>
      </c>
      <c r="G15" s="64" t="inlineStr">
        <is>
          <t>Aluminum</t>
        </is>
      </c>
      <c r="H15" s="65" t="inlineStr"/>
      <c r="I15" s="92">
        <f>IF('Brake Reservoir Tank Spacer'!$H15&lt;&gt;"",'Brake Reservoir Tank Spacer'!$D15*'Brake Reservoir Tank Spacer'!$F15*'Brake Reservoir Tank Spacer'!$H15,'Brake Reservoir Tank Spacer'!$D15*'Brake Reservoir Tank Spacer'!$F15)</f>
        <v/>
      </c>
    </row>
    <row r="16" ht="14.5" customHeight="1">
      <c r="A16" s="44" t="inlineStr">
        <is>
          <t>PR3</t>
        </is>
      </c>
      <c r="B16" s="44" t="inlineStr">
        <is>
          <t>Machining</t>
        </is>
      </c>
      <c r="C16" s="44" t="inlineStr">
        <is>
          <t>MA1, outer φ6</t>
        </is>
      </c>
      <c r="D16" s="92" t="inlineStr"/>
      <c r="E16" s="44" t="inlineStr">
        <is>
          <t>cm^3</t>
        </is>
      </c>
      <c r="F16" s="30">
        <f>((6^2-3^2)*PI()*3.5)/1000</f>
        <v/>
      </c>
      <c r="G16" s="64" t="inlineStr">
        <is>
          <t>Aluminum</t>
        </is>
      </c>
      <c r="H16" s="65" t="inlineStr"/>
      <c r="I16" s="92">
        <f>IF('Brake Reservoir Tank Spacer'!$H16&lt;&gt;"",'Brake Reservoir Tank Spacer'!$D16*'Brake Reservoir Tank Spacer'!$F16*'Brake Reservoir Tank Spacer'!$H16,'Brake Reservoir Tank Spacer'!$D16*'Brake Reservoir Tank Spacer'!$F16)</f>
        <v/>
      </c>
    </row>
    <row r="17" ht="32" customHeight="1">
      <c r="A17" s="44" t="inlineStr">
        <is>
          <t>PR4</t>
        </is>
      </c>
      <c r="B17" s="34" t="inlineStr">
        <is>
          <t>Machining Setup, Change</t>
        </is>
      </c>
      <c r="C17" s="44" t="inlineStr">
        <is>
          <t>MA1</t>
        </is>
      </c>
      <c r="D17" s="98" t="inlineStr"/>
      <c r="E17" s="44" t="inlineStr">
        <is>
          <t>unit</t>
        </is>
      </c>
      <c r="F17" s="44" t="n">
        <v>1</v>
      </c>
      <c r="G17" s="44" t="n"/>
      <c r="H17" s="44" t="inlineStr"/>
      <c r="I17" s="92">
        <f>IF('Brake Reservoir Tank Spacer'!$H17&lt;&gt;"",'Brake Reservoir Tank Spacer'!$D17*'Brake Reservoir Tank Spacer'!$F17*'Brake Reservoir Tank Spacer'!$H17,'Brake Reservoir Tank Spacer'!$D17*'Brake Reservoir Tank Spacer'!$F17)</f>
        <v/>
      </c>
    </row>
    <row r="18" ht="14.5" customHeight="1">
      <c r="A18" s="44" t="inlineStr">
        <is>
          <t>PR5</t>
        </is>
      </c>
      <c r="B18" s="44" t="inlineStr">
        <is>
          <t>Machining</t>
        </is>
      </c>
      <c r="C18" s="44" t="inlineStr">
        <is>
          <t>MA1, face</t>
        </is>
      </c>
      <c r="D18" s="92" t="inlineStr"/>
      <c r="E18" s="44" t="inlineStr">
        <is>
          <t>cm^3</t>
        </is>
      </c>
      <c r="F18" s="30">
        <f>(J10)/1000</f>
        <v/>
      </c>
      <c r="G18" s="64" t="inlineStr">
        <is>
          <t>Aluminum</t>
        </is>
      </c>
      <c r="H18" s="65" t="inlineStr"/>
      <c r="I18" s="109">
        <f>IF('Brake Reservoir Tank Spacer'!$H18&lt;&gt;"",'Brake Reservoir Tank Spacer'!$D18*'Brake Reservoir Tank Spacer'!$F18*'Brake Reservoir Tank Spacer'!$H18,'Brake Reservoir Tank Spacer'!$D18*'Brake Reservoir Tank Spacer'!$F18)</f>
        <v/>
      </c>
    </row>
    <row r="19" ht="16" customFormat="1" customHeight="1" s="9">
      <c r="H19" s="16" t="inlineStr">
        <is>
          <t>Sub Total</t>
        </is>
      </c>
      <c r="I19" s="97">
        <f>SUM(I14:I18)</f>
        <v/>
      </c>
    </row>
    <row r="20"/>
    <row r="21" ht="16" customFormat="1" customHeight="1" s="9">
      <c r="A21" s="8" t="inlineStr">
        <is>
          <t>Item Order</t>
        </is>
      </c>
      <c r="B21" s="8" t="inlineStr">
        <is>
          <t>Fastener</t>
        </is>
      </c>
      <c r="C21" s="8" t="inlineStr">
        <is>
          <t>Use</t>
        </is>
      </c>
      <c r="D21" s="8" t="inlineStr">
        <is>
          <t>Unit Cost</t>
        </is>
      </c>
      <c r="E21" s="8" t="inlineStr">
        <is>
          <t>Size1</t>
        </is>
      </c>
      <c r="F21" s="8" t="inlineStr">
        <is>
          <t>Unit1</t>
        </is>
      </c>
      <c r="G21" s="8" t="inlineStr">
        <is>
          <t>Size2</t>
        </is>
      </c>
      <c r="H21" s="8" t="inlineStr">
        <is>
          <t>Unit2</t>
        </is>
      </c>
      <c r="I21" s="8" t="inlineStr">
        <is>
          <t>Quantity</t>
        </is>
      </c>
      <c r="J21" s="8" t="inlineStr">
        <is>
          <t>Sub Total</t>
        </is>
      </c>
    </row>
    <row r="22" ht="15" customHeight="1">
      <c r="A22" s="44" t="inlineStr">
        <is>
          <t>FA1</t>
        </is>
      </c>
      <c r="B22" s="26" t="inlineStr">
        <is>
          <t>None</t>
        </is>
      </c>
      <c r="C22" s="44" t="n"/>
      <c r="D22" s="104" t="inlineStr"/>
      <c r="E22" s="44" t="n"/>
      <c r="F22" s="19" t="n"/>
      <c r="G22" s="44" t="n"/>
      <c r="H22" s="44" t="n"/>
      <c r="I22" s="20" t="n"/>
      <c r="J22" s="92">
        <f>D22*I22</f>
        <v/>
      </c>
    </row>
    <row r="23" ht="15" customFormat="1" customHeight="1" s="9">
      <c r="I23" s="29" t="inlineStr">
        <is>
          <t>Sub Total</t>
        </is>
      </c>
      <c r="J23" s="105">
        <f>SUM(J22:J22)</f>
        <v/>
      </c>
    </row>
    <row r="24" ht="15" customHeight="1">
      <c r="H24" s="22" t="n"/>
      <c r="I24" s="100" t="n"/>
    </row>
    <row r="25" ht="16" customFormat="1" customHeight="1" s="9">
      <c r="A25" s="8" t="inlineStr">
        <is>
          <t>Item Order</t>
        </is>
      </c>
      <c r="B25" s="8" t="inlineStr">
        <is>
          <t>Tooling</t>
        </is>
      </c>
      <c r="C25" s="8" t="inlineStr">
        <is>
          <t>Use</t>
        </is>
      </c>
      <c r="D25" s="8" t="inlineStr">
        <is>
          <t>Unit Cost</t>
        </is>
      </c>
      <c r="E25" s="8" t="inlineStr">
        <is>
          <t>Unit</t>
        </is>
      </c>
      <c r="F25" s="8" t="inlineStr">
        <is>
          <t>Quantity</t>
        </is>
      </c>
      <c r="G25" s="8" t="inlineStr">
        <is>
          <t>PVF</t>
        </is>
      </c>
      <c r="H25" s="8" t="inlineStr">
        <is>
          <t>FracIncld</t>
        </is>
      </c>
      <c r="I25" s="8" t="inlineStr">
        <is>
          <t>Sub Total</t>
        </is>
      </c>
    </row>
    <row r="26" ht="16" customHeight="1">
      <c r="A26" s="44" t="inlineStr">
        <is>
          <t>TO1</t>
        </is>
      </c>
      <c r="B26" s="44" t="inlineStr">
        <is>
          <t>None</t>
        </is>
      </c>
      <c r="C26" s="44" t="n"/>
      <c r="D26" s="92" t="inlineStr"/>
      <c r="E26" s="44" t="n"/>
      <c r="F26" s="44" t="n"/>
      <c r="G26" s="44" t="n"/>
      <c r="H26" s="44" t="n"/>
      <c r="I26" s="92" t="n">
        <v>0</v>
      </c>
    </row>
    <row r="27" ht="16" customFormat="1" customHeight="1" s="9">
      <c r="H27" s="16" t="inlineStr">
        <is>
          <t>Sub Total</t>
        </is>
      </c>
      <c r="I27" s="97">
        <f>SUM(I26:I26)</f>
        <v/>
      </c>
    </row>
    <row r="28">
      <c r="H28" s="22" t="n"/>
      <c r="I28" s="100" t="n"/>
    </row>
  </sheetData>
  <pageMargins left="0.5" right="0.5" top="0.75" bottom="0.75" header="0.3" footer="0.3"/>
  <pageSetup orientation="landscape" paperSize="9" scale="71" fitToHeight="0" horizontalDpi="4294967293" verticalDpi="4294967293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N28"/>
  <sheetViews>
    <sheetView showGridLines="0" zoomScale="60" zoomScaleNormal="100" workbookViewId="0">
      <selection activeCell="D26" sqref="D26"/>
    </sheetView>
  </sheetViews>
  <sheetFormatPr baseColWidth="10" defaultColWidth="9.1640625" defaultRowHeight="15"/>
  <cols>
    <col width="15" customWidth="1" style="2" min="1" max="1"/>
    <col width="15.6640625" customWidth="1" style="2" min="2" max="2"/>
    <col width="16.83203125" customWidth="1" style="2" min="3" max="3"/>
    <col width="13.5" customWidth="1" style="2" min="4" max="4"/>
    <col width="14.1640625" customWidth="1" style="2" min="5" max="5"/>
    <col width="12" customWidth="1" style="2" min="6" max="6"/>
    <col width="10.1640625" customWidth="1" style="2" min="7" max="7"/>
    <col width="13.83203125" customWidth="1" style="2" min="8" max="8"/>
    <col width="15.5" customWidth="1" style="2" min="9" max="9"/>
    <col width="13.83203125" customWidth="1" style="2" min="10" max="10"/>
    <col width="10.5" customWidth="1" style="2" min="11" max="11"/>
    <col width="11.33203125" customWidth="1" style="2" min="12" max="12"/>
    <col width="13.83203125" customWidth="1" style="2" min="13" max="13"/>
    <col width="15" customWidth="1" style="2" min="14" max="14"/>
    <col width="9.1640625" customWidth="1" style="2" min="15" max="15"/>
    <col width="9.5" customWidth="1" style="2" min="16" max="16"/>
    <col width="9.1640625" customWidth="1" style="2" min="17" max="18"/>
    <col width="10.5" customWidth="1" style="2" min="19" max="19"/>
    <col width="9.5" customWidth="1" style="2" min="20" max="20"/>
    <col width="9.1640625" customWidth="1" style="2" min="21" max="21"/>
    <col width="9.5" customWidth="1" style="2" min="22" max="22"/>
    <col width="9.1640625" customWidth="1" style="2" min="23" max="23"/>
    <col width="10.1640625" customWidth="1" style="2" min="24" max="25"/>
    <col width="9.33203125" customWidth="1" style="2" min="26" max="28"/>
    <col width="9.1640625" customWidth="1" style="2" min="29" max="16384"/>
  </cols>
  <sheetData>
    <row r="1" ht="16" customHeight="1">
      <c r="A1" s="1" t="inlineStr">
        <is>
          <t>University</t>
        </is>
      </c>
      <c r="B1" s="2" t="inlineStr">
        <is>
          <t>Kyoto University</t>
        </is>
      </c>
      <c r="J1" s="3" t="inlineStr">
        <is>
          <t>Car #</t>
        </is>
      </c>
      <c r="K1" s="4" t="n">
        <v>15</v>
      </c>
      <c r="M1" s="1" t="inlineStr">
        <is>
          <t>Part Cost</t>
        </is>
      </c>
      <c r="N1" s="91">
        <f>N11+I19+J23+I27</f>
        <v/>
      </c>
    </row>
    <row r="2" ht="16" customHeight="1">
      <c r="A2" s="1" t="inlineStr">
        <is>
          <t>System</t>
        </is>
      </c>
      <c r="B2" s="2" t="inlineStr">
        <is>
          <t>Brake System</t>
        </is>
      </c>
      <c r="D2" s="90" t="n"/>
      <c r="M2" s="1" t="inlineStr">
        <is>
          <t>Qty</t>
        </is>
      </c>
      <c r="N2" s="6" t="n">
        <v>1</v>
      </c>
    </row>
    <row r="3" ht="32" customHeight="1">
      <c r="A3" s="1" t="inlineStr">
        <is>
          <t>Assembly</t>
        </is>
      </c>
      <c r="B3" s="2" t="inlineStr">
        <is>
          <t>Brake Master Cylinder Asm</t>
        </is>
      </c>
      <c r="D3" s="90" t="n"/>
      <c r="J3" s="1" t="inlineStr">
        <is>
          <t>FileLink1</t>
        </is>
      </c>
    </row>
    <row r="4" ht="32" customHeight="1">
      <c r="A4" s="1" t="inlineStr">
        <is>
          <t>Part</t>
        </is>
      </c>
      <c r="B4" s="7" t="inlineStr">
        <is>
          <t>Brake Reservoir Tank Stay</t>
        </is>
      </c>
      <c r="D4" s="90" t="n"/>
      <c r="J4" s="1" t="inlineStr">
        <is>
          <t>FileLink2</t>
        </is>
      </c>
      <c r="M4" s="1" t="inlineStr">
        <is>
          <t>Extended Cost</t>
        </is>
      </c>
      <c r="N4" s="91">
        <f>N1*N2</f>
        <v/>
      </c>
    </row>
    <row r="5" ht="16" customHeight="1">
      <c r="A5" s="1" t="inlineStr">
        <is>
          <t>P/N Base</t>
        </is>
      </c>
      <c r="B5" s="7" t="n">
        <v>10106</v>
      </c>
      <c r="J5" s="1" t="inlineStr">
        <is>
          <t>FileLink3</t>
        </is>
      </c>
    </row>
    <row r="6" ht="16" customHeight="1">
      <c r="A6" s="1" t="inlineStr">
        <is>
          <t>Suffix</t>
        </is>
      </c>
      <c r="B6" s="2" t="inlineStr">
        <is>
          <t>AA</t>
        </is>
      </c>
    </row>
    <row r="7" ht="16" customHeight="1">
      <c r="A7" s="1" t="inlineStr">
        <is>
          <t>Details</t>
        </is>
      </c>
    </row>
    <row r="9" ht="16" customFormat="1" customHeight="1" s="9">
      <c r="A9" s="8" t="inlineStr">
        <is>
          <t>Item Order</t>
        </is>
      </c>
      <c r="B9" s="8" t="inlineStr">
        <is>
          <t>Material</t>
        </is>
      </c>
      <c r="C9" s="8" t="inlineStr">
        <is>
          <t>Use</t>
        </is>
      </c>
      <c r="D9" s="8" t="inlineStr">
        <is>
          <t>Unit Cost</t>
        </is>
      </c>
      <c r="E9" s="8" t="inlineStr">
        <is>
          <t>Size1</t>
        </is>
      </c>
      <c r="F9" s="8" t="inlineStr">
        <is>
          <t>Unit1</t>
        </is>
      </c>
      <c r="G9" s="8" t="inlineStr">
        <is>
          <t>Size2</t>
        </is>
      </c>
      <c r="H9" s="8" t="inlineStr">
        <is>
          <t>Unit2</t>
        </is>
      </c>
      <c r="I9" s="8" t="inlineStr">
        <is>
          <t>Area Name</t>
        </is>
      </c>
      <c r="J9" s="8" t="inlineStr">
        <is>
          <t>Area</t>
        </is>
      </c>
      <c r="K9" s="8" t="inlineStr">
        <is>
          <t>Length</t>
        </is>
      </c>
      <c r="L9" s="8" t="inlineStr">
        <is>
          <t>Density</t>
        </is>
      </c>
      <c r="M9" s="8" t="inlineStr">
        <is>
          <t>Quantity</t>
        </is>
      </c>
      <c r="N9" s="8" t="inlineStr">
        <is>
          <t>Sub Total</t>
        </is>
      </c>
    </row>
    <row r="10" ht="32" customHeight="1">
      <c r="A10" s="64" t="inlineStr">
        <is>
          <t>MA1</t>
        </is>
      </c>
      <c r="B10" s="66" t="inlineStr">
        <is>
          <t>Aluminum, Premium</t>
        </is>
      </c>
      <c r="C10" s="32" t="inlineStr">
        <is>
          <t>Brake Reservoir Tank Stay</t>
        </is>
      </c>
      <c r="D10" s="107" t="inlineStr"/>
      <c r="E10" s="44" t="n"/>
      <c r="F10" s="44" t="inlineStr">
        <is>
          <t>kg</t>
        </is>
      </c>
      <c r="G10" s="44" t="n"/>
      <c r="H10" s="95" t="n"/>
      <c r="I10" s="79" t="inlineStr">
        <is>
          <t>Plate 59x10</t>
        </is>
      </c>
      <c r="J10" s="95">
        <f>59*10</f>
        <v/>
      </c>
      <c r="K10" s="95" t="n">
        <v>10</v>
      </c>
      <c r="L10" s="110" t="n">
        <v>2.72e-06</v>
      </c>
      <c r="M10" s="106" t="n">
        <v>1</v>
      </c>
      <c r="N10" s="92">
        <f>IF(J10="",D10*M10,D10*J10*K10*L10*M10)</f>
        <v/>
      </c>
    </row>
    <row r="11" ht="16" customFormat="1" customHeight="1" s="9">
      <c r="C11" s="48" t="n"/>
      <c r="M11" s="16" t="inlineStr">
        <is>
          <t>Sub Total</t>
        </is>
      </c>
      <c r="N11" s="97">
        <f>SUM(N10:N10)</f>
        <v/>
      </c>
    </row>
    <row r="12"/>
    <row r="13" ht="16" customFormat="1" customHeight="1" s="9">
      <c r="A13" s="8" t="inlineStr">
        <is>
          <t>Item Order</t>
        </is>
      </c>
      <c r="B13" s="8" t="inlineStr">
        <is>
          <t>Process</t>
        </is>
      </c>
      <c r="C13" s="8" t="inlineStr">
        <is>
          <t>Use</t>
        </is>
      </c>
      <c r="D13" s="8" t="inlineStr">
        <is>
          <t>Unit Cost</t>
        </is>
      </c>
      <c r="E13" s="8" t="inlineStr">
        <is>
          <t>Unit</t>
        </is>
      </c>
      <c r="F13" s="8" t="inlineStr">
        <is>
          <t>Quantity</t>
        </is>
      </c>
      <c r="G13" s="8" t="inlineStr">
        <is>
          <t>Multiplier</t>
        </is>
      </c>
      <c r="H13" s="8" t="inlineStr">
        <is>
          <t>Mult. Val.</t>
        </is>
      </c>
      <c r="I13" s="8" t="inlineStr">
        <is>
          <t>Sub Total</t>
        </is>
      </c>
    </row>
    <row r="14" ht="44" customHeight="1">
      <c r="A14" s="44" t="inlineStr">
        <is>
          <t>PR1</t>
        </is>
      </c>
      <c r="B14" s="34" t="inlineStr">
        <is>
          <t>Machining Setup, Install and remove</t>
        </is>
      </c>
      <c r="C14" s="44" t="inlineStr">
        <is>
          <t>MA1, Laser cut</t>
        </is>
      </c>
      <c r="D14" s="98" t="inlineStr"/>
      <c r="E14" s="44" t="inlineStr">
        <is>
          <t>unit</t>
        </is>
      </c>
      <c r="F14" s="44" t="n">
        <v>1</v>
      </c>
      <c r="G14" s="44" t="n"/>
      <c r="H14" s="44" t="inlineStr"/>
      <c r="I14" s="92">
        <f>IF('Brake Reservoir Tank Stay'!$H14&lt;&gt;"",'Brake Reservoir Tank Stay'!$D14*'Brake Reservoir Tank Stay'!$F14*'Brake Reservoir Tank Stay'!$H14,'Brake Reservoir Tank Stay'!$D14*'Brake Reservoir Tank Stay'!$F14)</f>
        <v/>
      </c>
    </row>
    <row r="15" ht="14.5" customHeight="1">
      <c r="A15" s="44" t="inlineStr">
        <is>
          <t>PR2</t>
        </is>
      </c>
      <c r="B15" s="59" t="inlineStr">
        <is>
          <t>Laser Cut</t>
        </is>
      </c>
      <c r="C15" s="44" t="inlineStr">
        <is>
          <t>MA1</t>
        </is>
      </c>
      <c r="D15" s="92" t="inlineStr"/>
      <c r="E15" s="44" t="inlineStr">
        <is>
          <t>cm</t>
        </is>
      </c>
      <c r="F15" s="30">
        <f>(4*PI()*2+10*PI())/10</f>
        <v/>
      </c>
      <c r="G15" s="44" t="inlineStr">
        <is>
          <t>Aluminum</t>
        </is>
      </c>
      <c r="H15" s="111" t="inlineStr"/>
      <c r="I15" s="92">
        <f>IF('Brake Reservoir Tank Stay'!$H15&lt;&gt;"",'Brake Reservoir Tank Stay'!$D15*'Brake Reservoir Tank Stay'!$F15*'Brake Reservoir Tank Stay'!$H15,'Brake Reservoir Tank Stay'!$D15*'Brake Reservoir Tank Stay'!$F15)</f>
        <v/>
      </c>
    </row>
    <row r="16" ht="14.5" customHeight="1">
      <c r="A16" s="44" t="inlineStr">
        <is>
          <t>PR3</t>
        </is>
      </c>
      <c r="B16" s="70" t="inlineStr">
        <is>
          <t>Tapping holes</t>
        </is>
      </c>
      <c r="C16" s="64" t="inlineStr">
        <is>
          <t>MA1, M4</t>
        </is>
      </c>
      <c r="D16" s="112" t="inlineStr"/>
      <c r="E16" s="72" t="inlineStr">
        <is>
          <t>hole</t>
        </is>
      </c>
      <c r="F16" s="64" t="n">
        <v>2</v>
      </c>
      <c r="G16" s="64" t="n"/>
      <c r="H16" s="65" t="inlineStr"/>
      <c r="I16" s="113">
        <f>IF(H16&lt;&gt;"",D16*F16*H16,D16*F16)</f>
        <v/>
      </c>
    </row>
    <row r="17" ht="29" customHeight="1">
      <c r="A17" s="44" t="inlineStr">
        <is>
          <t>PR4</t>
        </is>
      </c>
      <c r="B17" s="75" t="inlineStr">
        <is>
          <t>Drilled holes &lt; 25.4 mm dia</t>
        </is>
      </c>
      <c r="C17" s="88" t="inlineStr">
        <is>
          <t>MA1, Φ4.2</t>
        </is>
      </c>
      <c r="D17" s="107" t="inlineStr"/>
      <c r="E17" s="75" t="inlineStr">
        <is>
          <t>hole</t>
        </is>
      </c>
      <c r="F17" s="75" t="n">
        <v>1</v>
      </c>
      <c r="G17" s="64" t="n"/>
      <c r="H17" s="65" t="inlineStr"/>
      <c r="I17" s="92">
        <f>IF('Brake Reservoir Tank Stay'!$H17&lt;&gt;"",'Brake Reservoir Tank Stay'!$D17*'Brake Reservoir Tank Stay'!$F17*'Brake Reservoir Tank Stay'!$H17,'Brake Reservoir Tank Stay'!$D17*'Brake Reservoir Tank Stay'!$F17)</f>
        <v/>
      </c>
    </row>
    <row r="18" ht="14.5" customHeight="1">
      <c r="A18" s="44" t="inlineStr">
        <is>
          <t>PR5</t>
        </is>
      </c>
      <c r="B18" s="70" t="inlineStr">
        <is>
          <t>Tapping holes</t>
        </is>
      </c>
      <c r="C18" s="64" t="inlineStr">
        <is>
          <t>MA1, M5</t>
        </is>
      </c>
      <c r="D18" s="112" t="inlineStr"/>
      <c r="E18" s="72" t="inlineStr">
        <is>
          <t>hole</t>
        </is>
      </c>
      <c r="F18" s="64" t="n">
        <v>1</v>
      </c>
      <c r="G18" s="64" t="n"/>
      <c r="H18" s="65" t="inlineStr"/>
      <c r="I18" s="92">
        <f>IF('Brake Reservoir Tank Stay'!$H18&lt;&gt;"",'Brake Reservoir Tank Stay'!$D18*'Brake Reservoir Tank Stay'!$F18*'Brake Reservoir Tank Stay'!$H18,'Brake Reservoir Tank Stay'!$D18*'Brake Reservoir Tank Stay'!$F18)</f>
        <v/>
      </c>
    </row>
    <row r="19" ht="16" customFormat="1" customHeight="1" s="9">
      <c r="H19" s="16" t="inlineStr">
        <is>
          <t>Sub Total</t>
        </is>
      </c>
      <c r="I19" s="97">
        <f>SUM(I14:I18)</f>
        <v/>
      </c>
    </row>
    <row r="20"/>
    <row r="21" ht="16" customFormat="1" customHeight="1" s="9">
      <c r="A21" s="8" t="inlineStr">
        <is>
          <t>Item Order</t>
        </is>
      </c>
      <c r="B21" s="8" t="inlineStr">
        <is>
          <t>Fastener</t>
        </is>
      </c>
      <c r="C21" s="8" t="inlineStr">
        <is>
          <t>Use</t>
        </is>
      </c>
      <c r="D21" s="8" t="inlineStr">
        <is>
          <t>Unit Cost</t>
        </is>
      </c>
      <c r="E21" s="8" t="inlineStr">
        <is>
          <t>Size1</t>
        </is>
      </c>
      <c r="F21" s="8" t="inlineStr">
        <is>
          <t>Unit1</t>
        </is>
      </c>
      <c r="G21" s="8" t="inlineStr">
        <is>
          <t>Size2</t>
        </is>
      </c>
      <c r="H21" s="8" t="inlineStr">
        <is>
          <t>Unit2</t>
        </is>
      </c>
      <c r="I21" s="8" t="inlineStr">
        <is>
          <t>Quantity</t>
        </is>
      </c>
      <c r="J21" s="8" t="inlineStr">
        <is>
          <t>Sub Total</t>
        </is>
      </c>
    </row>
    <row r="22" ht="15" customHeight="1">
      <c r="A22" s="44" t="inlineStr">
        <is>
          <t>FA1</t>
        </is>
      </c>
      <c r="B22" s="26" t="inlineStr">
        <is>
          <t>None</t>
        </is>
      </c>
      <c r="C22" s="44" t="n"/>
      <c r="D22" s="104" t="inlineStr"/>
      <c r="E22" s="44" t="n"/>
      <c r="F22" s="19" t="n"/>
      <c r="G22" s="44" t="n"/>
      <c r="H22" s="44" t="n"/>
      <c r="I22" s="20" t="n"/>
      <c r="J22" s="92">
        <f>D22*I22</f>
        <v/>
      </c>
    </row>
    <row r="23" ht="15" customFormat="1" customHeight="1" s="9">
      <c r="I23" s="29" t="inlineStr">
        <is>
          <t>Sub Total</t>
        </is>
      </c>
      <c r="J23" s="105">
        <f>SUM(J22:J22)</f>
        <v/>
      </c>
    </row>
    <row r="24" ht="15" customHeight="1">
      <c r="H24" s="22" t="n"/>
      <c r="I24" s="100" t="n"/>
    </row>
    <row r="25" ht="16" customFormat="1" customHeight="1" s="9">
      <c r="A25" s="8" t="inlineStr">
        <is>
          <t>Item Order</t>
        </is>
      </c>
      <c r="B25" s="8" t="inlineStr">
        <is>
          <t>Tooling</t>
        </is>
      </c>
      <c r="C25" s="8" t="inlineStr">
        <is>
          <t>Use</t>
        </is>
      </c>
      <c r="D25" s="8" t="inlineStr">
        <is>
          <t>Unit Cost</t>
        </is>
      </c>
      <c r="E25" s="8" t="inlineStr">
        <is>
          <t>Unit</t>
        </is>
      </c>
      <c r="F25" s="8" t="inlineStr">
        <is>
          <t>Quantity</t>
        </is>
      </c>
      <c r="G25" s="8" t="inlineStr">
        <is>
          <t>PVF</t>
        </is>
      </c>
      <c r="H25" s="8" t="inlineStr">
        <is>
          <t>FracIncld</t>
        </is>
      </c>
      <c r="I25" s="8" t="inlineStr">
        <is>
          <t>Sub Total</t>
        </is>
      </c>
    </row>
    <row r="26" ht="16" customHeight="1">
      <c r="A26" s="44" t="inlineStr">
        <is>
          <t>TO1</t>
        </is>
      </c>
      <c r="B26" s="44" t="inlineStr">
        <is>
          <t>None</t>
        </is>
      </c>
      <c r="C26" s="44" t="n"/>
      <c r="D26" s="92" t="inlineStr"/>
      <c r="E26" s="44" t="n"/>
      <c r="F26" s="44" t="n"/>
      <c r="G26" s="44" t="n"/>
      <c r="H26" s="44" t="n"/>
      <c r="I26" s="92" t="n">
        <v>0</v>
      </c>
    </row>
    <row r="27" ht="16" customFormat="1" customHeight="1" s="9">
      <c r="H27" s="16" t="inlineStr">
        <is>
          <t>Sub Total</t>
        </is>
      </c>
      <c r="I27" s="97">
        <f>SUM(I26:I26)</f>
        <v/>
      </c>
    </row>
    <row r="28">
      <c r="H28" s="22" t="n"/>
      <c r="I28" s="100" t="n"/>
    </row>
  </sheetData>
  <pageMargins left="0.5" right="0.5" top="0.75" bottom="0.75" header="0.3" footer="0.3"/>
  <pageSetup orientation="landscape" paperSize="9" scale="71" fitToHeight="0" horizontalDpi="4294967293" verticalDpi="4294967293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A1:N35"/>
  <sheetViews>
    <sheetView showGridLines="0" topLeftCell="A6" zoomScale="57" zoomScaleNormal="100" workbookViewId="0">
      <selection activeCell="D34" sqref="D34"/>
    </sheetView>
  </sheetViews>
  <sheetFormatPr baseColWidth="10" defaultColWidth="9.1640625" defaultRowHeight="15"/>
  <cols>
    <col width="15" customWidth="1" style="2" min="1" max="1"/>
    <col width="16.6640625" customWidth="1" style="2" min="2" max="2"/>
    <col width="16.83203125" customWidth="1" style="2" min="3" max="3"/>
    <col width="13.5" customWidth="1" style="2" min="4" max="4"/>
    <col width="14.1640625" customWidth="1" style="2" min="5" max="5"/>
    <col width="12" customWidth="1" style="2" min="6" max="6"/>
    <col width="11.33203125" customWidth="1" style="2" min="7" max="7"/>
    <col width="13.83203125" customWidth="1" style="2" min="8" max="8"/>
    <col width="15.5" customWidth="1" style="2" min="9" max="9"/>
    <col width="13.83203125" customWidth="1" style="2" min="10" max="10"/>
    <col width="10.5" customWidth="1" style="2" min="11" max="11"/>
    <col width="11.33203125" customWidth="1" style="2" min="12" max="12"/>
    <col width="13.83203125" customWidth="1" style="2" min="13" max="13"/>
    <col width="15" customWidth="1" style="2" min="14" max="14"/>
    <col width="9.1640625" customWidth="1" style="2" min="15" max="15"/>
    <col width="9.5" customWidth="1" style="2" min="16" max="16"/>
    <col width="9.1640625" customWidth="1" style="2" min="17" max="18"/>
    <col width="10.5" customWidth="1" style="2" min="19" max="19"/>
    <col width="9.5" customWidth="1" style="2" min="20" max="20"/>
    <col width="9.1640625" customWidth="1" style="2" min="21" max="21"/>
    <col width="9.5" customWidth="1" style="2" min="22" max="22"/>
    <col width="9.1640625" customWidth="1" style="2" min="23" max="23"/>
    <col width="10.1640625" customWidth="1" style="2" min="24" max="25"/>
    <col width="9.33203125" customWidth="1" style="2" min="26" max="28"/>
    <col width="9.1640625" customWidth="1" style="2" min="29" max="16384"/>
  </cols>
  <sheetData>
    <row r="1" ht="16" customHeight="1">
      <c r="A1" s="1" t="inlineStr">
        <is>
          <t>University</t>
        </is>
      </c>
      <c r="B1" s="2" t="inlineStr">
        <is>
          <t>Kyoto University</t>
        </is>
      </c>
      <c r="J1" s="3" t="inlineStr">
        <is>
          <t>Car #</t>
        </is>
      </c>
      <c r="K1" s="4" t="n">
        <v>15</v>
      </c>
      <c r="M1" s="1" t="inlineStr">
        <is>
          <t>Part Cost</t>
        </is>
      </c>
      <c r="N1" s="91">
        <f>N13+I25+J29+I34</f>
        <v/>
      </c>
    </row>
    <row r="2" ht="16" customHeight="1">
      <c r="A2" s="1" t="inlineStr">
        <is>
          <t>System</t>
        </is>
      </c>
      <c r="B2" s="2" t="inlineStr">
        <is>
          <t>Brake System</t>
        </is>
      </c>
      <c r="D2" s="90" t="n"/>
      <c r="M2" s="1" t="inlineStr">
        <is>
          <t>Qty</t>
        </is>
      </c>
      <c r="N2" s="6" t="n">
        <v>1</v>
      </c>
    </row>
    <row r="3" ht="32" customHeight="1">
      <c r="A3" s="1" t="inlineStr">
        <is>
          <t>Assembly</t>
        </is>
      </c>
      <c r="B3" s="2" t="inlineStr">
        <is>
          <t>Brake Master Cylinder Asm</t>
        </is>
      </c>
      <c r="D3" s="90" t="n"/>
      <c r="J3" s="1" t="inlineStr">
        <is>
          <t>FileLink1</t>
        </is>
      </c>
    </row>
    <row r="4" ht="32" customHeight="1">
      <c r="A4" s="1" t="inlineStr">
        <is>
          <t>Part</t>
        </is>
      </c>
      <c r="B4" s="7" t="inlineStr">
        <is>
          <t>Brake Reservoir Tank Holder</t>
        </is>
      </c>
      <c r="D4" s="90" t="n"/>
      <c r="J4" s="1" t="inlineStr">
        <is>
          <t>FileLink2</t>
        </is>
      </c>
      <c r="M4" s="1" t="inlineStr">
        <is>
          <t>Extended Cost</t>
        </is>
      </c>
      <c r="N4" s="91">
        <f>N1*N2</f>
        <v/>
      </c>
    </row>
    <row r="5" ht="16" customHeight="1">
      <c r="A5" s="1" t="inlineStr">
        <is>
          <t>P/N Base</t>
        </is>
      </c>
      <c r="B5" s="7" t="n">
        <v>10107</v>
      </c>
      <c r="J5" s="1" t="inlineStr">
        <is>
          <t>FileLink3</t>
        </is>
      </c>
    </row>
    <row r="6" ht="16" customHeight="1">
      <c r="A6" s="1" t="inlineStr">
        <is>
          <t>Suffix</t>
        </is>
      </c>
      <c r="B6" s="2" t="inlineStr">
        <is>
          <t>AA</t>
        </is>
      </c>
    </row>
    <row r="7" ht="16" customHeight="1">
      <c r="A7" s="1" t="inlineStr">
        <is>
          <t>Details</t>
        </is>
      </c>
    </row>
    <row r="9" ht="16" customFormat="1" customHeight="1" s="9">
      <c r="A9" s="8" t="inlineStr">
        <is>
          <t>Item Order</t>
        </is>
      </c>
      <c r="B9" s="8" t="inlineStr">
        <is>
          <t>Material</t>
        </is>
      </c>
      <c r="C9" s="8" t="inlineStr">
        <is>
          <t>Use</t>
        </is>
      </c>
      <c r="D9" s="8" t="inlineStr">
        <is>
          <t>Unit Cost</t>
        </is>
      </c>
      <c r="E9" s="8" t="inlineStr">
        <is>
          <t>Size1</t>
        </is>
      </c>
      <c r="F9" s="8" t="inlineStr">
        <is>
          <t>Unit1</t>
        </is>
      </c>
      <c r="G9" s="8" t="inlineStr">
        <is>
          <t>Size2</t>
        </is>
      </c>
      <c r="H9" s="8" t="inlineStr">
        <is>
          <t>Unit2</t>
        </is>
      </c>
      <c r="I9" s="8" t="inlineStr">
        <is>
          <t>Area Name</t>
        </is>
      </c>
      <c r="J9" s="8" t="inlineStr">
        <is>
          <t>Area</t>
        </is>
      </c>
      <c r="K9" s="8" t="inlineStr">
        <is>
          <t>Length</t>
        </is>
      </c>
      <c r="L9" s="8" t="inlineStr">
        <is>
          <t>Density</t>
        </is>
      </c>
      <c r="M9" s="8" t="inlineStr">
        <is>
          <t>Quantity</t>
        </is>
      </c>
      <c r="N9" s="8" t="inlineStr">
        <is>
          <t>Sub Total</t>
        </is>
      </c>
    </row>
    <row r="10" ht="16" customHeight="1">
      <c r="A10" s="64" t="inlineStr">
        <is>
          <t>MA1</t>
        </is>
      </c>
      <c r="B10" s="89" t="inlineStr">
        <is>
          <t>Aluminum, Normal</t>
        </is>
      </c>
      <c r="C10" s="32" t="inlineStr">
        <is>
          <t>Holder Upper</t>
        </is>
      </c>
      <c r="D10" s="107" t="inlineStr"/>
      <c r="E10" s="44" t="n"/>
      <c r="F10" s="44" t="inlineStr">
        <is>
          <t>kg</t>
        </is>
      </c>
      <c r="G10" s="44" t="n"/>
      <c r="H10" s="95" t="n"/>
      <c r="I10" s="79" t="inlineStr">
        <is>
          <t>Plate 60x18</t>
        </is>
      </c>
      <c r="J10" s="95">
        <f>60*18</f>
        <v/>
      </c>
      <c r="K10" s="95" t="n">
        <v>3</v>
      </c>
      <c r="L10" s="110" t="n">
        <v>2.72e-06</v>
      </c>
      <c r="M10" s="106" t="n">
        <v>1</v>
      </c>
      <c r="N10" s="92">
        <f>IF(J10="",D10*M10,D10*J10*K10*L10*M10)</f>
        <v/>
      </c>
    </row>
    <row r="11" ht="16" customHeight="1">
      <c r="A11" s="64" t="inlineStr">
        <is>
          <t>MA2</t>
        </is>
      </c>
      <c r="B11" s="44" t="inlineStr">
        <is>
          <t>Aluminum, Normal</t>
        </is>
      </c>
      <c r="C11" s="32" t="inlineStr">
        <is>
          <t>Holder Middle</t>
        </is>
      </c>
      <c r="D11" s="92" t="inlineStr"/>
      <c r="E11" s="44" t="n"/>
      <c r="F11" s="44" t="inlineStr">
        <is>
          <t>kg</t>
        </is>
      </c>
      <c r="G11" s="44" t="n"/>
      <c r="H11" s="95" t="n"/>
      <c r="I11" s="13" t="inlineStr">
        <is>
          <t>Round 16x1</t>
        </is>
      </c>
      <c r="J11" s="95">
        <f>PI()*((16/2)^2-(14/2)^2)</f>
        <v/>
      </c>
      <c r="K11" s="95" t="n">
        <v>61</v>
      </c>
      <c r="L11" s="108" t="n">
        <v>2.72e-06</v>
      </c>
      <c r="M11" s="106" t="n">
        <v>1</v>
      </c>
      <c r="N11" s="92">
        <f>IF(J11="",D11*M11,D11*J11*K11*L11*M11)</f>
        <v/>
      </c>
    </row>
    <row r="12" ht="16" customHeight="1">
      <c r="A12" s="64" t="inlineStr">
        <is>
          <t>MA3</t>
        </is>
      </c>
      <c r="B12" s="46" t="inlineStr">
        <is>
          <t>Aluminum, Normal</t>
        </is>
      </c>
      <c r="C12" s="32" t="inlineStr">
        <is>
          <t>Holder Lower</t>
        </is>
      </c>
      <c r="D12" s="92" t="inlineStr"/>
      <c r="E12" s="44" t="n"/>
      <c r="F12" s="44" t="inlineStr">
        <is>
          <t>kg</t>
        </is>
      </c>
      <c r="G12" s="44" t="n"/>
      <c r="H12" s="95" t="n"/>
      <c r="I12" s="79" t="inlineStr">
        <is>
          <t>Plate 20x30</t>
        </is>
      </c>
      <c r="J12" s="95">
        <f>20*30</f>
        <v/>
      </c>
      <c r="K12" s="95" t="n">
        <v>3</v>
      </c>
      <c r="L12" s="110" t="n">
        <v>2.72e-06</v>
      </c>
      <c r="M12" s="106" t="n">
        <v>1</v>
      </c>
      <c r="N12" s="92">
        <f>IF(J12="",D12*M12,D12*J12*K12*L12*M12)</f>
        <v/>
      </c>
    </row>
    <row r="13" ht="16" customFormat="1" customHeight="1" s="9">
      <c r="C13" s="48" t="n"/>
      <c r="M13" s="16" t="inlineStr">
        <is>
          <t>Sub Total</t>
        </is>
      </c>
      <c r="N13" s="97">
        <f>SUM(N10:N12)</f>
        <v/>
      </c>
    </row>
    <row r="14"/>
    <row r="15" ht="16" customFormat="1" customHeight="1" s="9">
      <c r="A15" s="8" t="inlineStr">
        <is>
          <t>Item Order</t>
        </is>
      </c>
      <c r="B15" s="8" t="inlineStr">
        <is>
          <t>Process</t>
        </is>
      </c>
      <c r="C15" s="8" t="inlineStr">
        <is>
          <t>Use</t>
        </is>
      </c>
      <c r="D15" s="8" t="inlineStr">
        <is>
          <t>Unit Cost</t>
        </is>
      </c>
      <c r="E15" s="8" t="inlineStr">
        <is>
          <t>Unit</t>
        </is>
      </c>
      <c r="F15" s="8" t="inlineStr">
        <is>
          <t>Quantity</t>
        </is>
      </c>
      <c r="G15" s="8" t="inlineStr">
        <is>
          <t>Multiplier</t>
        </is>
      </c>
      <c r="H15" s="8" t="inlineStr">
        <is>
          <t>Mult. Val.</t>
        </is>
      </c>
      <c r="I15" s="8" t="inlineStr">
        <is>
          <t>Sub Total</t>
        </is>
      </c>
    </row>
    <row r="16" ht="44" customHeight="1">
      <c r="A16" s="44" t="inlineStr">
        <is>
          <t>PR1</t>
        </is>
      </c>
      <c r="B16" s="34" t="inlineStr">
        <is>
          <t>Machining Setup, Install and remove</t>
        </is>
      </c>
      <c r="C16" s="44" t="inlineStr">
        <is>
          <t>MA1, Laser cut</t>
        </is>
      </c>
      <c r="D16" s="98" t="inlineStr"/>
      <c r="E16" s="44" t="inlineStr">
        <is>
          <t>unit</t>
        </is>
      </c>
      <c r="F16" s="44" t="n">
        <v>1</v>
      </c>
      <c r="G16" s="44" t="n"/>
      <c r="H16" s="44" t="inlineStr"/>
      <c r="I16" s="92">
        <f>IF('Brake Reservoir Tank Holder'!$H16&lt;&gt;"",'Brake Reservoir Tank Holder'!$D16*'Brake Reservoir Tank Holder'!$F16*'Brake Reservoir Tank Holder'!$H16,'Brake Reservoir Tank Holder'!$D16*'Brake Reservoir Tank Holder'!$F16)</f>
        <v/>
      </c>
    </row>
    <row r="17" ht="14.5" customHeight="1">
      <c r="A17" s="44" t="inlineStr">
        <is>
          <t>PR2</t>
        </is>
      </c>
      <c r="B17" s="59" t="inlineStr">
        <is>
          <t>Laser Cut</t>
        </is>
      </c>
      <c r="C17" s="44" t="inlineStr">
        <is>
          <t>MA1</t>
        </is>
      </c>
      <c r="D17" s="92" t="inlineStr"/>
      <c r="E17" s="44" t="inlineStr">
        <is>
          <t>cm</t>
        </is>
      </c>
      <c r="F17" s="30">
        <f>(16*PI()*2+4*PI()*2)/10</f>
        <v/>
      </c>
      <c r="G17" s="44" t="inlineStr">
        <is>
          <t>Aluminum</t>
        </is>
      </c>
      <c r="H17" s="111" t="inlineStr"/>
      <c r="I17" s="92">
        <f>IF('Brake Reservoir Tank Holder'!$H17&lt;&gt;"",'Brake Reservoir Tank Holder'!$D17*'Brake Reservoir Tank Holder'!$F17*'Brake Reservoir Tank Holder'!$H17,'Brake Reservoir Tank Holder'!$D17*'Brake Reservoir Tank Holder'!$F17)</f>
        <v/>
      </c>
    </row>
    <row r="18" ht="45.75" customHeight="1">
      <c r="A18" s="44" t="inlineStr">
        <is>
          <t>PR3</t>
        </is>
      </c>
      <c r="B18" s="34" t="inlineStr">
        <is>
          <t>Machining Setup, Install and remove</t>
        </is>
      </c>
      <c r="C18" s="44" t="inlineStr">
        <is>
          <t>MA2, Machining</t>
        </is>
      </c>
      <c r="D18" s="98" t="inlineStr"/>
      <c r="E18" s="44" t="inlineStr">
        <is>
          <t>unit</t>
        </is>
      </c>
      <c r="F18" s="44" t="n">
        <v>1</v>
      </c>
      <c r="G18" s="44" t="n"/>
      <c r="H18" s="44" t="inlineStr"/>
      <c r="I18" s="92">
        <f>IF('Brake Reservoir Tank Holder'!$H18&lt;&gt;"",'Brake Reservoir Tank Holder'!$D18*'Brake Reservoir Tank Holder'!$F18*'Brake Reservoir Tank Holder'!$H18,'Brake Reservoir Tank Holder'!$D18*'Brake Reservoir Tank Holder'!$F18)</f>
        <v/>
      </c>
    </row>
    <row r="19" ht="14.5" customHeight="1">
      <c r="A19" s="44" t="inlineStr">
        <is>
          <t>PR4</t>
        </is>
      </c>
      <c r="B19" s="59" t="inlineStr">
        <is>
          <t>Machining</t>
        </is>
      </c>
      <c r="C19" s="44" t="inlineStr">
        <is>
          <t>MA2</t>
        </is>
      </c>
      <c r="D19" s="92" t="inlineStr"/>
      <c r="E19" s="44" t="inlineStr">
        <is>
          <t>cm^3</t>
        </is>
      </c>
      <c r="F19" s="30">
        <f>3*1*2/1000</f>
        <v/>
      </c>
      <c r="G19" s="44" t="inlineStr">
        <is>
          <t>Aluminum</t>
        </is>
      </c>
      <c r="H19" s="111" t="inlineStr"/>
      <c r="I19" s="92">
        <f>IF('Brake Reservoir Tank Holder'!$H19&lt;&gt;"",'Brake Reservoir Tank Holder'!$D19*'Brake Reservoir Tank Holder'!$F19*'Brake Reservoir Tank Holder'!$H19,'Brake Reservoir Tank Holder'!$D19*'Brake Reservoir Tank Holder'!$F19)</f>
        <v/>
      </c>
    </row>
    <row r="20" ht="42" customHeight="1">
      <c r="A20" s="44" t="inlineStr">
        <is>
          <t>PR5</t>
        </is>
      </c>
      <c r="B20" s="44" t="inlineStr">
        <is>
          <t>Tube end preperation for welding</t>
        </is>
      </c>
      <c r="C20" s="44" t="inlineStr">
        <is>
          <t>MA2</t>
        </is>
      </c>
      <c r="D20" s="92" t="inlineStr"/>
      <c r="E20" s="44" t="inlineStr">
        <is>
          <t>end</t>
        </is>
      </c>
      <c r="F20" s="114" t="n">
        <v>2</v>
      </c>
      <c r="G20" s="44" t="n"/>
      <c r="H20" s="44" t="inlineStr"/>
      <c r="I20" s="92">
        <f>IF('Brake Reservoir Tank Holder'!$H20&lt;&gt;"",'Brake Reservoir Tank Holder'!$D20*'Brake Reservoir Tank Holder'!$F20*'Brake Reservoir Tank Holder'!$H20,'Brake Reservoir Tank Holder'!$D20*'Brake Reservoir Tank Holder'!$F20)</f>
        <v/>
      </c>
    </row>
    <row r="21" ht="42" customHeight="1">
      <c r="A21" s="44" t="inlineStr">
        <is>
          <t>PR6</t>
        </is>
      </c>
      <c r="B21" s="34" t="inlineStr">
        <is>
          <t>Machining Setup, Install and remove</t>
        </is>
      </c>
      <c r="C21" s="44" t="inlineStr">
        <is>
          <t>MA3, Laser cut</t>
        </is>
      </c>
      <c r="D21" s="98" t="inlineStr"/>
      <c r="E21" s="44" t="inlineStr">
        <is>
          <t>unit</t>
        </is>
      </c>
      <c r="F21" s="44" t="n">
        <v>1</v>
      </c>
      <c r="G21" s="44" t="n"/>
      <c r="H21" s="44" t="inlineStr"/>
      <c r="I21" s="92">
        <f>IF('Brake Reservoir Tank Holder'!$H21&lt;&gt;"",'Brake Reservoir Tank Holder'!$D21*'Brake Reservoir Tank Holder'!$F21*'Brake Reservoir Tank Holder'!$H21,'Brake Reservoir Tank Holder'!$D21*'Brake Reservoir Tank Holder'!$F21)</f>
        <v/>
      </c>
    </row>
    <row r="22" ht="14.5" customHeight="1">
      <c r="A22" s="44" t="inlineStr">
        <is>
          <t>PR7</t>
        </is>
      </c>
      <c r="B22" s="59" t="inlineStr">
        <is>
          <t>Laser Cut</t>
        </is>
      </c>
      <c r="C22" s="44" t="inlineStr">
        <is>
          <t>MA3</t>
        </is>
      </c>
      <c r="D22" s="92" t="inlineStr"/>
      <c r="E22" s="44" t="inlineStr">
        <is>
          <t>cm</t>
        </is>
      </c>
      <c r="F22" s="30">
        <f>(4*PI()+20*PI()/2)/10</f>
        <v/>
      </c>
      <c r="G22" s="44" t="inlineStr">
        <is>
          <t>Aluminum</t>
        </is>
      </c>
      <c r="H22" s="111" t="inlineStr"/>
      <c r="I22" s="92">
        <f>IF('Brake Reservoir Tank Holder'!$H22&lt;&gt;"",'Brake Reservoir Tank Holder'!$D22*'Brake Reservoir Tank Holder'!$F22*'Brake Reservoir Tank Holder'!$H22,'Brake Reservoir Tank Holder'!$D22*'Brake Reservoir Tank Holder'!$F22)</f>
        <v/>
      </c>
    </row>
    <row r="23" ht="14.5" customHeight="1">
      <c r="A23" s="44" t="inlineStr">
        <is>
          <t>PR8</t>
        </is>
      </c>
      <c r="B23" s="44" t="inlineStr">
        <is>
          <t>Weld</t>
        </is>
      </c>
      <c r="C23" s="44" t="inlineStr">
        <is>
          <t>MA1 to MA2</t>
        </is>
      </c>
      <c r="D23" s="92" t="inlineStr"/>
      <c r="E23" s="44" t="inlineStr">
        <is>
          <t>cm</t>
        </is>
      </c>
      <c r="F23" s="30">
        <f> 16*PI()/10</f>
        <v/>
      </c>
      <c r="G23" s="44" t="n"/>
      <c r="H23" s="44" t="inlineStr"/>
      <c r="I23" s="92">
        <f>IF('Brake Reservoir Tank Holder'!$H23&lt;&gt;"",'Brake Reservoir Tank Holder'!$D23*'Brake Reservoir Tank Holder'!$F23*'Brake Reservoir Tank Holder'!$H23,'Brake Reservoir Tank Holder'!$D23*'Brake Reservoir Tank Holder'!$F23)</f>
        <v/>
      </c>
    </row>
    <row r="24" ht="14.5" customHeight="1">
      <c r="A24" s="44" t="inlineStr">
        <is>
          <t>PR9</t>
        </is>
      </c>
      <c r="B24" s="44" t="inlineStr">
        <is>
          <t>Weld</t>
        </is>
      </c>
      <c r="C24" s="44" t="inlineStr">
        <is>
          <t>MA3 to MA2</t>
        </is>
      </c>
      <c r="D24" s="92" t="inlineStr"/>
      <c r="E24" s="44" t="inlineStr">
        <is>
          <t>cm</t>
        </is>
      </c>
      <c r="F24" s="30">
        <f>21.06*2/10</f>
        <v/>
      </c>
      <c r="G24" s="44" t="n"/>
      <c r="H24" s="44" t="inlineStr"/>
      <c r="I24" s="92">
        <f>IF('Brake Reservoir Tank Holder'!$H24&lt;&gt;"",'Brake Reservoir Tank Holder'!$D24*'Brake Reservoir Tank Holder'!$F24*'Brake Reservoir Tank Holder'!$H24,'Brake Reservoir Tank Holder'!$D24*'Brake Reservoir Tank Holder'!$F24)</f>
        <v/>
      </c>
    </row>
    <row r="25" ht="16" customFormat="1" customHeight="1" s="9">
      <c r="H25" s="16" t="inlineStr">
        <is>
          <t>Sub Total</t>
        </is>
      </c>
      <c r="I25" s="97">
        <f>SUM(I16:I24)</f>
        <v/>
      </c>
    </row>
    <row r="26"/>
    <row r="27" ht="16" customFormat="1" customHeight="1" s="9">
      <c r="A27" s="8" t="inlineStr">
        <is>
          <t>Item Order</t>
        </is>
      </c>
      <c r="B27" s="8" t="inlineStr">
        <is>
          <t>Fastener</t>
        </is>
      </c>
      <c r="C27" s="8" t="inlineStr">
        <is>
          <t>Use</t>
        </is>
      </c>
      <c r="D27" s="8" t="inlineStr">
        <is>
          <t>Unit Cost</t>
        </is>
      </c>
      <c r="E27" s="8" t="inlineStr">
        <is>
          <t>Size1</t>
        </is>
      </c>
      <c r="F27" s="8" t="inlineStr">
        <is>
          <t>Unit1</t>
        </is>
      </c>
      <c r="G27" s="8" t="inlineStr">
        <is>
          <t>Size2</t>
        </is>
      </c>
      <c r="H27" s="8" t="inlineStr">
        <is>
          <t>Unit2</t>
        </is>
      </c>
      <c r="I27" s="8" t="inlineStr">
        <is>
          <t>Quantity</t>
        </is>
      </c>
      <c r="J27" s="8" t="inlineStr">
        <is>
          <t>Sub Total</t>
        </is>
      </c>
    </row>
    <row r="28" ht="15" customHeight="1">
      <c r="A28" s="44" t="inlineStr">
        <is>
          <t>FA1</t>
        </is>
      </c>
      <c r="B28" s="26" t="inlineStr">
        <is>
          <t>None</t>
        </is>
      </c>
      <c r="C28" s="44" t="n"/>
      <c r="D28" s="104" t="inlineStr"/>
      <c r="E28" s="44" t="n"/>
      <c r="F28" s="19" t="n"/>
      <c r="G28" s="44" t="n"/>
      <c r="H28" s="44" t="n"/>
      <c r="I28" s="20" t="n"/>
      <c r="J28" s="92">
        <f>D28*I28</f>
        <v/>
      </c>
    </row>
    <row r="29" ht="15" customFormat="1" customHeight="1" s="9">
      <c r="I29" s="29" t="inlineStr">
        <is>
          <t>Sub Total</t>
        </is>
      </c>
      <c r="J29" s="105">
        <f>SUM(J28:J28)</f>
        <v/>
      </c>
    </row>
    <row r="30" ht="15" customHeight="1">
      <c r="H30" s="22" t="n"/>
      <c r="I30" s="100" t="n"/>
    </row>
    <row r="31" ht="16" customFormat="1" customHeight="1" s="9">
      <c r="A31" s="8" t="inlineStr">
        <is>
          <t>Item Order</t>
        </is>
      </c>
      <c r="B31" s="8" t="inlineStr">
        <is>
          <t>Tooling</t>
        </is>
      </c>
      <c r="C31" s="8" t="inlineStr">
        <is>
          <t>Use</t>
        </is>
      </c>
      <c r="D31" s="8" t="inlineStr">
        <is>
          <t>Unit Cost</t>
        </is>
      </c>
      <c r="E31" s="8" t="inlineStr">
        <is>
          <t>Unit</t>
        </is>
      </c>
      <c r="F31" s="8" t="inlineStr">
        <is>
          <t>Quantity</t>
        </is>
      </c>
      <c r="G31" s="8" t="inlineStr">
        <is>
          <t>PVF</t>
        </is>
      </c>
      <c r="H31" s="8" t="inlineStr">
        <is>
          <t>FracIncld</t>
        </is>
      </c>
      <c r="I31" s="8" t="inlineStr">
        <is>
          <t>Sub Total</t>
        </is>
      </c>
    </row>
    <row r="32" ht="16" customHeight="1">
      <c r="A32" s="64" t="inlineStr">
        <is>
          <t>TO1</t>
        </is>
      </c>
      <c r="B32" s="31" t="inlineStr">
        <is>
          <t>Welding Fixture</t>
        </is>
      </c>
      <c r="C32" s="44" t="inlineStr">
        <is>
          <t>PR8</t>
        </is>
      </c>
      <c r="D32" s="92" t="inlineStr"/>
      <c r="E32" s="44" t="inlineStr">
        <is>
          <t>points</t>
        </is>
      </c>
      <c r="F32" s="44" t="n">
        <v>2</v>
      </c>
      <c r="G32" s="44" t="n">
        <v>3000</v>
      </c>
      <c r="H32" s="44" t="n">
        <v>1</v>
      </c>
      <c r="I32" s="113">
        <f>IF($G32&lt;&gt;"",D32*F32/G32*H32,"")</f>
        <v/>
      </c>
    </row>
    <row r="33" ht="16" customHeight="1">
      <c r="A33" s="64" t="inlineStr">
        <is>
          <t>TO2</t>
        </is>
      </c>
      <c r="B33" s="31" t="inlineStr">
        <is>
          <t>Welding Fixture</t>
        </is>
      </c>
      <c r="C33" s="44" t="inlineStr">
        <is>
          <t>PR9</t>
        </is>
      </c>
      <c r="D33" s="92" t="inlineStr"/>
      <c r="E33" s="44" t="inlineStr">
        <is>
          <t>points</t>
        </is>
      </c>
      <c r="F33" s="44" t="n">
        <v>2</v>
      </c>
      <c r="G33" s="44" t="n">
        <v>3000</v>
      </c>
      <c r="H33" s="44" t="n">
        <v>1</v>
      </c>
      <c r="I33" s="113">
        <f>IF($G33&lt;&gt;"",D33*F33/G33*H33,"")</f>
        <v/>
      </c>
    </row>
    <row r="34" ht="16" customFormat="1" customHeight="1" s="9">
      <c r="H34" s="16" t="inlineStr">
        <is>
          <t>Sub Total</t>
        </is>
      </c>
      <c r="I34" s="97">
        <f>SUM(I32:I33)</f>
        <v/>
      </c>
    </row>
    <row r="35">
      <c r="H35" s="22" t="n"/>
      <c r="I35" s="100" t="n"/>
    </row>
  </sheetData>
  <pageMargins left="0.5" right="0.5" top="0.75" bottom="0.75" header="0.3" footer="0.3"/>
  <pageSetup orientation="landscape" paperSize="9" scale="70" fitToHeight="0" horizontalDpi="4294967293" verticalDpi="4294967293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1:N26"/>
  <sheetViews>
    <sheetView showGridLines="0" tabSelected="1" zoomScale="58" zoomScaleNormal="100" workbookViewId="0">
      <selection activeCell="D24" sqref="D24"/>
    </sheetView>
  </sheetViews>
  <sheetFormatPr baseColWidth="10" defaultColWidth="9.1640625" defaultRowHeight="15"/>
  <cols>
    <col width="15" customWidth="1" style="2" min="1" max="1"/>
    <col width="15.6640625" customWidth="1" style="2" min="2" max="2"/>
    <col width="16.83203125" customWidth="1" style="2" min="3" max="3"/>
    <col width="13.5" customWidth="1" style="2" min="4" max="4"/>
    <col width="14.1640625" customWidth="1" style="2" min="5" max="5"/>
    <col width="12" customWidth="1" style="2" min="6" max="6"/>
    <col width="11.33203125" customWidth="1" style="2" min="7" max="7"/>
    <col width="13.83203125" customWidth="1" style="2" min="8" max="8"/>
    <col width="15.5" customWidth="1" style="2" min="9" max="9"/>
    <col width="13.83203125" customWidth="1" style="2" min="10" max="10"/>
    <col width="10.5" customWidth="1" style="2" min="11" max="11"/>
    <col width="11.33203125" customWidth="1" style="2" min="12" max="12"/>
    <col width="13.83203125" customWidth="1" style="2" min="13" max="13"/>
    <col width="15" customWidth="1" style="2" min="14" max="14"/>
    <col width="9.1640625" customWidth="1" style="2" min="15" max="15"/>
    <col width="9.5" customWidth="1" style="2" min="16" max="16"/>
    <col width="9.1640625" customWidth="1" style="2" min="17" max="18"/>
    <col width="10.5" customWidth="1" style="2" min="19" max="19"/>
    <col width="9.5" customWidth="1" style="2" min="20" max="20"/>
    <col width="9.1640625" customWidth="1" style="2" min="21" max="21"/>
    <col width="9.5" customWidth="1" style="2" min="22" max="22"/>
    <col width="9.1640625" customWidth="1" style="2" min="23" max="23"/>
    <col width="10.1640625" customWidth="1" style="2" min="24" max="25"/>
    <col width="9.33203125" customWidth="1" style="2" min="26" max="28"/>
    <col width="9.1640625" customWidth="1" style="2" min="29" max="16384"/>
  </cols>
  <sheetData>
    <row r="1" ht="16" customHeight="1">
      <c r="A1" s="1" t="inlineStr">
        <is>
          <t>University</t>
        </is>
      </c>
      <c r="B1" s="2" t="inlineStr">
        <is>
          <t>Kyoto University</t>
        </is>
      </c>
      <c r="J1" s="3" t="inlineStr">
        <is>
          <t>Car #</t>
        </is>
      </c>
      <c r="K1" s="4" t="n">
        <v>15</v>
      </c>
      <c r="M1" s="1" t="inlineStr">
        <is>
          <t>Part Cost</t>
        </is>
      </c>
      <c r="N1" s="91">
        <f>N11+I17+J21+I25</f>
        <v/>
      </c>
    </row>
    <row r="2" ht="16" customHeight="1">
      <c r="A2" s="1" t="inlineStr">
        <is>
          <t>System</t>
        </is>
      </c>
      <c r="B2" s="2" t="inlineStr">
        <is>
          <t>Brake System</t>
        </is>
      </c>
      <c r="D2" s="90" t="n"/>
      <c r="M2" s="1" t="inlineStr">
        <is>
          <t>Qty</t>
        </is>
      </c>
      <c r="N2" s="6" t="n">
        <v>1</v>
      </c>
    </row>
    <row r="3" ht="32" customHeight="1">
      <c r="A3" s="1" t="inlineStr">
        <is>
          <t>Assembly</t>
        </is>
      </c>
      <c r="B3" s="2" t="inlineStr">
        <is>
          <t>Brake Master Cylinder Asm</t>
        </is>
      </c>
      <c r="D3" s="90" t="n"/>
      <c r="J3" s="1" t="inlineStr">
        <is>
          <t>FileLink1</t>
        </is>
      </c>
    </row>
    <row r="4" ht="32" customHeight="1">
      <c r="A4" s="1" t="inlineStr">
        <is>
          <t>Part</t>
        </is>
      </c>
      <c r="B4" s="7" t="inlineStr">
        <is>
          <t>Overtravel Switch Stay</t>
        </is>
      </c>
      <c r="D4" s="90" t="n"/>
      <c r="J4" s="1" t="inlineStr">
        <is>
          <t>FileLink2</t>
        </is>
      </c>
      <c r="M4" s="1" t="inlineStr">
        <is>
          <t>Extended Cost</t>
        </is>
      </c>
      <c r="N4" s="91">
        <f>N1*N2</f>
        <v/>
      </c>
    </row>
    <row r="5" ht="16" customHeight="1">
      <c r="A5" s="1" t="inlineStr">
        <is>
          <t>P/N Base</t>
        </is>
      </c>
      <c r="B5" s="7" t="n">
        <v>10108</v>
      </c>
      <c r="J5" s="1" t="inlineStr">
        <is>
          <t>FileLink3</t>
        </is>
      </c>
    </row>
    <row r="6" ht="16" customHeight="1">
      <c r="A6" s="1" t="inlineStr">
        <is>
          <t>Suffix</t>
        </is>
      </c>
      <c r="B6" s="2" t="inlineStr">
        <is>
          <t>AA</t>
        </is>
      </c>
    </row>
    <row r="7" ht="16" customHeight="1">
      <c r="A7" s="1" t="inlineStr">
        <is>
          <t>Details</t>
        </is>
      </c>
    </row>
    <row r="9" ht="16" customFormat="1" customHeight="1" s="9">
      <c r="A9" s="8" t="inlineStr">
        <is>
          <t>Item Order</t>
        </is>
      </c>
      <c r="B9" s="8" t="inlineStr">
        <is>
          <t>Material</t>
        </is>
      </c>
      <c r="C9" s="8" t="inlineStr">
        <is>
          <t>Use</t>
        </is>
      </c>
      <c r="D9" s="8" t="inlineStr">
        <is>
          <t>Unit Cost</t>
        </is>
      </c>
      <c r="E9" s="8" t="inlineStr">
        <is>
          <t>Size1</t>
        </is>
      </c>
      <c r="F9" s="8" t="inlineStr">
        <is>
          <t>Unit1</t>
        </is>
      </c>
      <c r="G9" s="8" t="inlineStr">
        <is>
          <t>Size2</t>
        </is>
      </c>
      <c r="H9" s="8" t="inlineStr">
        <is>
          <t>Unit2</t>
        </is>
      </c>
      <c r="I9" s="8" t="inlineStr">
        <is>
          <t>Area Name</t>
        </is>
      </c>
      <c r="J9" s="8" t="inlineStr">
        <is>
          <t>Area</t>
        </is>
      </c>
      <c r="K9" s="8" t="inlineStr">
        <is>
          <t>Length</t>
        </is>
      </c>
      <c r="L9" s="8" t="inlineStr">
        <is>
          <t>Density</t>
        </is>
      </c>
      <c r="M9" s="8" t="inlineStr">
        <is>
          <t>Quantity</t>
        </is>
      </c>
      <c r="N9" s="8" t="inlineStr">
        <is>
          <t>Sub Total</t>
        </is>
      </c>
    </row>
    <row r="10" ht="32" customHeight="1">
      <c r="A10" s="88" t="inlineStr">
        <is>
          <t>MA1</t>
        </is>
      </c>
      <c r="B10" s="89" t="inlineStr">
        <is>
          <t>Aluminum, Premium</t>
        </is>
      </c>
      <c r="C10" s="32" t="inlineStr">
        <is>
          <t>OverTravel Switch Stay</t>
        </is>
      </c>
      <c r="D10" s="92" t="inlineStr"/>
      <c r="E10" s="44" t="n"/>
      <c r="F10" s="44" t="inlineStr">
        <is>
          <t>kg</t>
        </is>
      </c>
      <c r="G10" s="44" t="n"/>
      <c r="H10" s="95" t="n"/>
      <c r="I10" s="79" t="inlineStr">
        <is>
          <t>Plate 15x45</t>
        </is>
      </c>
      <c r="J10" s="95">
        <f>15*45</f>
        <v/>
      </c>
      <c r="K10" s="95" t="n">
        <v>2</v>
      </c>
      <c r="L10" s="110" t="n">
        <v>2.72e-06</v>
      </c>
      <c r="M10" s="106" t="n">
        <v>1</v>
      </c>
      <c r="N10" s="92">
        <f>IF(J10="",D10*M10,D10*J10*K10*L10*M10)</f>
        <v/>
      </c>
    </row>
    <row r="11" ht="16" customFormat="1" customHeight="1" s="9">
      <c r="C11" s="48" t="n"/>
      <c r="M11" s="16" t="inlineStr">
        <is>
          <t>Sub Total</t>
        </is>
      </c>
      <c r="N11" s="97">
        <f>SUM(N10:N10)</f>
        <v/>
      </c>
    </row>
    <row r="12"/>
    <row r="13" ht="16" customFormat="1" customHeight="1" s="9">
      <c r="A13" s="8" t="inlineStr">
        <is>
          <t>Item Order</t>
        </is>
      </c>
      <c r="B13" s="8" t="inlineStr">
        <is>
          <t>Process</t>
        </is>
      </c>
      <c r="C13" s="8" t="inlineStr">
        <is>
          <t>Use</t>
        </is>
      </c>
      <c r="D13" s="8" t="inlineStr">
        <is>
          <t>Unit Cost</t>
        </is>
      </c>
      <c r="E13" s="8" t="inlineStr">
        <is>
          <t>Unit</t>
        </is>
      </c>
      <c r="F13" s="8" t="inlineStr">
        <is>
          <t>Quantity</t>
        </is>
      </c>
      <c r="G13" s="8" t="inlineStr">
        <is>
          <t>Multiplier</t>
        </is>
      </c>
      <c r="H13" s="8" t="inlineStr">
        <is>
          <t>Mult. Val.</t>
        </is>
      </c>
      <c r="I13" s="8" t="inlineStr">
        <is>
          <t>Sub Total</t>
        </is>
      </c>
    </row>
    <row r="14" ht="44" customHeight="1">
      <c r="A14" s="44" t="inlineStr">
        <is>
          <t>PR1</t>
        </is>
      </c>
      <c r="B14" s="34" t="inlineStr">
        <is>
          <t>Machining Setup, Install and remove</t>
        </is>
      </c>
      <c r="C14" s="44" t="inlineStr">
        <is>
          <t>MA1, Laser cut</t>
        </is>
      </c>
      <c r="D14" s="98" t="inlineStr"/>
      <c r="E14" s="44" t="inlineStr">
        <is>
          <t>unit</t>
        </is>
      </c>
      <c r="F14" s="44" t="n">
        <v>1</v>
      </c>
      <c r="G14" s="44" t="n"/>
      <c r="H14" s="44" t="inlineStr"/>
      <c r="I14" s="92">
        <f>IF('OverTravel Switch Stay'!$H14&lt;&gt;"",'OverTravel Switch Stay'!$D14*'OverTravel Switch Stay'!$F14*'OverTravel Switch Stay'!$H14,'OverTravel Switch Stay'!$D14*'OverTravel Switch Stay'!$F14)</f>
        <v/>
      </c>
    </row>
    <row r="15" ht="14.5" customHeight="1">
      <c r="A15" s="44" t="inlineStr">
        <is>
          <t>PR2</t>
        </is>
      </c>
      <c r="B15" s="59" t="inlineStr">
        <is>
          <t>Laser Cut</t>
        </is>
      </c>
      <c r="C15" s="44" t="inlineStr">
        <is>
          <t>MA1</t>
        </is>
      </c>
      <c r="D15" s="92" t="inlineStr"/>
      <c r="E15" s="44" t="inlineStr">
        <is>
          <t>cm</t>
        </is>
      </c>
      <c r="F15" s="30">
        <f>61.89/10</f>
        <v/>
      </c>
      <c r="G15" s="44" t="inlineStr">
        <is>
          <t>Aluminum</t>
        </is>
      </c>
      <c r="H15" s="111" t="inlineStr"/>
      <c r="I15" s="92">
        <f>IF('OverTravel Switch Stay'!$H15&lt;&gt;"",'OverTravel Switch Stay'!$D15*'OverTravel Switch Stay'!$F15*'OverTravel Switch Stay'!$H15,'OverTravel Switch Stay'!$D15*'OverTravel Switch Stay'!$F15)</f>
        <v/>
      </c>
    </row>
    <row r="16" ht="31.5" customHeight="1">
      <c r="A16" s="44" t="inlineStr">
        <is>
          <t>PR3</t>
        </is>
      </c>
      <c r="B16" s="44" t="inlineStr">
        <is>
          <t>Sheet metal bends</t>
        </is>
      </c>
      <c r="C16" s="44" t="inlineStr">
        <is>
          <t>MA1</t>
        </is>
      </c>
      <c r="D16" s="92" t="inlineStr"/>
      <c r="E16" s="44" t="inlineStr">
        <is>
          <t>bend</t>
        </is>
      </c>
      <c r="F16" s="30" t="n">
        <v>1</v>
      </c>
      <c r="G16" s="44" t="n"/>
      <c r="H16" s="44" t="inlineStr"/>
      <c r="I16" s="92">
        <f>IF('OverTravel Switch Stay'!$H16&lt;&gt;"",'OverTravel Switch Stay'!$D16*'OverTravel Switch Stay'!$F16*'OverTravel Switch Stay'!$H16,'OverTravel Switch Stay'!$D16*'OverTravel Switch Stay'!$F16)</f>
        <v/>
      </c>
    </row>
    <row r="17" ht="16" customFormat="1" customHeight="1" s="9">
      <c r="H17" s="16" t="inlineStr">
        <is>
          <t>Sub Total</t>
        </is>
      </c>
      <c r="I17" s="97">
        <f>SUM(I14:I16)</f>
        <v/>
      </c>
    </row>
    <row r="18"/>
    <row r="19" ht="16" customFormat="1" customHeight="1" s="9">
      <c r="A19" s="8" t="inlineStr">
        <is>
          <t>Item Order</t>
        </is>
      </c>
      <c r="B19" s="8" t="inlineStr">
        <is>
          <t>Fastener</t>
        </is>
      </c>
      <c r="C19" s="8" t="inlineStr">
        <is>
          <t>Use</t>
        </is>
      </c>
      <c r="D19" s="8" t="inlineStr">
        <is>
          <t>Unit Cost</t>
        </is>
      </c>
      <c r="E19" s="8" t="inlineStr">
        <is>
          <t>Size1</t>
        </is>
      </c>
      <c r="F19" s="8" t="inlineStr">
        <is>
          <t>Unit1</t>
        </is>
      </c>
      <c r="G19" s="8" t="inlineStr">
        <is>
          <t>Size2</t>
        </is>
      </c>
      <c r="H19" s="8" t="inlineStr">
        <is>
          <t>Unit2</t>
        </is>
      </c>
      <c r="I19" s="8" t="inlineStr">
        <is>
          <t>Quantity</t>
        </is>
      </c>
      <c r="J19" s="8" t="inlineStr">
        <is>
          <t>Sub Total</t>
        </is>
      </c>
    </row>
    <row r="20" ht="15" customHeight="1">
      <c r="A20" s="44" t="inlineStr">
        <is>
          <t>FA1</t>
        </is>
      </c>
      <c r="B20" s="26" t="inlineStr">
        <is>
          <t>None</t>
        </is>
      </c>
      <c r="C20" s="44" t="n"/>
      <c r="D20" s="104" t="inlineStr"/>
      <c r="E20" s="44" t="n"/>
      <c r="F20" s="19" t="n"/>
      <c r="G20" s="44" t="n"/>
      <c r="H20" s="44" t="n"/>
      <c r="I20" s="20" t="n"/>
      <c r="J20" s="92">
        <f>D20*I20</f>
        <v/>
      </c>
    </row>
    <row r="21" ht="15" customFormat="1" customHeight="1" s="9">
      <c r="I21" s="29" t="inlineStr">
        <is>
          <t>Sub Total</t>
        </is>
      </c>
      <c r="J21" s="105">
        <f>SUM(J20:J20)</f>
        <v/>
      </c>
    </row>
    <row r="22" ht="15" customHeight="1">
      <c r="H22" s="22" t="n"/>
      <c r="I22" s="100" t="n"/>
    </row>
    <row r="23" ht="16" customFormat="1" customHeight="1" s="9">
      <c r="A23" s="8" t="inlineStr">
        <is>
          <t>Item Order</t>
        </is>
      </c>
      <c r="B23" s="8" t="inlineStr">
        <is>
          <t>Tooling</t>
        </is>
      </c>
      <c r="C23" s="8" t="inlineStr">
        <is>
          <t>Use</t>
        </is>
      </c>
      <c r="D23" s="8" t="inlineStr">
        <is>
          <t>Unit Cost</t>
        </is>
      </c>
      <c r="E23" s="8" t="inlineStr">
        <is>
          <t>Unit</t>
        </is>
      </c>
      <c r="F23" s="8" t="inlineStr">
        <is>
          <t>Quantity</t>
        </is>
      </c>
      <c r="G23" s="8" t="inlineStr">
        <is>
          <t>PVF</t>
        </is>
      </c>
      <c r="H23" s="8" t="inlineStr">
        <is>
          <t>FracIncld</t>
        </is>
      </c>
      <c r="I23" s="8" t="inlineStr">
        <is>
          <t>Sub Total</t>
        </is>
      </c>
    </row>
    <row r="24" ht="16" customHeight="1">
      <c r="A24" s="64" t="inlineStr">
        <is>
          <t>TO1</t>
        </is>
      </c>
      <c r="B24" s="77" t="inlineStr">
        <is>
          <t>None</t>
        </is>
      </c>
      <c r="C24" s="44" t="n"/>
      <c r="D24" s="92" t="inlineStr"/>
      <c r="E24" s="44" t="n"/>
      <c r="F24" s="44" t="n"/>
      <c r="G24" s="44" t="n"/>
      <c r="H24" s="44" t="n"/>
      <c r="I24" s="115">
        <f>SUM(I23:I23)</f>
        <v/>
      </c>
    </row>
    <row r="25" ht="16" customFormat="1" customHeight="1" s="9">
      <c r="H25" s="16" t="inlineStr">
        <is>
          <t>Sub Total</t>
        </is>
      </c>
      <c r="I25" s="97">
        <f>SUM(I24:I24)</f>
        <v/>
      </c>
    </row>
    <row r="26">
      <c r="H26" s="22" t="n"/>
      <c r="I26" s="100" t="n"/>
    </row>
  </sheetData>
  <pageMargins left="0.5" right="0.5" top="0.75" bottom="0.75" header="0.3" footer="0.3"/>
  <pageSetup orientation="landscape" paperSize="9" scale="70" fitToHeight="0" horizontalDpi="4294967293" verticalDpi="429496729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William Riley</dc:creator>
  <dcterms:created xsi:type="dcterms:W3CDTF">2008-10-07T18:47:36Z</dcterms:created>
  <dcterms:modified xsi:type="dcterms:W3CDTF">2021-05-19T20:34:27Z</dcterms:modified>
  <cp:lastModifiedBy>尾崎 凌明</cp:lastModifiedBy>
  <cp:lastPrinted>2019-06-05T09:33:29Z</cp:lastPrinted>
</cp:coreProperties>
</file>