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Brake Discs" sheetId="1" state="visible" r:id="rId1"/>
    <sheet name="Front Brake Disc" sheetId="2" state="visible" r:id="rId2"/>
    <sheet name="Rear Brake Disc" sheetId="3" state="visible" r:id="rId3"/>
    <sheet name="Floating Pin" sheetId="4" state="visible" r:id="rId4"/>
  </sheets>
  <definedNames>
    <definedName name="Car" localSheetId="2">#REF!</definedName>
    <definedName name="Car">#REF!</definedName>
    <definedName name="CompCode" localSheetId="2">#REF!</definedName>
    <definedName name="CompCode">#REF!</definedName>
    <definedName name="Process_P1" localSheetId="3">'Floating Pin'!#REF!</definedName>
    <definedName name="Process_P1" localSheetId="2">'Rear Brake Disc'!$B$83:$B$219</definedName>
    <definedName name="Process_P1">'Front Brake Disc'!#REF!</definedName>
    <definedName name="Processes" localSheetId="3">#REF!</definedName>
    <definedName name="Processes" localSheetId="2">#REF!</definedName>
    <definedName name="Processes">#REF!</definedName>
    <definedName name="Uni" localSheetId="3">#REF!</definedName>
    <definedName name="Uni" localSheetId="2">#REF!</definedName>
    <definedName name="Uni">#REF!</definedName>
    <definedName name="_xlnm.Print_Area" localSheetId="0">'Brake Discs'!$A$1:$N$29</definedName>
    <definedName name="_xlnm.Print_Area" localSheetId="1">'Front Brake Disc'!$A$1:$N$28</definedName>
    <definedName name="_xlnm.Print_Area" localSheetId="2">'Rear Brake Disc'!$A$1:$N$28</definedName>
    <definedName name="_xlnm.Print_Area" localSheetId="3">'Floating Pin'!$A$1:$N$27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_(&quot;$&quot;* #,##0.00_);_(&quot;$&quot;* \(#,##0.00\);_(&quot;$&quot;* &quot;-&quot;??_);_(@_)"/>
    <numFmt numFmtId="165" formatCode="0.00_ "/>
    <numFmt numFmtId="166" formatCode="0_ "/>
    <numFmt numFmtId="167" formatCode="_(* #,##0_);_(* \(#,##0\);_(* &quot;-&quot;??_);_(@_)"/>
    <numFmt numFmtId="168" formatCode="0.00.E+00"/>
    <numFmt numFmtId="169" formatCode="0_);[Red]\(0\)"/>
    <numFmt numFmtId="170" formatCode="_(&quot;$&quot;* #,##0.000_);_(&quot;$&quot;* \(#,##0.000\);_(&quot;$&quot;* &quot;-&quot;??_);_(@_)"/>
    <numFmt numFmtId="171" formatCode="_(&quot;$&quot;* #,##0.00_);_(&quot;$&quot;* \(#,##0.000\);_(&quot;$&quot;* &quot;-&quot;??_);_(@_)"/>
    <numFmt numFmtId="172" formatCode="&quot;$&quot;#,##0.00"/>
  </numFmts>
  <fonts count="29"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color indexed="9"/>
      <sz val="11"/>
    </font>
    <font>
      <name val="Verdana"/>
      <family val="2"/>
      <sz val="10"/>
    </font>
    <font>
      <name val="Arial"/>
      <family val="2"/>
      <sz val="10"/>
    </font>
    <font>
      <name val="Calibri"/>
      <family val="2"/>
      <b val="1"/>
      <color indexed="56"/>
      <sz val="11"/>
    </font>
    <font>
      <name val="Calibri"/>
      <family val="2"/>
      <b val="1"/>
      <color indexed="52"/>
      <sz val="11"/>
    </font>
    <font>
      <name val="Calibri"/>
      <family val="2"/>
      <color indexed="62"/>
      <sz val="11"/>
    </font>
    <font>
      <name val="Calibri"/>
      <family val="2"/>
      <color indexed="17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MS Sans Serif"/>
      <family val="2"/>
      <sz val="10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mbria"/>
      <family val="1"/>
      <b val="1"/>
      <color indexed="56"/>
      <sz val="18"/>
    </font>
    <font>
      <name val="Calibri"/>
      <family val="2"/>
      <b val="1"/>
      <color indexed="56"/>
      <sz val="15"/>
    </font>
    <font>
      <name val="Calibri"/>
      <family val="2"/>
      <b val="1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6"/>
      <sz val="13"/>
    </font>
    <font>
      <name val="Calibri"/>
      <family val="2"/>
      <b val="1"/>
      <color indexed="8"/>
      <sz val="11"/>
    </font>
    <font>
      <name val="Calibri"/>
      <family val="2"/>
      <i val="1"/>
      <color indexed="23"/>
      <sz val="11"/>
    </font>
    <font>
      <name val="Calibri"/>
      <family val="2"/>
      <color indexed="8"/>
      <sz val="11"/>
    </font>
    <font>
      <name val="ＭＳ Ｐゴシック"/>
      <charset val="128"/>
      <family val="3"/>
      <sz val="6"/>
    </font>
    <font>
      <name val="ＭＳ Ｐゴシック"/>
      <charset val="128"/>
      <family val="3"/>
      <color indexed="9"/>
      <sz val="11"/>
    </font>
    <font>
      <name val="Calibri"/>
      <family val="2"/>
      <color theme="1"/>
      <sz val="11"/>
    </font>
    <font>
      <name val="ＭＳ Ｐゴシック"/>
      <charset val="128"/>
      <family val="3"/>
      <color theme="0"/>
      <sz val="11"/>
    </font>
    <font>
      <name val="Calibri"/>
      <family val="2"/>
      <color theme="0"/>
      <sz val="11"/>
    </font>
  </fonts>
  <fills count="26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1">
    <xf numFmtId="0" fontId="23" fillId="0" borderId="0"/>
    <xf numFmtId="0" fontId="23" fillId="2" borderId="0"/>
    <xf numFmtId="0" fontId="23" fillId="3" borderId="0"/>
    <xf numFmtId="0" fontId="23" fillId="4" borderId="0"/>
    <xf numFmtId="0" fontId="23" fillId="5" borderId="0"/>
    <xf numFmtId="0" fontId="23" fillId="6" borderId="0"/>
    <xf numFmtId="0" fontId="23" fillId="7" borderId="0"/>
    <xf numFmtId="0" fontId="23" fillId="8" borderId="0"/>
    <xf numFmtId="0" fontId="23" fillId="9" borderId="0"/>
    <xf numFmtId="0" fontId="23" fillId="10" borderId="0"/>
    <xf numFmtId="0" fontId="23" fillId="5" borderId="0"/>
    <xf numFmtId="0" fontId="23" fillId="8" borderId="0"/>
    <xf numFmtId="0" fontId="23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43" fontId="5" fillId="0" borderId="0"/>
    <xf numFmtId="164" fontId="23" fillId="16" borderId="1" applyAlignment="1">
      <alignment vertical="center" wrapText="1"/>
    </xf>
    <xf numFmtId="164" fontId="9" fillId="4" borderId="1" applyAlignment="1">
      <alignment vertical="center" wrapText="1"/>
    </xf>
    <xf numFmtId="164" fontId="10" fillId="17" borderId="1" applyAlignment="1">
      <alignment vertical="center" wrapText="1"/>
    </xf>
    <xf numFmtId="164" fontId="5" fillId="0" borderId="0"/>
    <xf numFmtId="0" fontId="9" fillId="4" borderId="0"/>
    <xf numFmtId="0" fontId="9" fillId="4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4" fillId="0" borderId="0"/>
    <xf numFmtId="0" fontId="23" fillId="0" borderId="0"/>
    <xf numFmtId="0" fontId="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2" fillId="0" borderId="0"/>
    <xf numFmtId="172" fontId="23" fillId="0" borderId="1" applyAlignment="1">
      <alignment vertical="center" wrapText="1"/>
    </xf>
    <xf numFmtId="0" fontId="3" fillId="18" borderId="0"/>
    <xf numFmtId="0" fontId="3" fillId="19" borderId="0"/>
    <xf numFmtId="0" fontId="3" fillId="20" borderId="0"/>
    <xf numFmtId="0" fontId="3" fillId="13" borderId="0"/>
    <xf numFmtId="0" fontId="3" fillId="14" borderId="0"/>
    <xf numFmtId="0" fontId="3" fillId="21" borderId="0"/>
    <xf numFmtId="0" fontId="16" fillId="0" borderId="0"/>
    <xf numFmtId="0" fontId="18" fillId="22" borderId="2"/>
    <xf numFmtId="0" fontId="10" fillId="17" borderId="0"/>
    <xf numFmtId="0" fontId="23" fillId="23" borderId="1"/>
    <xf numFmtId="0" fontId="15" fillId="0" borderId="3"/>
    <xf numFmtId="0" fontId="19" fillId="3" borderId="0"/>
    <xf numFmtId="0" fontId="7" fillId="24" borderId="4"/>
    <xf numFmtId="0" fontId="7" fillId="16" borderId="4"/>
    <xf numFmtId="0" fontId="14" fillId="0" borderId="0"/>
    <xf numFmtId="43" fontId="23" fillId="0" borderId="0"/>
    <xf numFmtId="0" fontId="17" fillId="0" borderId="5"/>
    <xf numFmtId="0" fontId="20" fillId="0" borderId="6"/>
    <xf numFmtId="0" fontId="6" fillId="0" borderId="7"/>
    <xf numFmtId="0" fontId="6" fillId="0" borderId="0"/>
    <xf numFmtId="0" fontId="21" fillId="0" borderId="8"/>
    <xf numFmtId="0" fontId="11" fillId="24" borderId="9"/>
    <xf numFmtId="0" fontId="22" fillId="0" borderId="0"/>
    <xf numFmtId="164" fontId="23" fillId="0" borderId="0"/>
    <xf numFmtId="164" fontId="5" fillId="0" borderId="0"/>
    <xf numFmtId="0" fontId="8" fillId="7" borderId="4"/>
    <xf numFmtId="0" fontId="13" fillId="0" borderId="0"/>
    <xf numFmtId="0" fontId="9" fillId="4" borderId="0"/>
  </cellStyleXfs>
  <cellXfs count="8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1" fillId="24" borderId="10" applyAlignment="1" pivotButton="0" quotePrefix="0" xfId="0">
      <alignment wrapText="1"/>
    </xf>
    <xf numFmtId="0" fontId="2" fillId="0" borderId="0" applyAlignment="1" pivotButton="0" quotePrefix="0" xfId="0">
      <alignment horizontal="left" wrapText="1"/>
    </xf>
    <xf numFmtId="0" fontId="2" fillId="0" borderId="0" pivotButton="0" quotePrefix="0" xfId="0"/>
    <xf numFmtId="0" fontId="1" fillId="24" borderId="11" applyAlignment="1" pivotButton="0" quotePrefix="0" xfId="0">
      <alignment wrapText="1"/>
    </xf>
    <xf numFmtId="0" fontId="2" fillId="0" borderId="11" applyAlignment="1" pivotButton="0" quotePrefix="0" xfId="0">
      <alignment wrapText="1"/>
    </xf>
    <xf numFmtId="0" fontId="0" fillId="0" borderId="11" applyAlignment="1" pivotButton="0" quotePrefix="0" xfId="69">
      <alignment wrapText="1"/>
    </xf>
    <xf numFmtId="164" fontId="2" fillId="0" borderId="11" applyAlignment="1" pivotButton="0" quotePrefix="0" xfId="66">
      <alignment wrapText="1"/>
    </xf>
    <xf numFmtId="43" fontId="2" fillId="0" borderId="11" applyAlignment="1" pivotButton="0" quotePrefix="0" xfId="58">
      <alignment wrapText="1"/>
    </xf>
    <xf numFmtId="0" fontId="2" fillId="0" borderId="11" applyAlignment="1" pivotButton="0" quotePrefix="0" xfId="50">
      <alignment wrapText="1"/>
    </xf>
    <xf numFmtId="0" fontId="2" fillId="0" borderId="11" applyAlignment="1" pivotButton="0" quotePrefix="0" xfId="0">
      <alignment wrapText="1"/>
    </xf>
    <xf numFmtId="164" fontId="2" fillId="0" borderId="11" pivotButton="0" quotePrefix="0" xfId="22"/>
    <xf numFmtId="2" fontId="2" fillId="0" borderId="11" applyAlignment="1" pivotButton="0" quotePrefix="0" xfId="0">
      <alignment wrapText="1"/>
    </xf>
    <xf numFmtId="165" fontId="2" fillId="0" borderId="11" applyAlignment="1" pivotButton="0" quotePrefix="0" xfId="0">
      <alignment wrapText="1"/>
    </xf>
    <xf numFmtId="166" fontId="2" fillId="0" borderId="11" applyAlignment="1" pivotButton="0" quotePrefix="0" xfId="0">
      <alignment wrapText="1"/>
    </xf>
    <xf numFmtId="0" fontId="1" fillId="24" borderId="12" applyAlignment="1" pivotButton="0" quotePrefix="0" xfId="0">
      <alignment horizontal="right" wrapText="1"/>
    </xf>
    <xf numFmtId="164" fontId="2" fillId="0" borderId="11" applyAlignment="1" pivotButton="0" quotePrefix="0" xfId="0">
      <alignment wrapText="1"/>
    </xf>
    <xf numFmtId="39" fontId="2" fillId="0" borderId="11" applyAlignment="1" pivotButton="0" quotePrefix="0" xfId="66">
      <alignment wrapText="1"/>
    </xf>
    <xf numFmtId="0" fontId="2" fillId="0" borderId="0" applyAlignment="1" pivotButton="0" quotePrefix="0" xfId="0">
      <alignment horizontal="right" wrapText="1"/>
    </xf>
    <xf numFmtId="0" fontId="1" fillId="24" borderId="11" applyAlignment="1" pivotButton="0" quotePrefix="0" xfId="0">
      <alignment horizontal="right" wrapText="1"/>
    </xf>
    <xf numFmtId="0" fontId="1" fillId="24" borderId="10" applyAlignment="1" pivotButton="0" quotePrefix="0" xfId="0">
      <alignment horizontal="left" wrapText="1"/>
    </xf>
    <xf numFmtId="164" fontId="2" fillId="0" borderId="0" applyAlignment="1" pivotButton="0" quotePrefix="0" xfId="66">
      <alignment wrapText="1"/>
    </xf>
    <xf numFmtId="37" fontId="2" fillId="0" borderId="0" applyAlignment="1" pivotButton="0" quotePrefix="0" xfId="58">
      <alignment wrapText="1"/>
    </xf>
    <xf numFmtId="167" fontId="2" fillId="0" borderId="11" applyAlignment="1" pivotButton="0" quotePrefix="0" xfId="58">
      <alignment wrapText="1"/>
    </xf>
    <xf numFmtId="43" fontId="2" fillId="0" borderId="11" applyAlignment="1" pivotButton="0" quotePrefix="0" xfId="58">
      <alignment wrapText="1"/>
    </xf>
    <xf numFmtId="168" fontId="0" fillId="0" borderId="11" pivotButton="0" quotePrefix="0" xfId="0"/>
    <xf numFmtId="169" fontId="2" fillId="0" borderId="11" applyAlignment="1" pivotButton="0" quotePrefix="0" xfId="58">
      <alignment wrapText="1"/>
    </xf>
    <xf numFmtId="164" fontId="2" fillId="0" borderId="11" applyAlignment="1" pivotButton="0" quotePrefix="0" xfId="66">
      <alignment wrapText="1"/>
    </xf>
    <xf numFmtId="164" fontId="1" fillId="24" borderId="11" applyAlignment="1" pivotButton="0" quotePrefix="0" xfId="0">
      <alignment wrapText="1"/>
    </xf>
    <xf numFmtId="37" fontId="2" fillId="0" borderId="11" applyAlignment="1" pivotButton="0" quotePrefix="0" xfId="66">
      <alignment wrapText="1"/>
    </xf>
    <xf numFmtId="0" fontId="1" fillId="22" borderId="11" applyAlignment="1" pivotButton="0" quotePrefix="0" xfId="0">
      <alignment horizontal="right" wrapText="1"/>
    </xf>
    <xf numFmtId="164" fontId="1" fillId="22" borderId="11" applyAlignment="1" pivotButton="0" quotePrefix="0" xfId="0">
      <alignment wrapText="1"/>
    </xf>
    <xf numFmtId="164" fontId="2" fillId="0" borderId="0" applyAlignment="1" pivotButton="0" quotePrefix="0" xfId="0">
      <alignment wrapText="1"/>
    </xf>
    <xf numFmtId="0" fontId="1" fillId="24" borderId="13" applyAlignment="1" pivotButton="0" quotePrefix="0" xfId="0">
      <alignment wrapText="1"/>
    </xf>
    <xf numFmtId="0" fontId="0" fillId="0" borderId="11" applyAlignment="1" pivotButton="0" quotePrefix="0" xfId="0">
      <alignment vertical="center" wrapText="1"/>
    </xf>
    <xf numFmtId="0" fontId="0" fillId="0" borderId="11" applyAlignment="1" pivotButton="0" quotePrefix="0" xfId="50">
      <alignment wrapText="1"/>
    </xf>
    <xf numFmtId="0" fontId="0" fillId="0" borderId="11" pivotButton="0" quotePrefix="0" xfId="41"/>
    <xf numFmtId="0" fontId="0" fillId="0" borderId="11" applyAlignment="1" pivotButton="0" quotePrefix="0" xfId="41">
      <alignment wrapText="1"/>
    </xf>
    <xf numFmtId="2" fontId="2" fillId="0" borderId="11" applyAlignment="1" pivotButton="0" quotePrefix="0" xfId="70">
      <alignment horizontal="right" wrapText="1"/>
    </xf>
    <xf numFmtId="0" fontId="0" fillId="0" borderId="11" pivotButton="0" quotePrefix="0" xfId="54"/>
    <xf numFmtId="11" fontId="2" fillId="0" borderId="11" applyAlignment="1" pivotButton="0" quotePrefix="0" xfId="0">
      <alignment wrapText="1"/>
    </xf>
    <xf numFmtId="168" fontId="0" fillId="0" borderId="11" pivotButton="0" quotePrefix="0" xfId="0"/>
    <xf numFmtId="0" fontId="2" fillId="0" borderId="11" pivotButton="0" quotePrefix="0" xfId="0"/>
    <xf numFmtId="168" fontId="2" fillId="0" borderId="11" applyAlignment="1" pivotButton="0" quotePrefix="0" xfId="58">
      <alignment wrapText="1"/>
    </xf>
    <xf numFmtId="169" fontId="2" fillId="0" borderId="11" applyAlignment="1" pivotButton="0" quotePrefix="0" xfId="0">
      <alignment wrapText="1"/>
    </xf>
    <xf numFmtId="0" fontId="2" fillId="16" borderId="0" applyAlignment="1" pivotButton="0" quotePrefix="0" xfId="0">
      <alignment wrapText="1"/>
    </xf>
    <xf numFmtId="11" fontId="2" fillId="0" borderId="11" applyAlignment="1" pivotButton="0" quotePrefix="0" xfId="58">
      <alignment wrapText="1"/>
    </xf>
    <xf numFmtId="170" fontId="1" fillId="24" borderId="11" applyAlignment="1" pivotButton="0" quotePrefix="0" xfId="0">
      <alignment wrapText="1"/>
    </xf>
    <xf numFmtId="164" fontId="1" fillId="16" borderId="0" applyAlignment="1" pivotButton="0" quotePrefix="0" xfId="0">
      <alignment wrapText="1"/>
    </xf>
    <xf numFmtId="0" fontId="26" fillId="0" borderId="11" applyAlignment="1" pivotButton="0" quotePrefix="0" xfId="41">
      <alignment wrapText="1"/>
    </xf>
    <xf numFmtId="0" fontId="1" fillId="25" borderId="11" applyAlignment="1" pivotButton="0" quotePrefix="0" xfId="0">
      <alignment horizontal="right" wrapText="1"/>
    </xf>
    <xf numFmtId="164" fontId="1" fillId="25" borderId="11" applyAlignment="1" pivotButton="0" quotePrefix="0" xfId="0">
      <alignment wrapText="1"/>
    </xf>
    <xf numFmtId="164" fontId="0" fillId="0" borderId="11" pivotButton="0" quotePrefix="0" xfId="22"/>
    <xf numFmtId="164" fontId="0" fillId="0" borderId="11" pivotButton="0" quotePrefix="0" xfId="66"/>
    <xf numFmtId="0" fontId="27" fillId="0" borderId="0" pivotButton="0" quotePrefix="0" xfId="0"/>
    <xf numFmtId="0" fontId="28" fillId="0" borderId="0" pivotButton="0" quotePrefix="0" xfId="0"/>
    <xf numFmtId="171" fontId="1" fillId="24" borderId="12" applyAlignment="1" pivotButton="0" quotePrefix="0" xfId="0">
      <alignment wrapText="1"/>
    </xf>
    <xf numFmtId="0" fontId="0" fillId="0" borderId="11" applyAlignment="1" pivotButton="0" quotePrefix="0" xfId="0">
      <alignment wrapText="1"/>
    </xf>
    <xf numFmtId="164" fontId="0" fillId="0" borderId="11" applyAlignment="1" pivotButton="0" quotePrefix="0" xfId="51">
      <alignment wrapText="1"/>
    </xf>
    <xf numFmtId="164" fontId="2" fillId="0" borderId="0" applyAlignment="1" pivotButton="0" quotePrefix="0" xfId="66">
      <alignment wrapText="1"/>
    </xf>
    <xf numFmtId="164" fontId="2" fillId="0" borderId="11" applyAlignment="1" pivotButton="0" quotePrefix="0" xfId="66">
      <alignment wrapText="1"/>
    </xf>
    <xf numFmtId="169" fontId="2" fillId="0" borderId="11" applyAlignment="1" pivotButton="0" quotePrefix="0" xfId="0">
      <alignment wrapText="1"/>
    </xf>
    <xf numFmtId="164" fontId="1" fillId="24" borderId="11" applyAlignment="1" pivotButton="0" quotePrefix="0" xfId="0">
      <alignment wrapText="1"/>
    </xf>
    <xf numFmtId="43" fontId="2" fillId="0" borderId="11" applyAlignment="1" pivotButton="0" quotePrefix="0" xfId="58">
      <alignment wrapText="1"/>
    </xf>
    <xf numFmtId="167" fontId="2" fillId="0" borderId="11" applyAlignment="1" pivotButton="0" quotePrefix="0" xfId="58">
      <alignment wrapText="1"/>
    </xf>
    <xf numFmtId="170" fontId="1" fillId="24" borderId="11" applyAlignment="1" pivotButton="0" quotePrefix="0" xfId="0">
      <alignment wrapText="1"/>
    </xf>
    <xf numFmtId="164" fontId="2" fillId="0" borderId="11" applyAlignment="1" pivotButton="0" quotePrefix="0" xfId="0">
      <alignment wrapText="1"/>
    </xf>
    <xf numFmtId="164" fontId="1" fillId="16" borderId="0" applyAlignment="1" pivotButton="0" quotePrefix="0" xfId="0">
      <alignment wrapText="1"/>
    </xf>
    <xf numFmtId="168" fontId="2" fillId="0" borderId="11" applyAlignment="1" pivotButton="0" quotePrefix="0" xfId="58">
      <alignment wrapText="1"/>
    </xf>
    <xf numFmtId="169" fontId="2" fillId="0" borderId="11" applyAlignment="1" pivotButton="0" quotePrefix="0" xfId="58">
      <alignment wrapText="1"/>
    </xf>
    <xf numFmtId="164" fontId="0" fillId="0" borderId="11" pivotButton="0" quotePrefix="0" xfId="22"/>
    <xf numFmtId="165" fontId="2" fillId="0" borderId="11" applyAlignment="1" pivotButton="0" quotePrefix="0" xfId="0">
      <alignment wrapText="1"/>
    </xf>
    <xf numFmtId="164" fontId="2" fillId="0" borderId="11" pivotButton="0" quotePrefix="0" xfId="22"/>
    <xf numFmtId="164" fontId="1" fillId="25" borderId="11" applyAlignment="1" pivotButton="0" quotePrefix="0" xfId="0">
      <alignment wrapText="1"/>
    </xf>
    <xf numFmtId="164" fontId="2" fillId="0" borderId="0" applyAlignment="1" pivotButton="0" quotePrefix="0" xfId="0">
      <alignment wrapText="1"/>
    </xf>
    <xf numFmtId="164" fontId="0" fillId="0" borderId="11" applyAlignment="1" pivotButton="0" quotePrefix="0" xfId="51">
      <alignment wrapText="1"/>
    </xf>
    <xf numFmtId="168" fontId="0" fillId="0" borderId="11" pivotButton="0" quotePrefix="0" xfId="0"/>
    <xf numFmtId="171" fontId="1" fillId="24" borderId="12" applyAlignment="1" pivotButton="0" quotePrefix="0" xfId="0">
      <alignment wrapText="1"/>
    </xf>
    <xf numFmtId="164" fontId="0" fillId="0" borderId="11" pivotButton="0" quotePrefix="0" xfId="66"/>
    <xf numFmtId="164" fontId="1" fillId="22" borderId="11" applyAlignment="1" pivotButton="0" quotePrefix="0" xfId="0">
      <alignment wrapText="1"/>
    </xf>
    <xf numFmtId="166" fontId="2" fillId="0" borderId="11" applyAlignment="1" pivotButton="0" quotePrefix="0" xfId="0">
      <alignment wrapText="1"/>
    </xf>
  </cellXfs>
  <cellStyles count="71">
    <cellStyle name="標準" xfId="0" builtinId="0"/>
    <cellStyle name="20% - アクセント 1" xfId="1" builtinId="30"/>
    <cellStyle name="20% - アクセント 2" xfId="2" builtinId="34"/>
    <cellStyle name="20% - アクセント 3" xfId="3" builtinId="38"/>
    <cellStyle name="20% - アクセント 4" xfId="4" builtinId="42"/>
    <cellStyle name="20% - アクセント 5" xfId="5" builtinId="46"/>
    <cellStyle name="20% - アクセント 6" xfId="6" builtinId="50"/>
    <cellStyle name="40% - アクセント 1" xfId="7" builtinId="31"/>
    <cellStyle name="40% - アクセント 2" xfId="8" builtinId="35"/>
    <cellStyle name="40% - アクセント 3" xfId="9" builtinId="39"/>
    <cellStyle name="40% - アクセント 4" xfId="10" builtinId="43"/>
    <cellStyle name="40% - アクセント 5" xfId="11" builtinId="47"/>
    <cellStyle name="40% - アクセント 6" xfId="12" builtinId="51"/>
    <cellStyle name="60% - アクセント 1" xfId="13" builtinId="32"/>
    <cellStyle name="60% - アクセント 2" xfId="14" builtinId="36"/>
    <cellStyle name="60% - アクセント 3" xfId="15" builtinId="40"/>
    <cellStyle name="60% - アクセント 4" xfId="16" builtinId="44"/>
    <cellStyle name="60% - アクセント 5" xfId="17" builtinId="48"/>
    <cellStyle name="60% - アクセント 6" xfId="18" builtinId="52"/>
    <cellStyle name="Comma 2" xfId="19"/>
    <cellStyle name="Cost Table Plain" xfId="20"/>
    <cellStyle name="Cost_Green" xfId="21"/>
    <cellStyle name="Cost_Yellow" xfId="22"/>
    <cellStyle name="Currency 2" xfId="23"/>
    <cellStyle name="Good 2" xfId="24"/>
    <cellStyle name="Good_tblMaterials_J_v1.1" xfId="25"/>
    <cellStyle name="Normal 2" xfId="26"/>
    <cellStyle name="Normal 2 2" xfId="27"/>
    <cellStyle name="Normal 2 2 2" xfId="28"/>
    <cellStyle name="Normal 2 2 2 2" xfId="29"/>
    <cellStyle name="Normal 2 2 2 2 2" xfId="30"/>
    <cellStyle name="Normal 2 2 2 3" xfId="31"/>
    <cellStyle name="Normal 2 2 3" xfId="32"/>
    <cellStyle name="Normal 2 2 4" xfId="33"/>
    <cellStyle name="Normal 2 2 4 2" xfId="34"/>
    <cellStyle name="Normal 2 2 4_Accel Pedal" xfId="35"/>
    <cellStyle name="Normal 2 3" xfId="36"/>
    <cellStyle name="Normal 2 4" xfId="37"/>
    <cellStyle name="Normal 3" xfId="38"/>
    <cellStyle name="Normal 3 2" xfId="39"/>
    <cellStyle name="Normal 3_Accel Pedal" xfId="40"/>
    <cellStyle name="Normal_Sheet1" xfId="41"/>
    <cellStyle name="Style 1" xfId="42"/>
    <cellStyle name="アクセント 1" xfId="43" builtinId="29"/>
    <cellStyle name="アクセント 2" xfId="44" builtinId="33"/>
    <cellStyle name="アクセント 3" xfId="45" builtinId="37"/>
    <cellStyle name="アクセント 4" xfId="46" builtinId="41"/>
    <cellStyle name="アクセント 5" xfId="47" builtinId="45"/>
    <cellStyle name="アクセント 6" xfId="48" builtinId="49"/>
    <cellStyle name="タイトル" xfId="49" builtinId="15"/>
    <cellStyle name="チェック セル" xfId="50" builtinId="23"/>
    <cellStyle name="どちらでもない" xfId="51" builtinId="28"/>
    <cellStyle name="メモ" xfId="52" builtinId="10"/>
    <cellStyle name="リンク セル" xfId="53" builtinId="24"/>
    <cellStyle name="悪い" xfId="54" builtinId="27"/>
    <cellStyle name="計算" xfId="55" builtinId="22"/>
    <cellStyle name="計算 2" xfId="56"/>
    <cellStyle name="警告文" xfId="57" builtinId="11"/>
    <cellStyle name="桁区切り [0.00]" xfId="58" builtinId="3"/>
    <cellStyle name="見出し 1" xfId="59" builtinId="16"/>
    <cellStyle name="見出し 2" xfId="60" builtinId="17"/>
    <cellStyle name="見出し 3" xfId="61" builtinId="18"/>
    <cellStyle name="見出し 4" xfId="62" builtinId="19"/>
    <cellStyle name="集計" xfId="63" builtinId="25"/>
    <cellStyle name="出力" xfId="64" builtinId="21"/>
    <cellStyle name="説明文" xfId="65" builtinId="53"/>
    <cellStyle name="通貨 [0.00]" xfId="66" builtinId="4"/>
    <cellStyle name="通貨 [0.00] 2" xfId="67"/>
    <cellStyle name="入力" xfId="68" builtinId="20"/>
    <cellStyle name="標準 2" xfId="69"/>
    <cellStyle name="良い" xfId="70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29"/>
  <sheetViews>
    <sheetView zoomScale="80" workbookViewId="0">
      <selection activeCell="I10" sqref="I10"/>
    </sheetView>
  </sheetViews>
  <sheetFormatPr baseColWidth="8" defaultRowHeight="15"/>
  <cols>
    <col width="10.5703125" bestFit="1" customWidth="1" style="2" min="1" max="1"/>
    <col width="27" customWidth="1" style="2" min="2" max="2"/>
    <col width="28.42578125" customWidth="1" style="2" min="3" max="3"/>
    <col width="11" bestFit="1" customWidth="1" style="2" min="4" max="4"/>
    <col width="10.42578125" bestFit="1" customWidth="1" style="2" min="5" max="5"/>
    <col width="9.5703125" customWidth="1" style="2" min="6" max="6"/>
    <col width="10.42578125" bestFit="1" customWidth="1" style="2" min="7" max="7"/>
    <col width="13.85546875" bestFit="1" customWidth="1" style="2" min="8" max="8"/>
    <col width="12.140625" bestFit="1" customWidth="1" style="2" min="9" max="9"/>
    <col width="11.42578125" customWidth="1" style="2" min="10" max="10"/>
    <col width="9.42578125" bestFit="1" customWidth="1" style="2" min="11" max="12"/>
    <col width="9.5703125" bestFit="1" customWidth="1" style="2" min="13" max="13"/>
    <col width="11.5703125" customWidth="1" style="2" min="14" max="14"/>
    <col width="9.140625" bestFit="1" customWidth="1" style="2" min="15" max="15"/>
    <col width="9.140625" customWidth="1" style="2" min="16" max="16384"/>
  </cols>
  <sheetData>
    <row r="1">
      <c r="A1" s="3" t="inlineStr">
        <is>
          <t>University</t>
        </is>
      </c>
      <c r="B1" s="2" t="inlineStr">
        <is>
          <t>Kyoto University</t>
        </is>
      </c>
      <c r="J1" s="3" t="inlineStr">
        <is>
          <t>Car #</t>
        </is>
      </c>
      <c r="K1" s="20" t="n">
        <v>15</v>
      </c>
      <c r="M1" s="3" t="inlineStr">
        <is>
          <t>Asm Cost</t>
        </is>
      </c>
      <c r="N1" s="61">
        <f>F12+N16+I20+J25+I29</f>
        <v/>
      </c>
    </row>
    <row r="2">
      <c r="A2" s="3" t="inlineStr">
        <is>
          <t>System</t>
        </is>
      </c>
      <c r="B2" s="2" t="inlineStr">
        <is>
          <t>Brake System</t>
        </is>
      </c>
      <c r="M2" s="3" t="inlineStr">
        <is>
          <t>Qty</t>
        </is>
      </c>
      <c r="N2" s="24" t="n">
        <v>2</v>
      </c>
    </row>
    <row r="3">
      <c r="A3" s="3" t="inlineStr">
        <is>
          <t>Assembly</t>
        </is>
      </c>
      <c r="B3" s="2" t="inlineStr">
        <is>
          <t>Brake Discs</t>
        </is>
      </c>
      <c r="J3" s="3" t="inlineStr">
        <is>
          <t>FileLink1</t>
        </is>
      </c>
    </row>
    <row r="4" ht="15" customHeight="1">
      <c r="A4" s="3" t="inlineStr">
        <is>
          <t>P/N Base</t>
        </is>
      </c>
      <c r="B4" s="4" t="inlineStr">
        <is>
          <t>A1040</t>
        </is>
      </c>
      <c r="J4" s="3" t="inlineStr">
        <is>
          <t>FileLink2</t>
        </is>
      </c>
      <c r="M4" s="3" t="inlineStr">
        <is>
          <t>Extended Cost</t>
        </is>
      </c>
      <c r="N4" s="61">
        <f>N1*N2</f>
        <v/>
      </c>
    </row>
    <row r="5">
      <c r="A5" s="3" t="inlineStr">
        <is>
          <t>Suffix</t>
        </is>
      </c>
      <c r="B5" s="2" t="inlineStr">
        <is>
          <t>AA</t>
        </is>
      </c>
      <c r="J5" s="3" t="inlineStr">
        <is>
          <t>FileLink3</t>
        </is>
      </c>
    </row>
    <row r="6">
      <c r="A6" s="3" t="inlineStr">
        <is>
          <t>Details</t>
        </is>
      </c>
      <c r="C6" s="56" t="inlineStr">
        <is>
          <t>P/N　Baseがマトモに記入されておりませんでした。　まっちょがチェック時に記入する手筈だったのかな?</t>
        </is>
      </c>
    </row>
    <row r="8">
      <c r="A8" s="6" t="inlineStr">
        <is>
          <t>ItemOrder</t>
        </is>
      </c>
      <c r="B8" s="6" t="inlineStr">
        <is>
          <t>Part</t>
        </is>
      </c>
      <c r="C8" s="6" t="inlineStr">
        <is>
          <t>P/N Base</t>
        </is>
      </c>
      <c r="D8" s="6" t="inlineStr">
        <is>
          <t>Part Cost</t>
        </is>
      </c>
      <c r="E8" s="6" t="inlineStr">
        <is>
          <t>Quantity</t>
        </is>
      </c>
      <c r="F8" s="6" t="inlineStr">
        <is>
          <t>Sub Total</t>
        </is>
      </c>
    </row>
    <row r="9">
      <c r="A9" s="12" t="inlineStr">
        <is>
          <t>PA1</t>
        </is>
      </c>
      <c r="B9" s="12">
        <f>'Front Brake Disc'!B4</f>
        <v/>
      </c>
      <c r="C9" s="12">
        <f>'Front Brake Disc'!B5</f>
        <v/>
      </c>
      <c r="D9" s="62">
        <f>'Front Brake Disc'!N1</f>
        <v/>
      </c>
      <c r="E9" s="63">
        <f>'Front Brake Disc'!N2</f>
        <v/>
      </c>
      <c r="F9" s="62">
        <f>D9*E9</f>
        <v/>
      </c>
    </row>
    <row r="10">
      <c r="A10" s="12" t="inlineStr">
        <is>
          <t>PA2</t>
        </is>
      </c>
      <c r="B10" s="12">
        <f>'Rear Brake Disc'!B4</f>
        <v/>
      </c>
      <c r="C10" s="12">
        <f>'Rear Brake Disc'!B5</f>
        <v/>
      </c>
      <c r="D10" s="62">
        <f>'Rear Brake Disc'!N1</f>
        <v/>
      </c>
      <c r="E10" s="63">
        <f>'Rear Brake Disc'!N2</f>
        <v/>
      </c>
      <c r="F10" s="62">
        <f>D10*E10</f>
        <v/>
      </c>
    </row>
    <row r="11">
      <c r="A11" s="12" t="inlineStr">
        <is>
          <t>PA3</t>
        </is>
      </c>
      <c r="B11" s="12">
        <f>'Floating Pin'!B4</f>
        <v/>
      </c>
      <c r="C11" s="12">
        <f>'Floating Pin'!B5</f>
        <v/>
      </c>
      <c r="D11" s="62">
        <f>'Floating Pin'!N1</f>
        <v/>
      </c>
      <c r="E11" s="63">
        <f>'Floating Pin'!N2</f>
        <v/>
      </c>
      <c r="F11" s="62">
        <f>D11*E11</f>
        <v/>
      </c>
    </row>
    <row r="12">
      <c r="E12" s="21" t="inlineStr">
        <is>
          <t>Sub Total</t>
        </is>
      </c>
      <c r="F12" s="64">
        <f>SUM(F9:F11)</f>
        <v/>
      </c>
    </row>
    <row r="13"/>
    <row r="14">
      <c r="A14" s="6" t="inlineStr">
        <is>
          <t>ItemOrder</t>
        </is>
      </c>
      <c r="B14" s="6" t="inlineStr">
        <is>
          <t>Material</t>
        </is>
      </c>
      <c r="C14" s="6" t="inlineStr">
        <is>
          <t>Use</t>
        </is>
      </c>
      <c r="D14" s="6" t="inlineStr">
        <is>
          <t>UnitCost</t>
        </is>
      </c>
      <c r="E14" s="6" t="inlineStr">
        <is>
          <t>Size1</t>
        </is>
      </c>
      <c r="F14" s="6" t="inlineStr">
        <is>
          <t>Unit1</t>
        </is>
      </c>
      <c r="G14" s="6" t="inlineStr">
        <is>
          <t>Size2</t>
        </is>
      </c>
      <c r="H14" s="6" t="inlineStr">
        <is>
          <t>Unit2</t>
        </is>
      </c>
      <c r="I14" s="6" t="inlineStr">
        <is>
          <t>Area Name</t>
        </is>
      </c>
      <c r="J14" s="6" t="inlineStr">
        <is>
          <t>Area</t>
        </is>
      </c>
      <c r="K14" s="6" t="inlineStr">
        <is>
          <t>Length</t>
        </is>
      </c>
      <c r="L14" s="6" t="inlineStr">
        <is>
          <t>Density</t>
        </is>
      </c>
      <c r="M14" s="6" t="inlineStr">
        <is>
          <t>Quantity</t>
        </is>
      </c>
      <c r="N14" s="6" t="inlineStr">
        <is>
          <t>Sub Total</t>
        </is>
      </c>
    </row>
    <row r="15">
      <c r="A15" s="12" t="inlineStr">
        <is>
          <t>MA1</t>
        </is>
      </c>
      <c r="B15" s="12" t="inlineStr">
        <is>
          <t>None</t>
        </is>
      </c>
      <c r="C15" s="12" t="n"/>
      <c r="D15" s="62" t="inlineStr"/>
      <c r="E15" s="12" t="n"/>
      <c r="F15" s="12" t="n"/>
      <c r="G15" s="12" t="n"/>
      <c r="H15" s="65" t="n"/>
      <c r="I15" s="42" t="n"/>
      <c r="J15" s="66" t="n"/>
      <c r="K15" s="65" t="n"/>
      <c r="L15" s="65" t="n"/>
      <c r="M15" s="48" t="n"/>
      <c r="N15" s="62">
        <f>IF(J15="",D15*M15,D15*J15*K15*L15*M15)</f>
        <v/>
      </c>
    </row>
    <row r="16" customFormat="1" s="1">
      <c r="M16" s="21" t="inlineStr">
        <is>
          <t>Sub Total</t>
        </is>
      </c>
      <c r="N16" s="67">
        <f>SUM(N15:N15)</f>
        <v/>
      </c>
    </row>
    <row r="17"/>
    <row r="18" customFormat="1" s="1">
      <c r="A18" s="6" t="inlineStr">
        <is>
          <t>ItemOrder</t>
        </is>
      </c>
      <c r="B18" s="6" t="inlineStr">
        <is>
          <t>Process</t>
        </is>
      </c>
      <c r="C18" s="6" t="inlineStr">
        <is>
          <t>Use</t>
        </is>
      </c>
      <c r="D18" s="6" t="inlineStr">
        <is>
          <t>UnitCost</t>
        </is>
      </c>
      <c r="E18" s="6" t="inlineStr">
        <is>
          <t>Unit</t>
        </is>
      </c>
      <c r="F18" s="6" t="inlineStr">
        <is>
          <t>Quantity</t>
        </is>
      </c>
      <c r="G18" s="6" t="inlineStr">
        <is>
          <t>Multiplier</t>
        </is>
      </c>
      <c r="H18" s="6" t="inlineStr">
        <is>
          <t>Mult. Val.</t>
        </is>
      </c>
      <c r="I18" s="6" t="inlineStr">
        <is>
          <t>Sub Total</t>
        </is>
      </c>
    </row>
    <row r="19">
      <c r="A19" s="12" t="inlineStr">
        <is>
          <t>PR1</t>
        </is>
      </c>
      <c r="B19" s="12" t="inlineStr">
        <is>
          <t>None</t>
        </is>
      </c>
      <c r="C19" s="12" t="n"/>
      <c r="D19" s="62" t="inlineStr"/>
      <c r="E19" s="12" t="n"/>
      <c r="F19" s="12" t="n"/>
      <c r="G19" s="12" t="n"/>
      <c r="H19" s="12" t="inlineStr"/>
      <c r="I19" s="62">
        <f>IF(H19&lt;&gt;"",D19*F19*H19,D19*F19)</f>
        <v/>
      </c>
    </row>
    <row r="20" customFormat="1" s="1">
      <c r="H20" s="21" t="inlineStr">
        <is>
          <t>Sub Total</t>
        </is>
      </c>
      <c r="I20" s="64">
        <f>SUM(I19:I19)</f>
        <v/>
      </c>
    </row>
    <row r="21"/>
    <row r="22" customFormat="1" s="1">
      <c r="A22" s="6" t="inlineStr">
        <is>
          <t>ItemOrder</t>
        </is>
      </c>
      <c r="B22" s="6" t="inlineStr">
        <is>
          <t>Fastener</t>
        </is>
      </c>
      <c r="C22" s="6" t="inlineStr">
        <is>
          <t>Use</t>
        </is>
      </c>
      <c r="D22" s="6" t="inlineStr">
        <is>
          <t>UnitCost</t>
        </is>
      </c>
      <c r="E22" s="6" t="inlineStr">
        <is>
          <t>Size1</t>
        </is>
      </c>
      <c r="F22" s="6" t="inlineStr">
        <is>
          <t>Unit1</t>
        </is>
      </c>
      <c r="G22" s="6" t="inlineStr">
        <is>
          <t>Size2</t>
        </is>
      </c>
      <c r="H22" s="6" t="inlineStr">
        <is>
          <t>Unit2</t>
        </is>
      </c>
      <c r="I22" s="6" t="inlineStr">
        <is>
          <t>Quantity</t>
        </is>
      </c>
      <c r="J22" s="6" t="inlineStr">
        <is>
          <t>Sub Total</t>
        </is>
      </c>
    </row>
    <row r="23">
      <c r="A23" s="12" t="inlineStr">
        <is>
          <t>FA1</t>
        </is>
      </c>
      <c r="B23" s="12" t="inlineStr">
        <is>
          <t>Retaining Ring, R-ring</t>
        </is>
      </c>
      <c r="C23" s="12" t="n"/>
      <c r="D23" s="68" t="inlineStr"/>
      <c r="E23" s="12" t="n">
        <v>13.85</v>
      </c>
      <c r="F23" s="19" t="inlineStr">
        <is>
          <t>mm</t>
        </is>
      </c>
      <c r="G23" s="12" t="n"/>
      <c r="H23" s="12" t="n"/>
      <c r="I23" s="31" t="n">
        <v>10</v>
      </c>
      <c r="J23" s="62">
        <f>D23*I23</f>
        <v/>
      </c>
    </row>
    <row r="24">
      <c r="A24" s="12" t="inlineStr">
        <is>
          <t>FA2</t>
        </is>
      </c>
      <c r="B24" s="12" t="inlineStr">
        <is>
          <t>Washer, Grade 10.9 (SAE 8)</t>
        </is>
      </c>
      <c r="C24" s="12" t="n"/>
      <c r="D24" s="68" t="inlineStr"/>
      <c r="E24" s="12" t="n"/>
      <c r="F24" s="19" t="inlineStr">
        <is>
          <t>unit</t>
        </is>
      </c>
      <c r="G24" s="12" t="n"/>
      <c r="H24" s="12" t="n"/>
      <c r="I24" s="31" t="n">
        <v>20</v>
      </c>
      <c r="J24" s="62">
        <f>D24*I24</f>
        <v/>
      </c>
    </row>
    <row r="25" customFormat="1" s="1">
      <c r="G25" s="2" t="n"/>
      <c r="H25" s="2" t="n"/>
      <c r="I25" s="21" t="inlineStr">
        <is>
          <t>Sub Total</t>
        </is>
      </c>
      <c r="J25" s="64">
        <f>SUM(J23:J24)</f>
        <v/>
      </c>
    </row>
    <row r="26" customFormat="1" s="1">
      <c r="G26" s="2" t="n"/>
      <c r="H26" s="47" t="n"/>
      <c r="I26" s="69" t="n"/>
    </row>
    <row r="27" ht="15" customHeight="1">
      <c r="A27" s="6" t="inlineStr">
        <is>
          <t>ItemOrder</t>
        </is>
      </c>
      <c r="B27" s="6" t="inlineStr">
        <is>
          <t>Tooling</t>
        </is>
      </c>
      <c r="C27" s="6" t="inlineStr">
        <is>
          <t>Use</t>
        </is>
      </c>
      <c r="D27" s="6" t="inlineStr">
        <is>
          <t>UnitCost</t>
        </is>
      </c>
      <c r="E27" s="6" t="inlineStr">
        <is>
          <t>Unit</t>
        </is>
      </c>
      <c r="F27" s="6" t="inlineStr">
        <is>
          <t>Quantity</t>
        </is>
      </c>
      <c r="G27" s="6" t="inlineStr">
        <is>
          <t>PVF</t>
        </is>
      </c>
      <c r="H27" s="6" t="inlineStr">
        <is>
          <t>FractionIncluded</t>
        </is>
      </c>
      <c r="I27" s="6" t="inlineStr">
        <is>
          <t>Sub Total</t>
        </is>
      </c>
    </row>
    <row r="28">
      <c r="A28" s="12" t="inlineStr">
        <is>
          <t>TO1</t>
        </is>
      </c>
      <c r="B28" s="12" t="inlineStr">
        <is>
          <t>None</t>
        </is>
      </c>
      <c r="C28" s="12" t="n"/>
      <c r="D28" s="62" t="inlineStr"/>
      <c r="E28" s="12" t="n"/>
      <c r="F28" s="12" t="n"/>
      <c r="G28" s="12" t="n"/>
      <c r="H28" s="12" t="n"/>
      <c r="I28" s="62" t="n">
        <v>0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21" t="inlineStr">
        <is>
          <t>Sub Total</t>
        </is>
      </c>
      <c r="I29" s="64">
        <f>SUM(I28:I28)</f>
        <v/>
      </c>
    </row>
  </sheetData>
  <pageMargins left="0.5118055555555555" right="0.5118055555555555" top="0.7479166666666667" bottom="0.7479166666666667" header="0.3145833333333333" footer="0.3145833333333333"/>
  <pageSetup orientation="landscape" paperSize="9" scale="74" fitToHeight="0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29"/>
  <sheetViews>
    <sheetView tabSelected="1" zoomScale="80" workbookViewId="0">
      <selection activeCell="L16" sqref="L16"/>
    </sheetView>
  </sheetViews>
  <sheetFormatPr baseColWidth="8" defaultRowHeight="15"/>
  <cols>
    <col width="15" bestFit="1" customWidth="1" style="2" min="1" max="1"/>
    <col width="17" customWidth="1" style="2" min="2" max="2"/>
    <col width="16.85546875" customWidth="1" style="2" min="3" max="3"/>
    <col width="13.5703125" bestFit="1" customWidth="1" style="2" min="4" max="4"/>
    <col width="14.140625" bestFit="1" customWidth="1" style="2" min="5" max="5"/>
    <col width="12" bestFit="1" customWidth="1" style="2" min="6" max="6"/>
    <col width="10.140625" bestFit="1" customWidth="1" style="2" min="7" max="7"/>
    <col width="13.85546875" bestFit="1" customWidth="1" style="2" min="8" max="8"/>
    <col width="15.5703125" bestFit="1" customWidth="1" style="2" min="9" max="9"/>
    <col width="13.85546875" bestFit="1" customWidth="1" style="2" min="10" max="10"/>
    <col width="10.42578125" bestFit="1" customWidth="1" style="2" min="11" max="11"/>
    <col width="11.42578125" bestFit="1" customWidth="1" style="2" min="12" max="12"/>
    <col width="13.85546875" bestFit="1" customWidth="1" style="2" min="13" max="13"/>
    <col width="15" bestFit="1" customWidth="1" style="2" min="14" max="14"/>
    <col width="9.140625" bestFit="1" customWidth="1" style="2" min="15" max="15"/>
    <col width="9.42578125" bestFit="1" customWidth="1" style="2" min="16" max="16"/>
    <col width="9.140625" bestFit="1" customWidth="1" style="2" min="17" max="18"/>
    <col width="10.42578125" bestFit="1" customWidth="1" style="2" min="19" max="19"/>
    <col width="9.42578125" bestFit="1" customWidth="1" style="2" min="20" max="20"/>
    <col width="9.140625" bestFit="1" customWidth="1" style="2" min="21" max="21"/>
    <col width="9.42578125" bestFit="1" customWidth="1" style="2" min="22" max="22"/>
    <col width="9.140625" bestFit="1" customWidth="1" style="2" min="23" max="23"/>
    <col width="10.140625" bestFit="1" customWidth="1" style="2" min="24" max="25"/>
    <col width="9.42578125" bestFit="1" customWidth="1" style="2" min="26" max="28"/>
    <col width="9.140625" bestFit="1" customWidth="1" style="2" min="29" max="29"/>
    <col width="9.140625" customWidth="1" style="2" min="30" max="16384"/>
  </cols>
  <sheetData>
    <row r="1">
      <c r="A1" s="3" t="inlineStr">
        <is>
          <t>University</t>
        </is>
      </c>
      <c r="B1" s="5" t="inlineStr">
        <is>
          <t>Kyoto University</t>
        </is>
      </c>
      <c r="J1" s="22" t="inlineStr">
        <is>
          <t>Car #</t>
        </is>
      </c>
      <c r="K1" s="20" t="n">
        <v>15</v>
      </c>
      <c r="M1" s="3" t="inlineStr">
        <is>
          <t>Part Cost</t>
        </is>
      </c>
      <c r="N1" s="61">
        <f>N11+I20+J24+I28</f>
        <v/>
      </c>
    </row>
    <row r="2">
      <c r="A2" s="3" t="inlineStr">
        <is>
          <t>System</t>
        </is>
      </c>
      <c r="B2" s="2" t="inlineStr">
        <is>
          <t>Brake System</t>
        </is>
      </c>
      <c r="D2" s="3" t="inlineStr">
        <is>
          <t>FileLink1</t>
        </is>
      </c>
      <c r="M2" s="3" t="inlineStr">
        <is>
          <t>Qty</t>
        </is>
      </c>
      <c r="N2" s="24" t="n">
        <v>1</v>
      </c>
    </row>
    <row r="3">
      <c r="A3" s="3" t="inlineStr">
        <is>
          <t>Assembly</t>
        </is>
      </c>
      <c r="B3" s="2" t="inlineStr">
        <is>
          <t>Brake Discs</t>
        </is>
      </c>
      <c r="D3" s="3" t="inlineStr">
        <is>
          <t>FileLink2</t>
        </is>
      </c>
      <c r="J3" s="3" t="inlineStr">
        <is>
          <t>FileLink1</t>
        </is>
      </c>
    </row>
    <row r="4">
      <c r="A4" s="3" t="inlineStr">
        <is>
          <t>Part</t>
        </is>
      </c>
      <c r="B4" s="4" t="inlineStr">
        <is>
          <t>Front Brake Disc</t>
        </is>
      </c>
      <c r="D4" s="3" t="inlineStr">
        <is>
          <t>FileLink3</t>
        </is>
      </c>
      <c r="J4" s="3" t="inlineStr">
        <is>
          <t>FileLink2</t>
        </is>
      </c>
      <c r="M4" s="3" t="inlineStr">
        <is>
          <t>Extended Cost</t>
        </is>
      </c>
      <c r="N4" s="61">
        <f>N1*N2</f>
        <v/>
      </c>
    </row>
    <row r="5">
      <c r="A5" s="3" t="inlineStr">
        <is>
          <t>P/N Base</t>
        </is>
      </c>
      <c r="B5" s="4" t="n">
        <v>10401</v>
      </c>
      <c r="J5" s="3" t="inlineStr">
        <is>
          <t>FileLink3</t>
        </is>
      </c>
    </row>
    <row r="6">
      <c r="A6" s="3" t="inlineStr">
        <is>
          <t>Suffix</t>
        </is>
      </c>
      <c r="B6" s="2" t="inlineStr">
        <is>
          <t>AA</t>
        </is>
      </c>
      <c r="D6" s="56" t="inlineStr">
        <is>
          <t>去年、コストテントで、「Ironはあくまで鋳造用のペレットで、使うならSand Castingが必要」　とか言われたけど、よくよく考えたらそれは（per kg）がついたやつのことだと思うからこれで良し。　テントで指摘されたら頑張って反論してネ☆</t>
        </is>
      </c>
    </row>
    <row r="7">
      <c r="A7" s="3" t="inlineStr">
        <is>
          <t>Details</t>
        </is>
      </c>
      <c r="D7" s="56" t="inlineStr">
        <is>
          <t>あと、板厚4.5mmならウォータージェットでいけるでしょう　この方がだいぶ安い。</t>
        </is>
      </c>
    </row>
    <row r="9" customFormat="1" s="1">
      <c r="A9" s="6" t="inlineStr">
        <is>
          <t>ItemOrder</t>
        </is>
      </c>
      <c r="B9" s="6" t="inlineStr">
        <is>
          <t>Material</t>
        </is>
      </c>
      <c r="C9" s="6" t="inlineStr">
        <is>
          <t>Use</t>
        </is>
      </c>
      <c r="D9" s="6" t="inlineStr">
        <is>
          <t>UnitCost</t>
        </is>
      </c>
      <c r="E9" s="6" t="inlineStr">
        <is>
          <t>Size1</t>
        </is>
      </c>
      <c r="F9" s="6" t="inlineStr">
        <is>
          <t>Unit1</t>
        </is>
      </c>
      <c r="G9" s="6" t="inlineStr">
        <is>
          <t>Size2</t>
        </is>
      </c>
      <c r="H9" s="6" t="inlineStr">
        <is>
          <t>Unit2</t>
        </is>
      </c>
      <c r="I9" s="6" t="inlineStr">
        <is>
          <t>Area Name</t>
        </is>
      </c>
      <c r="J9" s="6" t="inlineStr">
        <is>
          <t>Area</t>
        </is>
      </c>
      <c r="K9" s="6" t="inlineStr">
        <is>
          <t>Length</t>
        </is>
      </c>
      <c r="L9" s="6" t="inlineStr">
        <is>
          <t>Density</t>
        </is>
      </c>
      <c r="M9" s="6" t="inlineStr">
        <is>
          <t>Quantity</t>
        </is>
      </c>
      <c r="N9" s="6" t="inlineStr">
        <is>
          <t>Sub Total</t>
        </is>
      </c>
    </row>
    <row r="10" ht="30" customHeight="1">
      <c r="A10" s="12" t="inlineStr">
        <is>
          <t>MA1</t>
        </is>
      </c>
      <c r="B10" s="8" t="inlineStr">
        <is>
          <t>Iron</t>
        </is>
      </c>
      <c r="C10" s="44" t="inlineStr">
        <is>
          <t>Front Brake Disc</t>
        </is>
      </c>
      <c r="D10" s="62" t="inlineStr"/>
      <c r="E10" s="12" t="n"/>
      <c r="F10" s="12" t="inlineStr">
        <is>
          <t>kg</t>
        </is>
      </c>
      <c r="G10" s="12" t="n"/>
      <c r="H10" s="65" t="n"/>
      <c r="I10" s="42" t="n"/>
      <c r="J10" s="65">
        <f>172*172</f>
        <v/>
      </c>
      <c r="K10" s="65" t="n">
        <v>6</v>
      </c>
      <c r="L10" s="70" t="n">
        <v>7.2e-06</v>
      </c>
      <c r="M10" s="71" t="n">
        <v>1</v>
      </c>
      <c r="N10" s="62">
        <f>IF(J10="",D10*M10,D10*J10*K10*L10*M10)</f>
        <v/>
      </c>
    </row>
    <row r="11" customFormat="1" s="1">
      <c r="M11" s="21" t="inlineStr">
        <is>
          <t>Sub Total</t>
        </is>
      </c>
      <c r="N11" s="64">
        <f>SUM(N10:N10)</f>
        <v/>
      </c>
    </row>
    <row r="12"/>
    <row r="13" customFormat="1" s="1">
      <c r="A13" s="6" t="inlineStr">
        <is>
          <t>ItemOrder</t>
        </is>
      </c>
      <c r="B13" s="6" t="inlineStr">
        <is>
          <t>Process</t>
        </is>
      </c>
      <c r="C13" s="6" t="inlineStr">
        <is>
          <t>Use</t>
        </is>
      </c>
      <c r="D13" s="6" t="inlineStr">
        <is>
          <t>UnitCost</t>
        </is>
      </c>
      <c r="E13" s="6" t="inlineStr">
        <is>
          <t>Unit</t>
        </is>
      </c>
      <c r="F13" s="6" t="inlineStr">
        <is>
          <t>Quantity</t>
        </is>
      </c>
      <c r="G13" s="6" t="inlineStr">
        <is>
          <t>Multiplier</t>
        </is>
      </c>
      <c r="H13" s="6" t="inlineStr">
        <is>
          <t>Mult. Val.</t>
        </is>
      </c>
      <c r="I13" s="6" t="inlineStr">
        <is>
          <t>Sub Total</t>
        </is>
      </c>
    </row>
    <row r="14" ht="45" customHeight="1">
      <c r="A14" s="12" t="inlineStr">
        <is>
          <t>PR1</t>
        </is>
      </c>
      <c r="B14" s="37" t="inlineStr">
        <is>
          <t>Machining Setup, Install and remove</t>
        </is>
      </c>
      <c r="C14" s="12" t="inlineStr">
        <is>
          <t>MA1, Machining</t>
        </is>
      </c>
      <c r="D14" s="72" t="inlineStr"/>
      <c r="E14" s="38" t="inlineStr">
        <is>
          <t>unit</t>
        </is>
      </c>
      <c r="F14" s="12" t="n">
        <v>1</v>
      </c>
      <c r="G14" s="12" t="n"/>
      <c r="H14" s="14" t="inlineStr"/>
      <c r="I14" s="62">
        <f>IF('Front Brake Disc'!$H14&lt;&gt;"",'Front Brake Disc'!$D14*'Front Brake Disc'!$F14*'Front Brake Disc'!$H14,'Front Brake Disc'!$D14*'Front Brake Disc'!$F14)</f>
        <v/>
      </c>
    </row>
    <row r="15">
      <c r="A15" s="12" t="inlineStr">
        <is>
          <t>PR2</t>
        </is>
      </c>
      <c r="B15" s="12" t="inlineStr">
        <is>
          <t>Machining</t>
        </is>
      </c>
      <c r="C15" s="12" t="inlineStr">
        <is>
          <t>MA1, face,slit</t>
        </is>
      </c>
      <c r="D15" s="62" t="inlineStr"/>
      <c r="E15" s="12" t="inlineStr">
        <is>
          <t>cm^3</t>
        </is>
      </c>
      <c r="F15" s="14">
        <f>(172^2*1+39*2*4+0.5*1*1*8+0.5*0.5*PI()*4)/1000</f>
        <v/>
      </c>
      <c r="G15" s="12" t="inlineStr">
        <is>
          <t>Cast Iron</t>
        </is>
      </c>
      <c r="H15" s="73" t="inlineStr"/>
      <c r="I15" s="62">
        <f>IF('Front Brake Disc'!$H15&lt;&gt;"",'Front Brake Disc'!$D15*'Front Brake Disc'!$F15*'Front Brake Disc'!$H15,'Front Brake Disc'!$D15*'Front Brake Disc'!$F15)</f>
        <v/>
      </c>
    </row>
    <row r="16" ht="30" customHeight="1">
      <c r="A16" s="12" t="inlineStr">
        <is>
          <t>PR3</t>
        </is>
      </c>
      <c r="B16" s="11" t="inlineStr">
        <is>
          <t>Machining Setup, Change</t>
        </is>
      </c>
      <c r="C16" s="12" t="inlineStr">
        <is>
          <t>MA1</t>
        </is>
      </c>
      <c r="D16" s="74" t="inlineStr"/>
      <c r="E16" s="12" t="inlineStr">
        <is>
          <t>unit</t>
        </is>
      </c>
      <c r="F16" s="12" t="n">
        <v>1</v>
      </c>
      <c r="G16" s="12" t="n"/>
      <c r="H16" s="12" t="inlineStr"/>
      <c r="I16" s="62">
        <f>IF('Front Brake Disc'!$H16&lt;&gt;"",'Front Brake Disc'!$D16*'Front Brake Disc'!$F16*'Front Brake Disc'!$H16,'Front Brake Disc'!$D16*'Front Brake Disc'!$F16)</f>
        <v/>
      </c>
    </row>
    <row r="17">
      <c r="A17" s="12" t="inlineStr">
        <is>
          <t>PR4</t>
        </is>
      </c>
      <c r="B17" s="12" t="inlineStr">
        <is>
          <t>Machining</t>
        </is>
      </c>
      <c r="C17" s="12" t="inlineStr">
        <is>
          <t>MA1, face,slit</t>
        </is>
      </c>
      <c r="D17" s="62" t="inlineStr"/>
      <c r="E17" s="12" t="inlineStr">
        <is>
          <t>cm^3</t>
        </is>
      </c>
      <c r="F17" s="14">
        <f>F15</f>
        <v/>
      </c>
      <c r="G17" s="12" t="inlineStr">
        <is>
          <t>Cast Iron</t>
        </is>
      </c>
      <c r="H17" s="73" t="inlineStr"/>
      <c r="I17" s="62">
        <f>IF('Front Brake Disc'!$H17&lt;&gt;"",'Front Brake Disc'!$D17*'Front Brake Disc'!$F17*'Front Brake Disc'!$H17,'Front Brake Disc'!$D17*'Front Brake Disc'!$F17)</f>
        <v/>
      </c>
    </row>
    <row r="18" ht="45" customHeight="1">
      <c r="A18" s="12" t="inlineStr">
        <is>
          <t>PR5</t>
        </is>
      </c>
      <c r="B18" s="37" t="inlineStr">
        <is>
          <t>Machining Setup, Install and remove</t>
        </is>
      </c>
      <c r="C18" s="38" t="inlineStr">
        <is>
          <t>MA1,Laser Cut</t>
        </is>
      </c>
      <c r="D18" s="72" t="inlineStr"/>
      <c r="E18" s="38" t="inlineStr">
        <is>
          <t>unit</t>
        </is>
      </c>
      <c r="F18" s="12" t="n">
        <v>1</v>
      </c>
      <c r="G18" s="12" t="n"/>
      <c r="H18" s="14" t="inlineStr"/>
      <c r="I18" s="62">
        <f>IF('Front Brake Disc'!$H18&lt;&gt;"",'Front Brake Disc'!$D18*'Front Brake Disc'!$F18*'Front Brake Disc'!$H18,'Front Brake Disc'!$D18*'Front Brake Disc'!$F18)</f>
        <v/>
      </c>
    </row>
    <row r="19">
      <c r="A19" s="12" t="inlineStr">
        <is>
          <t>PR6</t>
        </is>
      </c>
      <c r="B19" s="51" t="inlineStr">
        <is>
          <t>Laser Cut</t>
        </is>
      </c>
      <c r="C19" s="12" t="inlineStr">
        <is>
          <t>MA1</t>
        </is>
      </c>
      <c r="D19" s="72" t="inlineStr"/>
      <c r="E19" s="41" t="inlineStr">
        <is>
          <t>cm</t>
        </is>
      </c>
      <c r="F19" s="14" t="n">
        <v>89.628</v>
      </c>
      <c r="G19" s="12" t="inlineStr">
        <is>
          <t>Cast Iron</t>
        </is>
      </c>
      <c r="H19" s="73" t="inlineStr"/>
      <c r="I19" s="62">
        <f>IF('Front Brake Disc'!$H19&lt;&gt;"",'Front Brake Disc'!$D19*'Front Brake Disc'!$F19*'Front Brake Disc'!$H19,'Front Brake Disc'!$D19*'Front Brake Disc'!$F19)</f>
        <v/>
      </c>
    </row>
    <row r="20" customFormat="1" s="1">
      <c r="H20" s="21" t="inlineStr">
        <is>
          <t>Sub Total</t>
        </is>
      </c>
      <c r="I20" s="64">
        <f>SUM(I14:I19)</f>
        <v/>
      </c>
    </row>
    <row r="21"/>
    <row r="22" customFormat="1" s="1">
      <c r="A22" s="6" t="inlineStr">
        <is>
          <t>ItemOrder</t>
        </is>
      </c>
      <c r="B22" s="6" t="inlineStr">
        <is>
          <t>Fastener</t>
        </is>
      </c>
      <c r="C22" s="6" t="inlineStr">
        <is>
          <t>Use</t>
        </is>
      </c>
      <c r="D22" s="6" t="inlineStr">
        <is>
          <t>UnitCost</t>
        </is>
      </c>
      <c r="E22" s="6" t="inlineStr">
        <is>
          <t>Size1</t>
        </is>
      </c>
      <c r="F22" s="6" t="inlineStr">
        <is>
          <t>Unit1</t>
        </is>
      </c>
      <c r="G22" s="6" t="inlineStr">
        <is>
          <t>Size2</t>
        </is>
      </c>
      <c r="H22" s="6" t="inlineStr">
        <is>
          <t>Unit2</t>
        </is>
      </c>
      <c r="I22" s="6" t="inlineStr">
        <is>
          <t>Quantity</t>
        </is>
      </c>
      <c r="J22" s="6" t="inlineStr">
        <is>
          <t>Sub Total</t>
        </is>
      </c>
    </row>
    <row r="23">
      <c r="A23" s="12" t="inlineStr">
        <is>
          <t>FA1</t>
        </is>
      </c>
      <c r="B23" s="12" t="inlineStr">
        <is>
          <t>None</t>
        </is>
      </c>
      <c r="C23" s="12" t="n"/>
      <c r="D23" s="68" t="inlineStr"/>
      <c r="E23" s="12" t="n"/>
      <c r="F23" s="19" t="n"/>
      <c r="G23" s="12" t="n"/>
      <c r="H23" s="12" t="n"/>
      <c r="I23" s="31" t="n"/>
      <c r="J23" s="62">
        <f>D23*I23</f>
        <v/>
      </c>
    </row>
    <row r="24" customFormat="1" s="1">
      <c r="I24" s="52" t="inlineStr">
        <is>
          <t>Sub Total</t>
        </is>
      </c>
      <c r="J24" s="75">
        <f>SUM(J23:J23)</f>
        <v/>
      </c>
    </row>
    <row r="25">
      <c r="H25" s="20" t="n"/>
      <c r="I25" s="76" t="n"/>
    </row>
    <row r="26" customFormat="1" s="1">
      <c r="A26" s="6" t="inlineStr">
        <is>
          <t>ItemOrder</t>
        </is>
      </c>
      <c r="B26" s="6" t="inlineStr">
        <is>
          <t>Tooling</t>
        </is>
      </c>
      <c r="C26" s="6" t="inlineStr">
        <is>
          <t>Use</t>
        </is>
      </c>
      <c r="D26" s="6" t="inlineStr">
        <is>
          <t>UnitCost</t>
        </is>
      </c>
      <c r="E26" s="6" t="inlineStr">
        <is>
          <t>Unit</t>
        </is>
      </c>
      <c r="F26" s="6" t="inlineStr">
        <is>
          <t>Quantity</t>
        </is>
      </c>
      <c r="G26" s="6" t="inlineStr">
        <is>
          <t>PVF</t>
        </is>
      </c>
      <c r="H26" s="6" t="inlineStr">
        <is>
          <t>FracIncld</t>
        </is>
      </c>
      <c r="I26" s="6" t="inlineStr">
        <is>
          <t>Sub Total</t>
        </is>
      </c>
    </row>
    <row r="27">
      <c r="A27" s="12" t="inlineStr">
        <is>
          <t>TO1</t>
        </is>
      </c>
      <c r="B27" s="12" t="inlineStr">
        <is>
          <t>None</t>
        </is>
      </c>
      <c r="C27" s="12" t="n"/>
      <c r="D27" s="62" t="inlineStr"/>
      <c r="E27" s="12" t="n"/>
      <c r="F27" s="12" t="n"/>
      <c r="G27" s="12" t="n"/>
      <c r="H27" s="12" t="n"/>
      <c r="I27" s="62" t="n">
        <v>0</v>
      </c>
    </row>
    <row r="28" customFormat="1" s="1">
      <c r="H28" s="21" t="inlineStr">
        <is>
          <t>Sub Total</t>
        </is>
      </c>
      <c r="I28" s="64">
        <f>SUM(I27:I27)</f>
        <v/>
      </c>
    </row>
    <row r="29">
      <c r="H29" s="20" t="n"/>
      <c r="I29" s="76" t="n"/>
    </row>
  </sheetData>
  <pageMargins left="0.5" right="0.5" top="0.75" bottom="0.75" header="0.3" footer="0.3"/>
  <pageSetup orientation="landscape" paperSize="9" scale="70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29"/>
  <sheetViews>
    <sheetView zoomScale="80" workbookViewId="0">
      <selection activeCell="F36" sqref="F36"/>
    </sheetView>
  </sheetViews>
  <sheetFormatPr baseColWidth="8" defaultRowHeight="15"/>
  <cols>
    <col width="15" customWidth="1" style="2" min="1" max="1"/>
    <col width="16.42578125" customWidth="1" style="2" min="2" max="2"/>
    <col width="16.85546875" customWidth="1" style="2" min="3" max="3"/>
    <col width="13.5703125" bestFit="1" customWidth="1" style="2" min="4" max="4"/>
    <col width="14.140625" bestFit="1" customWidth="1" style="2" min="5" max="5"/>
    <col width="12" bestFit="1" customWidth="1" style="2" min="6" max="6"/>
    <col width="10.140625" bestFit="1" customWidth="1" style="2" min="7" max="7"/>
    <col width="13.85546875" bestFit="1" customWidth="1" style="2" min="8" max="8"/>
    <col width="15.5703125" bestFit="1" customWidth="1" style="2" min="9" max="9"/>
    <col width="13.85546875" bestFit="1" customWidth="1" style="2" min="10" max="10"/>
    <col width="10.42578125" bestFit="1" customWidth="1" style="2" min="11" max="11"/>
    <col width="11.42578125" bestFit="1" customWidth="1" style="2" min="12" max="12"/>
    <col width="13.85546875" bestFit="1" customWidth="1" style="2" min="13" max="13"/>
    <col width="15" bestFit="1" customWidth="1" style="2" min="14" max="14"/>
    <col width="9.140625" bestFit="1" customWidth="1" style="2" min="15" max="15"/>
    <col width="9.42578125" bestFit="1" customWidth="1" style="2" min="16" max="16"/>
    <col width="9.140625" bestFit="1" customWidth="1" style="2" min="17" max="18"/>
    <col width="10.42578125" bestFit="1" customWidth="1" style="2" min="19" max="19"/>
    <col width="9.42578125" bestFit="1" customWidth="1" style="2" min="20" max="20"/>
    <col width="9.140625" bestFit="1" customWidth="1" style="2" min="21" max="21"/>
    <col width="9.42578125" bestFit="1" customWidth="1" style="2" min="22" max="22"/>
    <col width="9.140625" bestFit="1" customWidth="1" style="2" min="23" max="23"/>
    <col width="10.140625" bestFit="1" customWidth="1" style="2" min="24" max="25"/>
    <col width="9.42578125" bestFit="1" customWidth="1" style="2" min="26" max="28"/>
    <col width="9.140625" bestFit="1" customWidth="1" style="2" min="29" max="29"/>
    <col width="9.140625" customWidth="1" style="2" min="30" max="16384"/>
  </cols>
  <sheetData>
    <row r="1">
      <c r="A1" s="3" t="inlineStr">
        <is>
          <t>University</t>
        </is>
      </c>
      <c r="B1" s="5" t="inlineStr">
        <is>
          <t>Kyoto University</t>
        </is>
      </c>
      <c r="J1" s="22" t="inlineStr">
        <is>
          <t>Car #</t>
        </is>
      </c>
      <c r="K1" s="20" t="n">
        <v>15</v>
      </c>
      <c r="M1" s="3" t="inlineStr">
        <is>
          <t>Part Cost</t>
        </is>
      </c>
      <c r="N1" s="61">
        <f>N11+I20+J24+I28</f>
        <v/>
      </c>
    </row>
    <row r="2">
      <c r="A2" s="3" t="inlineStr">
        <is>
          <t>System</t>
        </is>
      </c>
      <c r="B2" s="2" t="inlineStr">
        <is>
          <t>Brake System</t>
        </is>
      </c>
      <c r="D2" s="3" t="inlineStr">
        <is>
          <t>FileLink1</t>
        </is>
      </c>
      <c r="M2" s="3" t="inlineStr">
        <is>
          <t>Qty</t>
        </is>
      </c>
      <c r="N2" s="24" t="n">
        <v>1</v>
      </c>
    </row>
    <row r="3">
      <c r="A3" s="3" t="inlineStr">
        <is>
          <t>Assembly</t>
        </is>
      </c>
      <c r="B3" s="2" t="inlineStr">
        <is>
          <t>Brake Discs</t>
        </is>
      </c>
      <c r="D3" s="3" t="inlineStr">
        <is>
          <t>FileLink2</t>
        </is>
      </c>
      <c r="J3" s="3" t="inlineStr">
        <is>
          <t>FileLink1</t>
        </is>
      </c>
    </row>
    <row r="4">
      <c r="A4" s="3" t="inlineStr">
        <is>
          <t>Part</t>
        </is>
      </c>
      <c r="B4" s="4" t="inlineStr">
        <is>
          <t>Rear Brake Disc</t>
        </is>
      </c>
      <c r="D4" s="3" t="inlineStr">
        <is>
          <t>FileLink3</t>
        </is>
      </c>
      <c r="J4" s="3" t="inlineStr">
        <is>
          <t>FileLink2</t>
        </is>
      </c>
      <c r="M4" s="3" t="inlineStr">
        <is>
          <t>Extended Cost</t>
        </is>
      </c>
      <c r="N4" s="61">
        <f>N1*N2</f>
        <v/>
      </c>
    </row>
    <row r="5">
      <c r="A5" s="3" t="inlineStr">
        <is>
          <t>P/N Base</t>
        </is>
      </c>
      <c r="B5" s="4" t="n">
        <v>10402</v>
      </c>
      <c r="J5" s="3" t="inlineStr">
        <is>
          <t>FileLink3</t>
        </is>
      </c>
    </row>
    <row r="6">
      <c r="A6" s="3" t="inlineStr">
        <is>
          <t>Suffix</t>
        </is>
      </c>
      <c r="B6" s="2" t="inlineStr">
        <is>
          <t>AA</t>
        </is>
      </c>
      <c r="D6" s="56" t="inlineStr">
        <is>
          <t>ステンとはいえ、表面研磨はする方がベター</t>
        </is>
      </c>
    </row>
    <row r="7">
      <c r="A7" s="3" t="inlineStr">
        <is>
          <t>Details</t>
        </is>
      </c>
      <c r="D7" s="57" t="inlineStr">
        <is>
          <t>Plate　だけじゃ元の寸法が分からない。　断面形状をしっかり記入せよ。　円だったらRoundね。</t>
        </is>
      </c>
    </row>
    <row r="9" customFormat="1" s="1">
      <c r="A9" s="35" t="inlineStr">
        <is>
          <t>ItemOrder</t>
        </is>
      </c>
      <c r="B9" s="35" t="inlineStr">
        <is>
          <t>Material</t>
        </is>
      </c>
      <c r="C9" s="35" t="inlineStr">
        <is>
          <t>Use</t>
        </is>
      </c>
      <c r="D9" s="35" t="inlineStr">
        <is>
          <t>UnitCost</t>
        </is>
      </c>
      <c r="E9" s="35" t="inlineStr">
        <is>
          <t>Size1</t>
        </is>
      </c>
      <c r="F9" s="35" t="inlineStr">
        <is>
          <t>Unit1</t>
        </is>
      </c>
      <c r="G9" s="35" t="inlineStr">
        <is>
          <t>Size2</t>
        </is>
      </c>
      <c r="H9" s="35" t="inlineStr">
        <is>
          <t>Unit2</t>
        </is>
      </c>
      <c r="I9" s="35" t="inlineStr">
        <is>
          <t>Area Name</t>
        </is>
      </c>
      <c r="J9" s="35" t="inlineStr">
        <is>
          <t>Area</t>
        </is>
      </c>
      <c r="K9" s="35" t="inlineStr">
        <is>
          <t>Length</t>
        </is>
      </c>
      <c r="L9" s="35" t="inlineStr">
        <is>
          <t>Density</t>
        </is>
      </c>
      <c r="M9" s="35" t="inlineStr">
        <is>
          <t>Quantity</t>
        </is>
      </c>
      <c r="N9" s="35" t="inlineStr">
        <is>
          <t>Sub Total</t>
        </is>
      </c>
    </row>
    <row r="10" ht="30.75" customHeight="1">
      <c r="A10" s="12" t="inlineStr">
        <is>
          <t>MA1</t>
        </is>
      </c>
      <c r="B10" s="59" t="inlineStr">
        <is>
          <t>Steel, Stainless</t>
        </is>
      </c>
      <c r="C10" s="12" t="inlineStr">
        <is>
          <t>Rear Brake Disc</t>
        </is>
      </c>
      <c r="D10" s="77" t="inlineStr"/>
      <c r="E10" s="12" t="n"/>
      <c r="F10" s="59" t="inlineStr">
        <is>
          <t>kg</t>
        </is>
      </c>
      <c r="G10" s="12" t="n"/>
      <c r="H10" s="65" t="n"/>
      <c r="I10" s="42" t="n"/>
      <c r="J10" s="65" t="n">
        <v>32400</v>
      </c>
      <c r="K10" s="65" t="n">
        <v>6</v>
      </c>
      <c r="L10" s="78" t="n">
        <v>7.93e-06</v>
      </c>
      <c r="M10" s="71" t="n">
        <v>1</v>
      </c>
      <c r="N10" s="62">
        <f>IF(J10="",D10*M10,D10*J10*K10*L10*M10)</f>
        <v/>
      </c>
    </row>
    <row r="11" customFormat="1" s="1">
      <c r="M11" s="17" t="inlineStr">
        <is>
          <t>Sub Total</t>
        </is>
      </c>
      <c r="N11" s="79">
        <f>SUM(N10:N10)</f>
        <v/>
      </c>
    </row>
    <row r="12"/>
    <row r="13" customFormat="1" s="1">
      <c r="A13" s="35" t="inlineStr">
        <is>
          <t>ItemOrder</t>
        </is>
      </c>
      <c r="B13" s="35" t="inlineStr">
        <is>
          <t>Process</t>
        </is>
      </c>
      <c r="C13" s="35" t="inlineStr">
        <is>
          <t>Use</t>
        </is>
      </c>
      <c r="D13" s="35" t="inlineStr">
        <is>
          <t>UnitCost</t>
        </is>
      </c>
      <c r="E13" s="35" t="inlineStr">
        <is>
          <t>Unit</t>
        </is>
      </c>
      <c r="F13" s="35" t="inlineStr">
        <is>
          <t>Quantity</t>
        </is>
      </c>
      <c r="G13" s="35" t="inlineStr">
        <is>
          <t>Multiplier</t>
        </is>
      </c>
      <c r="H13" s="35" t="inlineStr">
        <is>
          <t>Mult. Val.</t>
        </is>
      </c>
      <c r="I13" s="35" t="inlineStr">
        <is>
          <t>Sub Total</t>
        </is>
      </c>
    </row>
    <row r="14" ht="44.45" customHeight="1">
      <c r="A14" s="12" t="inlineStr">
        <is>
          <t>PR1</t>
        </is>
      </c>
      <c r="B14" s="37" t="inlineStr">
        <is>
          <t>Machining Setup, Install and remove</t>
        </is>
      </c>
      <c r="C14" s="12" t="inlineStr">
        <is>
          <t>MA1, Machining</t>
        </is>
      </c>
      <c r="D14" s="72" t="inlineStr"/>
      <c r="E14" s="38" t="inlineStr">
        <is>
          <t>unit</t>
        </is>
      </c>
      <c r="F14" s="12" t="n">
        <v>1</v>
      </c>
      <c r="G14" s="12" t="n"/>
      <c r="H14" s="14" t="inlineStr"/>
      <c r="I14" s="62">
        <f>IF('Front Brake Disc'!$H14&lt;&gt;"",'Front Brake Disc'!$D14*'Front Brake Disc'!$F14*'Front Brake Disc'!$H14,'Front Brake Disc'!$D14*'Front Brake Disc'!$F14)</f>
        <v/>
      </c>
    </row>
    <row r="15" ht="30" customHeight="1">
      <c r="A15" s="12" t="inlineStr">
        <is>
          <t>PR2</t>
        </is>
      </c>
      <c r="B15" s="39" t="inlineStr">
        <is>
          <t>Machining</t>
        </is>
      </c>
      <c r="C15" s="12" t="inlineStr">
        <is>
          <t>MA1, face,slit</t>
        </is>
      </c>
      <c r="D15" s="80" t="inlineStr"/>
      <c r="E15" s="39" t="inlineStr">
        <is>
          <t>cm^3</t>
        </is>
      </c>
      <c r="F15" s="73">
        <f>((170/2)^2*PI()*1+39*2+0.5*1*2+0.25*0.25*PI()*1)/1000</f>
        <v/>
      </c>
      <c r="G15" s="36" t="inlineStr">
        <is>
          <t>Steel, Stainless</t>
        </is>
      </c>
      <c r="H15" s="40" t="inlineStr"/>
      <c r="I15" s="62">
        <f>IF('Rear Brake Disc'!$H15&lt;&gt;"",'Rear Brake Disc'!$D15*'Rear Brake Disc'!$F15*'Rear Brake Disc'!$H15,'Rear Brake Disc'!$D15*'Rear Brake Disc'!$F15)</f>
        <v/>
      </c>
    </row>
    <row r="16" ht="30" customHeight="1">
      <c r="A16" s="12" t="inlineStr">
        <is>
          <t>PR3</t>
        </is>
      </c>
      <c r="B16" s="37" t="inlineStr">
        <is>
          <t>Machining Setup, Change</t>
        </is>
      </c>
      <c r="C16" s="12" t="inlineStr">
        <is>
          <t>MA1</t>
        </is>
      </c>
      <c r="D16" s="72" t="inlineStr"/>
      <c r="E16" s="38" t="inlineStr">
        <is>
          <t>unit</t>
        </is>
      </c>
      <c r="F16" s="12" t="n">
        <v>1</v>
      </c>
      <c r="G16" s="12" t="n"/>
      <c r="H16" s="14" t="inlineStr"/>
      <c r="I16" s="62">
        <f>IF('Rear Brake Disc'!$H16&lt;&gt;"",'Rear Brake Disc'!$D16*'Rear Brake Disc'!$F16*'Rear Brake Disc'!$H16,'Rear Brake Disc'!$D16*'Rear Brake Disc'!$F16)</f>
        <v/>
      </c>
    </row>
    <row r="17" ht="30" customHeight="1">
      <c r="A17" s="12" t="inlineStr">
        <is>
          <t>PR4</t>
        </is>
      </c>
      <c r="B17" s="39" t="inlineStr">
        <is>
          <t>Machining</t>
        </is>
      </c>
      <c r="C17" s="12" t="inlineStr">
        <is>
          <t>MA1, face,slit</t>
        </is>
      </c>
      <c r="D17" s="80" t="inlineStr"/>
      <c r="E17" s="39" t="inlineStr">
        <is>
          <t>cm^3</t>
        </is>
      </c>
      <c r="F17" s="73">
        <f>F15</f>
        <v/>
      </c>
      <c r="G17" s="36" t="inlineStr">
        <is>
          <t>Steel, Stainless</t>
        </is>
      </c>
      <c r="H17" s="40" t="inlineStr"/>
      <c r="I17" s="62">
        <f>IF('Rear Brake Disc'!$H17&lt;&gt;"",'Rear Brake Disc'!$D17*'Rear Brake Disc'!$F17*'Rear Brake Disc'!$H17,'Rear Brake Disc'!$D17*'Rear Brake Disc'!$F17)</f>
        <v/>
      </c>
    </row>
    <row r="18" ht="43.35" customHeight="1">
      <c r="A18" s="12" t="inlineStr">
        <is>
          <t>PR5</t>
        </is>
      </c>
      <c r="B18" s="37" t="inlineStr">
        <is>
          <t>Machining Setup, Install and remove</t>
        </is>
      </c>
      <c r="C18" s="38" t="inlineStr">
        <is>
          <t>MA1,Laser Cut</t>
        </is>
      </c>
      <c r="D18" s="72" t="inlineStr"/>
      <c r="E18" s="38" t="inlineStr">
        <is>
          <t>unit</t>
        </is>
      </c>
      <c r="F18" s="12" t="n">
        <v>1</v>
      </c>
      <c r="G18" s="12" t="n"/>
      <c r="H18" s="14" t="inlineStr"/>
      <c r="I18" s="62">
        <f>IF('Rear Brake Disc'!$H18&lt;&gt;"",'Rear Brake Disc'!$D18*'Rear Brake Disc'!$F18*'Rear Brake Disc'!$H18,'Rear Brake Disc'!$D18*'Rear Brake Disc'!$F18)</f>
        <v/>
      </c>
    </row>
    <row r="19" ht="30" customHeight="1">
      <c r="A19" s="12" t="inlineStr">
        <is>
          <t>PR6</t>
        </is>
      </c>
      <c r="B19" s="51" t="inlineStr">
        <is>
          <t>Laser Cut</t>
        </is>
      </c>
      <c r="C19" s="12" t="inlineStr">
        <is>
          <t>MA1</t>
        </is>
      </c>
      <c r="D19" s="72" t="inlineStr"/>
      <c r="E19" s="41" t="inlineStr">
        <is>
          <t>cm</t>
        </is>
      </c>
      <c r="F19" s="14" t="inlineStr">
        <is>
          <t xml:space="preserve"> </t>
        </is>
      </c>
      <c r="G19" s="36" t="inlineStr">
        <is>
          <t>Steel, Stainless</t>
        </is>
      </c>
      <c r="H19" s="40" t="inlineStr"/>
      <c r="I19" s="62">
        <f>IF('Rear Brake Disc'!$H19&lt;&gt;"",'Rear Brake Disc'!$D19*'Rear Brake Disc'!$F19*'Rear Brake Disc'!$H19,'Rear Brake Disc'!$D19*'Rear Brake Disc'!$F19)</f>
        <v/>
      </c>
    </row>
    <row r="20" customFormat="1" s="1">
      <c r="H20" s="21" t="inlineStr">
        <is>
          <t>Sub Total</t>
        </is>
      </c>
      <c r="I20" s="64">
        <f>SUM(I14:I19)</f>
        <v/>
      </c>
    </row>
    <row r="21"/>
    <row r="22" customFormat="1" s="1">
      <c r="A22" s="6" t="inlineStr">
        <is>
          <t>ItemOrder</t>
        </is>
      </c>
      <c r="B22" s="6" t="inlineStr">
        <is>
          <t>Fastener</t>
        </is>
      </c>
      <c r="C22" s="6" t="inlineStr">
        <is>
          <t>Use</t>
        </is>
      </c>
      <c r="D22" s="6" t="inlineStr">
        <is>
          <t>UnitCost</t>
        </is>
      </c>
      <c r="E22" s="6" t="inlineStr">
        <is>
          <t>Size1</t>
        </is>
      </c>
      <c r="F22" s="6" t="inlineStr">
        <is>
          <t>Unit1</t>
        </is>
      </c>
      <c r="G22" s="6" t="inlineStr">
        <is>
          <t>Size2</t>
        </is>
      </c>
      <c r="H22" s="6" t="inlineStr">
        <is>
          <t>Unit2</t>
        </is>
      </c>
      <c r="I22" s="6" t="inlineStr">
        <is>
          <t>Quantity</t>
        </is>
      </c>
      <c r="J22" s="6" t="inlineStr">
        <is>
          <t>Sub Total</t>
        </is>
      </c>
    </row>
    <row r="23">
      <c r="A23" s="12" t="inlineStr">
        <is>
          <t>FA1</t>
        </is>
      </c>
      <c r="B23" s="12" t="inlineStr">
        <is>
          <t>None</t>
        </is>
      </c>
      <c r="C23" s="12" t="n"/>
      <c r="D23" s="12" t="inlineStr"/>
      <c r="E23" s="12" t="n"/>
      <c r="F23" s="19" t="n"/>
      <c r="G23" s="12" t="n"/>
      <c r="H23" s="12" t="n"/>
      <c r="I23" s="31" t="n"/>
      <c r="J23" s="62">
        <f>D23*I23</f>
        <v/>
      </c>
    </row>
    <row r="24" customFormat="1" s="1">
      <c r="I24" s="32" t="inlineStr">
        <is>
          <t>Sub Total</t>
        </is>
      </c>
      <c r="J24" s="81">
        <f>SUM(J23:J23)</f>
        <v/>
      </c>
    </row>
    <row r="25">
      <c r="H25" s="20" t="n"/>
      <c r="I25" s="76" t="n"/>
    </row>
    <row r="26" customFormat="1" s="1">
      <c r="A26" s="6" t="inlineStr">
        <is>
          <t>ItemOrder</t>
        </is>
      </c>
      <c r="B26" s="6" t="inlineStr">
        <is>
          <t>Tooling</t>
        </is>
      </c>
      <c r="C26" s="6" t="inlineStr">
        <is>
          <t>Use</t>
        </is>
      </c>
      <c r="D26" s="6" t="inlineStr">
        <is>
          <t>UnitCost</t>
        </is>
      </c>
      <c r="E26" s="6" t="inlineStr">
        <is>
          <t>Unit</t>
        </is>
      </c>
      <c r="F26" s="6" t="inlineStr">
        <is>
          <t>Quantity</t>
        </is>
      </c>
      <c r="G26" s="6" t="inlineStr">
        <is>
          <t>PVF</t>
        </is>
      </c>
      <c r="H26" s="6" t="inlineStr">
        <is>
          <t>FracIncld</t>
        </is>
      </c>
      <c r="I26" s="6" t="inlineStr">
        <is>
          <t>Sub Total</t>
        </is>
      </c>
    </row>
    <row r="27">
      <c r="A27" s="12" t="inlineStr">
        <is>
          <t>TO1</t>
        </is>
      </c>
      <c r="B27" s="12" t="inlineStr">
        <is>
          <t>None</t>
        </is>
      </c>
      <c r="C27" s="12" t="n"/>
      <c r="D27" s="62" t="inlineStr"/>
      <c r="E27" s="12" t="n"/>
      <c r="F27" s="12" t="n"/>
      <c r="G27" s="12" t="n"/>
      <c r="H27" s="12" t="n"/>
      <c r="I27" s="62" t="n">
        <v>0</v>
      </c>
    </row>
    <row r="28" customFormat="1" s="1">
      <c r="H28" s="21" t="inlineStr">
        <is>
          <t>Sub Total</t>
        </is>
      </c>
      <c r="I28" s="64">
        <f>SUM(I27:I27)</f>
        <v/>
      </c>
    </row>
    <row r="29">
      <c r="H29" s="20" t="n"/>
      <c r="I29" s="76" t="n"/>
    </row>
  </sheetData>
  <pageMargins left="0.5" right="0.5" top="0.75" bottom="0.75" header="0.3" footer="0.3"/>
  <pageSetup orientation="landscape" paperSize="9" scale="71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28"/>
  <sheetViews>
    <sheetView zoomScale="80" workbookViewId="0">
      <selection activeCell="I10" sqref="I10"/>
    </sheetView>
  </sheetViews>
  <sheetFormatPr baseColWidth="8" defaultRowHeight="15"/>
  <cols>
    <col width="15" bestFit="1" customWidth="1" style="2" min="1" max="1"/>
    <col width="15.85546875" customWidth="1" style="2" min="2" max="2"/>
    <col width="16.85546875" customWidth="1" style="2" min="3" max="3"/>
    <col width="13.5703125" bestFit="1" customWidth="1" style="2" min="4" max="4"/>
    <col width="14.140625" bestFit="1" customWidth="1" style="2" min="5" max="5"/>
    <col width="13.5703125" bestFit="1" customWidth="1" style="2" min="6" max="6"/>
    <col width="10.140625" bestFit="1" customWidth="1" style="2" min="7" max="7"/>
    <col width="13.85546875" bestFit="1" customWidth="1" style="2" min="8" max="8"/>
    <col width="15.5703125" bestFit="1" customWidth="1" style="2" min="9" max="9"/>
    <col width="13.85546875" bestFit="1" customWidth="1" style="2" min="10" max="10"/>
    <col width="10.42578125" customWidth="1" style="2" min="11" max="11"/>
    <col width="13.5703125" bestFit="1" customWidth="1" style="2" min="12" max="12"/>
    <col width="13.85546875" bestFit="1" customWidth="1" style="2" min="13" max="13"/>
    <col width="15" bestFit="1" customWidth="1" style="2" min="14" max="14"/>
    <col width="9.140625" bestFit="1" customWidth="1" style="2" min="15" max="15"/>
    <col width="9.42578125" bestFit="1" customWidth="1" style="2" min="16" max="16"/>
    <col width="9.140625" bestFit="1" customWidth="1" style="2" min="17" max="18"/>
    <col width="10.42578125" bestFit="1" customWidth="1" style="2" min="19" max="19"/>
    <col width="9.42578125" bestFit="1" customWidth="1" style="2" min="20" max="20"/>
    <col width="9.140625" bestFit="1" customWidth="1" style="2" min="21" max="21"/>
    <col width="9.42578125" bestFit="1" customWidth="1" style="2" min="22" max="22"/>
    <col width="9.140625" bestFit="1" customWidth="1" style="2" min="23" max="23"/>
    <col width="10.140625" bestFit="1" customWidth="1" style="2" min="24" max="25"/>
    <col width="9.42578125" bestFit="1" customWidth="1" style="2" min="26" max="28"/>
    <col width="9.140625" bestFit="1" customWidth="1" style="2" min="29" max="29"/>
    <col width="9.140625" customWidth="1" style="2" min="30" max="16384"/>
  </cols>
  <sheetData>
    <row r="1">
      <c r="A1" s="3" t="inlineStr">
        <is>
          <t>University</t>
        </is>
      </c>
      <c r="B1" s="5" t="inlineStr">
        <is>
          <t>Kyoto University</t>
        </is>
      </c>
      <c r="J1" s="22" t="inlineStr">
        <is>
          <t>Car #</t>
        </is>
      </c>
      <c r="K1" s="20" t="n">
        <v>15</v>
      </c>
      <c r="M1" s="3" t="inlineStr">
        <is>
          <t>Part Cost</t>
        </is>
      </c>
      <c r="N1" s="61">
        <f>N11+I19+J23+I27</f>
        <v/>
      </c>
    </row>
    <row r="2">
      <c r="A2" s="3" t="inlineStr">
        <is>
          <t>System</t>
        </is>
      </c>
      <c r="B2" s="2" t="inlineStr">
        <is>
          <t>Brake System</t>
        </is>
      </c>
      <c r="D2" s="3" t="inlineStr">
        <is>
          <t>FileLink1</t>
        </is>
      </c>
      <c r="M2" s="3" t="inlineStr">
        <is>
          <t>Qty</t>
        </is>
      </c>
      <c r="N2" s="24" t="n">
        <v>12</v>
      </c>
    </row>
    <row r="3">
      <c r="A3" s="3" t="inlineStr">
        <is>
          <t>Assembly</t>
        </is>
      </c>
      <c r="B3" s="2" t="inlineStr">
        <is>
          <t>Brake Discs</t>
        </is>
      </c>
      <c r="D3" s="3" t="inlineStr">
        <is>
          <t>FileLink2</t>
        </is>
      </c>
      <c r="J3" s="3" t="inlineStr">
        <is>
          <t>FileLink1</t>
        </is>
      </c>
    </row>
    <row r="4" ht="30" customHeight="1">
      <c r="A4" s="3" t="inlineStr">
        <is>
          <t>Part</t>
        </is>
      </c>
      <c r="B4" s="4" t="inlineStr">
        <is>
          <t>Floating Pin</t>
        </is>
      </c>
      <c r="D4" s="3" t="inlineStr">
        <is>
          <t>FileLink3</t>
        </is>
      </c>
      <c r="J4" s="3" t="inlineStr">
        <is>
          <t>FileLink2</t>
        </is>
      </c>
      <c r="M4" s="3" t="inlineStr">
        <is>
          <t>Extended Cost</t>
        </is>
      </c>
      <c r="N4" s="61">
        <f>N1*N2</f>
        <v/>
      </c>
    </row>
    <row r="5">
      <c r="A5" s="3" t="inlineStr">
        <is>
          <t>P/N Base</t>
        </is>
      </c>
      <c r="B5" s="4" t="n">
        <v>10403</v>
      </c>
      <c r="J5" s="3" t="inlineStr">
        <is>
          <t>FileLink3</t>
        </is>
      </c>
    </row>
    <row r="6">
      <c r="A6" s="3" t="inlineStr">
        <is>
          <t>Suffix</t>
        </is>
      </c>
      <c r="B6" s="2" t="inlineStr">
        <is>
          <t>AA</t>
        </is>
      </c>
      <c r="H6" s="5" t="n"/>
    </row>
    <row r="7">
      <c r="A7" s="3" t="inlineStr">
        <is>
          <t>Details</t>
        </is>
      </c>
    </row>
    <row r="9" customFormat="1" s="1">
      <c r="A9" s="6" t="inlineStr">
        <is>
          <t>ItemOrder</t>
        </is>
      </c>
      <c r="B9" s="6" t="inlineStr">
        <is>
          <t>Material</t>
        </is>
      </c>
      <c r="C9" s="6" t="inlineStr">
        <is>
          <t>Use</t>
        </is>
      </c>
      <c r="D9" s="6" t="inlineStr">
        <is>
          <t>UnitCost</t>
        </is>
      </c>
      <c r="E9" s="6" t="inlineStr">
        <is>
          <t>Size1</t>
        </is>
      </c>
      <c r="F9" s="6" t="inlineStr">
        <is>
          <t>Unit1</t>
        </is>
      </c>
      <c r="G9" s="6" t="inlineStr">
        <is>
          <t>Size2</t>
        </is>
      </c>
      <c r="H9" s="6" t="inlineStr">
        <is>
          <t>Unit2</t>
        </is>
      </c>
      <c r="I9" s="6" t="inlineStr">
        <is>
          <t>Area Name</t>
        </is>
      </c>
      <c r="J9" s="6" t="inlineStr">
        <is>
          <t>Area</t>
        </is>
      </c>
      <c r="K9" s="6" t="inlineStr">
        <is>
          <t>Length</t>
        </is>
      </c>
      <c r="L9" s="6" t="inlineStr">
        <is>
          <t>Density</t>
        </is>
      </c>
      <c r="M9" s="6" t="inlineStr">
        <is>
          <t>Quantity</t>
        </is>
      </c>
      <c r="N9" s="6" t="inlineStr">
        <is>
          <t>Sub Total</t>
        </is>
      </c>
    </row>
    <row r="10" ht="30" customHeight="1">
      <c r="A10" s="12" t="inlineStr">
        <is>
          <t>MA1</t>
        </is>
      </c>
      <c r="B10" s="8" t="inlineStr">
        <is>
          <t>Aluminum, Premium</t>
        </is>
      </c>
      <c r="C10" s="12" t="inlineStr">
        <is>
          <t>Floating Pin</t>
        </is>
      </c>
      <c r="D10" s="62" t="inlineStr"/>
      <c r="E10" s="12" t="n"/>
      <c r="F10" s="12" t="inlineStr">
        <is>
          <t>kg</t>
        </is>
      </c>
      <c r="G10" s="12" t="n"/>
      <c r="H10" s="65" t="n"/>
      <c r="I10" s="66" t="inlineStr">
        <is>
          <t>Round 22</t>
        </is>
      </c>
      <c r="J10" s="65">
        <f>(22/2)^2*PI()</f>
        <v/>
      </c>
      <c r="K10" s="65" t="n">
        <v>12.3</v>
      </c>
      <c r="L10" s="78" t="n">
        <v>2.72e-06</v>
      </c>
      <c r="M10" s="71" t="n">
        <v>1</v>
      </c>
      <c r="N10" s="62">
        <f>IF(J10="",D10*M10,D10*J10*K10*L10*M10)</f>
        <v/>
      </c>
    </row>
    <row r="11" customFormat="1" s="1">
      <c r="M11" s="21" t="inlineStr">
        <is>
          <t>Sub Total</t>
        </is>
      </c>
      <c r="N11" s="64">
        <f>SUM(N10:N10)</f>
        <v/>
      </c>
    </row>
    <row r="12"/>
    <row r="13" customFormat="1" s="1">
      <c r="A13" s="6" t="inlineStr">
        <is>
          <t>ItemOrder</t>
        </is>
      </c>
      <c r="B13" s="6" t="inlineStr">
        <is>
          <t>Process</t>
        </is>
      </c>
      <c r="C13" s="6" t="inlineStr">
        <is>
          <t>Use</t>
        </is>
      </c>
      <c r="D13" s="6" t="inlineStr">
        <is>
          <t>UnitCost</t>
        </is>
      </c>
      <c r="E13" s="6" t="inlineStr">
        <is>
          <t>Unit</t>
        </is>
      </c>
      <c r="F13" s="6" t="inlineStr">
        <is>
          <t>Quantity</t>
        </is>
      </c>
      <c r="G13" s="6" t="inlineStr">
        <is>
          <t>Multiplier</t>
        </is>
      </c>
      <c r="H13" s="6" t="inlineStr">
        <is>
          <t>Mult. Val.</t>
        </is>
      </c>
      <c r="I13" s="6" t="inlineStr">
        <is>
          <t>Sub Total</t>
        </is>
      </c>
    </row>
    <row r="14" ht="48.6" customHeight="1">
      <c r="A14" s="12" t="inlineStr">
        <is>
          <t>PR1</t>
        </is>
      </c>
      <c r="B14" s="11" t="inlineStr">
        <is>
          <t>Machining Setup, Install and remove</t>
        </is>
      </c>
      <c r="C14" s="12" t="inlineStr">
        <is>
          <t>MA1, Machining</t>
        </is>
      </c>
      <c r="D14" s="74" t="inlineStr"/>
      <c r="E14" s="12" t="inlineStr">
        <is>
          <t>unit</t>
        </is>
      </c>
      <c r="F14" s="12" t="n">
        <v>1</v>
      </c>
      <c r="G14" s="12" t="n"/>
      <c r="H14" s="12" t="inlineStr"/>
      <c r="I14" s="62">
        <f>IF('Floating Pin'!$H14&lt;&gt;"",'Floating Pin'!$D14*'Floating Pin'!$F14*'Floating Pin'!$H14,'Floating Pin'!$D14*'Floating Pin'!$F14)</f>
        <v/>
      </c>
    </row>
    <row r="15" ht="60.75" customHeight="1">
      <c r="A15" s="12" t="inlineStr">
        <is>
          <t>PR2</t>
        </is>
      </c>
      <c r="B15" s="12" t="inlineStr">
        <is>
          <t>Machining</t>
        </is>
      </c>
      <c r="C15" s="12" t="inlineStr">
        <is>
          <t>MA1, face , outer φ20, φ13.85 and grooving</t>
        </is>
      </c>
      <c r="D15" s="62" t="inlineStr"/>
      <c r="E15" s="12" t="inlineStr">
        <is>
          <t>cm^3</t>
        </is>
      </c>
      <c r="F15" s="14">
        <f>1499.89/1000+(1.1^2-1^2)*PI()*1.23+1^2*PI()*0.1</f>
        <v/>
      </c>
      <c r="G15" s="12" t="inlineStr">
        <is>
          <t>Aluminum</t>
        </is>
      </c>
      <c r="H15" s="73" t="inlineStr"/>
      <c r="I15" s="62">
        <f>IF('Floating Pin'!$H15&lt;&gt;"",'Floating Pin'!$D15*'Floating Pin'!$F15*'Floating Pin'!$H15,'Floating Pin'!$D15*'Floating Pin'!$F15)</f>
        <v/>
      </c>
    </row>
    <row r="16" ht="45" customHeight="1">
      <c r="A16" s="12" t="inlineStr">
        <is>
          <t>PR3</t>
        </is>
      </c>
      <c r="B16" s="11" t="inlineStr">
        <is>
          <t>Machining Setup, Change</t>
        </is>
      </c>
      <c r="C16" s="12" t="inlineStr">
        <is>
          <t>MA1</t>
        </is>
      </c>
      <c r="D16" s="74" t="inlineStr"/>
      <c r="E16" s="12" t="inlineStr">
        <is>
          <t>unit</t>
        </is>
      </c>
      <c r="F16" s="12" t="n">
        <v>1</v>
      </c>
      <c r="G16" s="12" t="n"/>
      <c r="H16" s="12" t="inlineStr"/>
      <c r="I16" s="62">
        <f>IF('Floating Pin'!$H16&lt;&gt;"",'Floating Pin'!$D16*'Floating Pin'!$F16*'Floating Pin'!$H16,'Floating Pin'!$D16*'Floating Pin'!$F16)</f>
        <v/>
      </c>
    </row>
    <row r="17" ht="30" customHeight="1">
      <c r="A17" s="12" t="inlineStr">
        <is>
          <t>PR4</t>
        </is>
      </c>
      <c r="B17" s="12" t="inlineStr">
        <is>
          <t>Machining</t>
        </is>
      </c>
      <c r="C17" s="12" t="inlineStr">
        <is>
          <t>MA1, face, φ10 and φ6</t>
        </is>
      </c>
      <c r="D17" s="62" t="inlineStr"/>
      <c r="E17" s="12" t="inlineStr">
        <is>
          <t>cm^3</t>
        </is>
      </c>
      <c r="F17" s="14">
        <f>7.72/1000+1^2*PI()*0.1+605.38/1000</f>
        <v/>
      </c>
      <c r="G17" s="12" t="inlineStr">
        <is>
          <t>Aluminum</t>
        </is>
      </c>
      <c r="H17" s="73" t="inlineStr"/>
      <c r="I17" s="62">
        <f>IF('Floating Pin'!$H17&lt;&gt;"",'Floating Pin'!$D17*'Floating Pin'!$F17*'Floating Pin'!$H17,'Floating Pin'!$D17*'Floating Pin'!$F17)</f>
        <v/>
      </c>
    </row>
    <row r="18">
      <c r="A18" s="12" t="inlineStr">
        <is>
          <t>PR5</t>
        </is>
      </c>
      <c r="B18" s="12" t="inlineStr">
        <is>
          <t>Annodize</t>
        </is>
      </c>
      <c r="C18" s="12" t="inlineStr">
        <is>
          <t>MA1</t>
        </is>
      </c>
      <c r="D18" s="62" t="inlineStr"/>
      <c r="E18" s="12" t="inlineStr">
        <is>
          <t>unit</t>
        </is>
      </c>
      <c r="F18" s="82" t="n">
        <v>1</v>
      </c>
      <c r="G18" s="12" t="n"/>
      <c r="H18" s="73" t="inlineStr"/>
      <c r="I18" s="62">
        <f>IF('Floating Pin'!$H18&lt;&gt;"",'Floating Pin'!$D18*'Floating Pin'!$F18*'Floating Pin'!$H18,'Floating Pin'!$D18*'Floating Pin'!$F18)</f>
        <v/>
      </c>
    </row>
    <row r="19" customFormat="1" s="1">
      <c r="H19" s="17" t="inlineStr">
        <is>
          <t>Sub Total</t>
        </is>
      </c>
      <c r="I19" s="64">
        <f>SUM(I14:I18)</f>
        <v/>
      </c>
    </row>
    <row r="20"/>
    <row r="21" customFormat="1" s="1">
      <c r="A21" s="6" t="inlineStr">
        <is>
          <t>ItemOrder</t>
        </is>
      </c>
      <c r="B21" s="6" t="inlineStr">
        <is>
          <t>Fastener</t>
        </is>
      </c>
      <c r="C21" s="6" t="inlineStr">
        <is>
          <t>Use</t>
        </is>
      </c>
      <c r="D21" s="6" t="inlineStr">
        <is>
          <t>UnitCost</t>
        </is>
      </c>
      <c r="E21" s="6" t="inlineStr">
        <is>
          <t>Size1</t>
        </is>
      </c>
      <c r="F21" s="6" t="inlineStr">
        <is>
          <t>Unit1</t>
        </is>
      </c>
      <c r="G21" s="6" t="inlineStr">
        <is>
          <t>Size2</t>
        </is>
      </c>
      <c r="H21" s="6" t="inlineStr">
        <is>
          <t>Unit2</t>
        </is>
      </c>
      <c r="I21" s="6" t="inlineStr">
        <is>
          <t>Quantity</t>
        </is>
      </c>
      <c r="J21" s="6" t="inlineStr">
        <is>
          <t>Sub Total</t>
        </is>
      </c>
    </row>
    <row r="22">
      <c r="A22" s="12" t="inlineStr">
        <is>
          <t>FA1</t>
        </is>
      </c>
      <c r="B22" s="12" t="inlineStr">
        <is>
          <t>None</t>
        </is>
      </c>
      <c r="C22" s="12" t="n"/>
      <c r="D22" s="68" t="inlineStr"/>
      <c r="E22" s="12" t="n"/>
      <c r="F22" s="19" t="n"/>
      <c r="G22" s="12" t="n"/>
      <c r="H22" s="12" t="n"/>
      <c r="I22" s="31" t="n"/>
      <c r="J22" s="62">
        <f>D22*I22</f>
        <v/>
      </c>
    </row>
    <row r="23" ht="15" customFormat="1" customHeight="1" s="1">
      <c r="I23" s="52" t="inlineStr">
        <is>
          <t>Sub Total</t>
        </is>
      </c>
      <c r="J23" s="75">
        <f>SUM(J22:J22)</f>
        <v/>
      </c>
    </row>
    <row r="24" ht="15" customHeight="1">
      <c r="H24" s="20" t="n"/>
      <c r="I24" s="76" t="n"/>
    </row>
    <row r="25" ht="15" customFormat="1" customHeight="1" s="1">
      <c r="A25" s="6" t="inlineStr">
        <is>
          <t>ItemOrder</t>
        </is>
      </c>
      <c r="B25" s="6" t="inlineStr">
        <is>
          <t>Tooling</t>
        </is>
      </c>
      <c r="C25" s="6" t="inlineStr">
        <is>
          <t>Use</t>
        </is>
      </c>
      <c r="D25" s="6" t="inlineStr">
        <is>
          <t>UnitCost</t>
        </is>
      </c>
      <c r="E25" s="6" t="inlineStr">
        <is>
          <t>Unit</t>
        </is>
      </c>
      <c r="F25" s="6" t="inlineStr">
        <is>
          <t>Quantity</t>
        </is>
      </c>
      <c r="G25" s="6" t="inlineStr">
        <is>
          <t>PVF</t>
        </is>
      </c>
      <c r="H25" s="6" t="inlineStr">
        <is>
          <t>FracIncld</t>
        </is>
      </c>
      <c r="I25" s="6" t="inlineStr">
        <is>
          <t>Sub Total</t>
        </is>
      </c>
    </row>
    <row r="26" ht="15" customHeight="1">
      <c r="A26" s="12" t="inlineStr">
        <is>
          <t>TO1</t>
        </is>
      </c>
      <c r="B26" s="12" t="inlineStr">
        <is>
          <t>None</t>
        </is>
      </c>
      <c r="C26" s="12" t="n"/>
      <c r="D26" s="62" t="inlineStr"/>
      <c r="E26" s="12" t="n"/>
      <c r="F26" s="12" t="n"/>
      <c r="G26" s="12" t="n"/>
      <c r="H26" s="12" t="n"/>
      <c r="I26" s="62" t="n">
        <v>0</v>
      </c>
    </row>
    <row r="27" ht="15" customFormat="1" customHeight="1" s="1">
      <c r="H27" s="21" t="inlineStr">
        <is>
          <t>Sub Total</t>
        </is>
      </c>
      <c r="I27" s="64">
        <f>SUM(I26:I26)</f>
        <v/>
      </c>
    </row>
    <row r="28" ht="15" customHeight="1">
      <c r="H28" s="20" t="n"/>
      <c r="I28" s="76" t="n"/>
    </row>
  </sheetData>
  <pageMargins left="0.5" right="0.5" top="0.75" bottom="0.75" header="0.3" footer="0.3"/>
  <pageSetup orientation="landscape" paperSize="9" scale="6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Riley</dc:creator>
  <dcterms:created xsi:type="dcterms:W3CDTF">2008-10-07T18:47:36Z</dcterms:created>
  <dcterms:modified xsi:type="dcterms:W3CDTF">2020-04-06T15:19:57Z</dcterms:modified>
  <cp:lastModifiedBy>小山光</cp:lastModifiedBy>
  <cp:lastPrinted>2017-06-15T14:56:43Z</cp:lastPrinted>
</cp:coreProperties>
</file>