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ccie\Desktop\KARTBOX_2020\Cost\Cost 2020\FCA\015_A1_BR\015_A1-3_BR-LO\"/>
    </mc:Choice>
  </mc:AlternateContent>
  <xr:revisionPtr revIDLastSave="0" documentId="13_ncr:1_{398FF6A9-2ADB-4054-8377-9BF6195DAA49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Brake Lines" sheetId="10" r:id="rId1"/>
    <sheet name="Brake Line 1" sheetId="20" r:id="rId2"/>
    <sheet name="Brake Line 2" sheetId="21" r:id="rId3"/>
    <sheet name="Brake Line 3" sheetId="22" r:id="rId4"/>
  </sheets>
  <definedNames>
    <definedName name="Car">#REF!</definedName>
    <definedName name="CompCode">#REF!</definedName>
    <definedName name="_xlnm.Print_Area" localSheetId="1">'Brake Line 1'!$A$1:$N$60</definedName>
    <definedName name="_xlnm.Print_Area" localSheetId="2">'Brake Line 2'!$A$1:$N$30</definedName>
    <definedName name="_xlnm.Print_Area" localSheetId="3">'Brake Line 3'!$A$1:$N$46</definedName>
    <definedName name="_xlnm.Print_Area" localSheetId="0">'Brake Lines'!$A$1:$N$28</definedName>
    <definedName name="Process_P1" localSheetId="1">'Brake Line 1'!#REF!</definedName>
    <definedName name="Process_P1" localSheetId="2">'Brake Line 2'!#REF!</definedName>
    <definedName name="Process_P1" localSheetId="3">'Brake Line 3'!#REF!</definedName>
    <definedName name="Process_P1">#REF!</definedName>
    <definedName name="Processes" localSheetId="2">#REF!</definedName>
    <definedName name="Processes" localSheetId="3">#REF!</definedName>
    <definedName name="Processes">#REF!</definedName>
    <definedName name="Uni" localSheetId="2">#REF!</definedName>
    <definedName name="Uni" localSheetId="3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22" l="1"/>
  <c r="I33" i="22"/>
  <c r="I34" i="22"/>
  <c r="I29" i="22"/>
  <c r="I30" i="22"/>
  <c r="I31" i="22"/>
  <c r="I26" i="22"/>
  <c r="I27" i="22"/>
  <c r="I28" i="22"/>
  <c r="N17" i="22"/>
  <c r="N18" i="22"/>
  <c r="N19" i="22"/>
  <c r="E11" i="22"/>
  <c r="D11" i="22" s="1"/>
  <c r="N11" i="22" s="1"/>
  <c r="E15" i="22"/>
  <c r="D15" i="22" s="1"/>
  <c r="N15" i="22" s="1"/>
  <c r="E17" i="22"/>
  <c r="I34" i="20"/>
  <c r="I35" i="20"/>
  <c r="I36" i="20"/>
  <c r="C27" i="20"/>
  <c r="D14" i="20"/>
  <c r="N14" i="20" s="1"/>
  <c r="N18" i="20"/>
  <c r="M10" i="21" l="1"/>
  <c r="N13" i="20"/>
  <c r="E13" i="20"/>
  <c r="E15" i="20"/>
  <c r="D15" i="20" s="1"/>
  <c r="E17" i="20"/>
  <c r="D17" i="20" s="1"/>
  <c r="E16" i="20"/>
  <c r="D16" i="20" s="1"/>
  <c r="M11" i="20"/>
  <c r="M10" i="20"/>
  <c r="M12" i="20"/>
  <c r="N15" i="20" l="1"/>
  <c r="G16" i="22"/>
  <c r="E16" i="22"/>
  <c r="E11" i="21"/>
  <c r="I28" i="20"/>
  <c r="I29" i="20"/>
  <c r="I30" i="20"/>
  <c r="I23" i="22"/>
  <c r="I27" i="20"/>
  <c r="I26" i="20"/>
  <c r="I25" i="20"/>
  <c r="E14" i="22"/>
  <c r="D14" i="22" s="1"/>
  <c r="N14" i="22" s="1"/>
  <c r="E12" i="21"/>
  <c r="D12" i="21"/>
  <c r="N12" i="21"/>
  <c r="N17" i="20"/>
  <c r="E12" i="20"/>
  <c r="D12" i="20" s="1"/>
  <c r="N12" i="20" s="1"/>
  <c r="I19" i="21"/>
  <c r="I20" i="21"/>
  <c r="I21" i="21"/>
  <c r="I22" i="20"/>
  <c r="I23" i="20"/>
  <c r="I24" i="20"/>
  <c r="I31" i="20"/>
  <c r="I32" i="20"/>
  <c r="I33" i="20"/>
  <c r="E11" i="20"/>
  <c r="D11" i="20" s="1"/>
  <c r="N11" i="20" s="1"/>
  <c r="E10" i="20"/>
  <c r="D10" i="20" s="1"/>
  <c r="N10" i="20" s="1"/>
  <c r="I35" i="22"/>
  <c r="I36" i="22"/>
  <c r="I37" i="22"/>
  <c r="E11" i="10"/>
  <c r="E10" i="10"/>
  <c r="E9" i="10"/>
  <c r="I16" i="21"/>
  <c r="I17" i="21"/>
  <c r="I18" i="21"/>
  <c r="E10" i="21"/>
  <c r="D10" i="21"/>
  <c r="N10" i="21" s="1"/>
  <c r="E13" i="22"/>
  <c r="D13" i="22" s="1"/>
  <c r="N13" i="22" s="1"/>
  <c r="E12" i="22"/>
  <c r="D12" i="22" s="1"/>
  <c r="N12" i="22" s="1"/>
  <c r="E10" i="22"/>
  <c r="D10" i="22" s="1"/>
  <c r="N10" i="22" s="1"/>
  <c r="I46" i="22"/>
  <c r="J41" i="22"/>
  <c r="J42" i="22" s="1"/>
  <c r="I24" i="22"/>
  <c r="I25" i="22"/>
  <c r="I30" i="21"/>
  <c r="J25" i="21"/>
  <c r="J26" i="21" s="1"/>
  <c r="I45" i="20"/>
  <c r="J40" i="20"/>
  <c r="J41" i="20" s="1"/>
  <c r="I19" i="10"/>
  <c r="I20" i="10" s="1"/>
  <c r="N15" i="10"/>
  <c r="N16" i="10" s="1"/>
  <c r="I28" i="10"/>
  <c r="J23" i="10"/>
  <c r="J24" i="10"/>
  <c r="N11" i="21"/>
  <c r="N16" i="20"/>
  <c r="N13" i="21" l="1"/>
  <c r="I22" i="21"/>
  <c r="N1" i="21"/>
  <c r="D10" i="10" s="1"/>
  <c r="F10" i="10" s="1"/>
  <c r="D16" i="22"/>
  <c r="N19" i="20"/>
  <c r="I38" i="22"/>
  <c r="N4" i="21"/>
  <c r="I37" i="20"/>
  <c r="N16" i="22" l="1"/>
  <c r="N20" i="22" s="1"/>
  <c r="N1" i="22" s="1"/>
  <c r="D11" i="10" s="1"/>
  <c r="F11" i="10" s="1"/>
  <c r="N1" i="20"/>
  <c r="N4" i="20" s="1"/>
  <c r="N4" i="22" l="1"/>
  <c r="D9" i="10"/>
  <c r="F9" i="10" s="1"/>
  <c r="F12" i="10" s="1"/>
  <c r="N1" i="10" s="1"/>
  <c r="N4" i="10" s="1"/>
</calcChain>
</file>

<file path=xl/sharedStrings.xml><?xml version="1.0" encoding="utf-8"?>
<sst xmlns="http://schemas.openxmlformats.org/spreadsheetml/2006/main" count="540" uniqueCount="171">
  <si>
    <t>Assembly</t>
  </si>
  <si>
    <t>Part</t>
  </si>
  <si>
    <t>System</t>
  </si>
  <si>
    <t>Unit</t>
  </si>
  <si>
    <t>Material</t>
  </si>
  <si>
    <t>Use</t>
  </si>
  <si>
    <t>Quantity</t>
  </si>
  <si>
    <t>Process</t>
  </si>
  <si>
    <t>Multiplier</t>
  </si>
  <si>
    <t>Mult. Val.</t>
  </si>
  <si>
    <t>Sub Total</t>
  </si>
  <si>
    <t>Fastener</t>
  </si>
  <si>
    <t>P/N Base</t>
  </si>
  <si>
    <t>University</t>
  </si>
  <si>
    <t>Length</t>
  </si>
  <si>
    <t>Density</t>
  </si>
  <si>
    <t>Area</t>
  </si>
  <si>
    <t>Part Cost</t>
  </si>
  <si>
    <t>Tooling</t>
  </si>
  <si>
    <t>PVF</t>
  </si>
  <si>
    <t>Car #</t>
  </si>
  <si>
    <t>AA</t>
  </si>
  <si>
    <t>unit</t>
  </si>
  <si>
    <t>Details</t>
  </si>
  <si>
    <t>Asm Cost</t>
  </si>
  <si>
    <t>Qty</t>
  </si>
  <si>
    <t>FileLink1</t>
  </si>
  <si>
    <t>FileLink2</t>
  </si>
  <si>
    <t>FileLink3</t>
  </si>
  <si>
    <t>Size1</t>
  </si>
  <si>
    <t>Unit1</t>
  </si>
  <si>
    <t>Size2</t>
  </si>
  <si>
    <t>Unit2</t>
  </si>
  <si>
    <t>Area Name</t>
  </si>
  <si>
    <t>Extended Cost</t>
  </si>
  <si>
    <t>Suffix</t>
  </si>
  <si>
    <t>Kyoto University</t>
    <phoneticPr fontId="0" type="noConversion"/>
  </si>
  <si>
    <t>MA2</t>
  </si>
  <si>
    <t>MA3</t>
  </si>
  <si>
    <t>MA4</t>
  </si>
  <si>
    <t>MA5</t>
  </si>
  <si>
    <t>mm</t>
    <phoneticPr fontId="0" type="noConversion"/>
  </si>
  <si>
    <t>Brake System</t>
    <phoneticPr fontId="0" type="noConversion"/>
  </si>
  <si>
    <t>Brake Lines</t>
    <phoneticPr fontId="0" type="noConversion"/>
  </si>
  <si>
    <t>PR2</t>
  </si>
  <si>
    <t>PR3</t>
  </si>
  <si>
    <t>PR4</t>
  </si>
  <si>
    <t>PR5</t>
  </si>
  <si>
    <t>PR6</t>
  </si>
  <si>
    <t>Reaction Tool &lt;= 25.4 mm</t>
    <phoneticPr fontId="0" type="noConversion"/>
  </si>
  <si>
    <t>unit</t>
    <phoneticPr fontId="0" type="noConversion"/>
  </si>
  <si>
    <t>None</t>
    <phoneticPr fontId="0" type="noConversion"/>
  </si>
  <si>
    <t>None</t>
    <phoneticPr fontId="0" type="noConversion"/>
  </si>
  <si>
    <t>Kyoto University</t>
    <phoneticPr fontId="0" type="noConversion"/>
  </si>
  <si>
    <t>MA1</t>
    <phoneticPr fontId="0" type="noConversion"/>
  </si>
  <si>
    <t>FracIncld</t>
  </si>
  <si>
    <t>Kyoto University</t>
    <phoneticPr fontId="0" type="noConversion"/>
  </si>
  <si>
    <t>MA1</t>
    <phoneticPr fontId="5"/>
  </si>
  <si>
    <t>PR1</t>
    <phoneticPr fontId="5"/>
  </si>
  <si>
    <t>PA1</t>
    <phoneticPr fontId="0" type="noConversion"/>
  </si>
  <si>
    <t>PA2</t>
  </si>
  <si>
    <t>PA3</t>
  </si>
  <si>
    <t>None</t>
    <phoneticPr fontId="5"/>
  </si>
  <si>
    <t>None</t>
    <phoneticPr fontId="5"/>
  </si>
  <si>
    <t>None</t>
    <phoneticPr fontId="5"/>
  </si>
  <si>
    <t>None</t>
    <phoneticPr fontId="5"/>
  </si>
  <si>
    <t>None</t>
    <phoneticPr fontId="5"/>
  </si>
  <si>
    <t>None</t>
    <phoneticPr fontId="0" type="noConversion"/>
  </si>
  <si>
    <t>PR1</t>
    <phoneticPr fontId="0" type="noConversion"/>
  </si>
  <si>
    <t>FA1</t>
    <phoneticPr fontId="5"/>
  </si>
  <si>
    <t>TO1</t>
    <phoneticPr fontId="5"/>
  </si>
  <si>
    <t>Assemble, 1 kg, Interference</t>
    <phoneticPr fontId="0" type="noConversion"/>
  </si>
  <si>
    <t>Assemble, 1 kg, Interference</t>
    <phoneticPr fontId="0" type="noConversion"/>
  </si>
  <si>
    <t>Assemble, 1 kg, Line-on-Line</t>
  </si>
  <si>
    <t>Brake Line 1</t>
    <phoneticPr fontId="0" type="noConversion"/>
  </si>
  <si>
    <t>Brake Line 2</t>
    <phoneticPr fontId="0" type="noConversion"/>
  </si>
  <si>
    <t>Hose, High Pressure, Stainless Steel Braided Outer</t>
    <phoneticPr fontId="5"/>
  </si>
  <si>
    <t>MA5</t>
    <phoneticPr fontId="5"/>
  </si>
  <si>
    <t>MA1</t>
    <phoneticPr fontId="5"/>
  </si>
  <si>
    <t>MA2</t>
    <phoneticPr fontId="5"/>
  </si>
  <si>
    <t>MA2 to MA1</t>
    <phoneticPr fontId="0" type="noConversion"/>
  </si>
  <si>
    <t>MA2</t>
    <phoneticPr fontId="0" type="noConversion"/>
  </si>
  <si>
    <t>Brake Line 3</t>
    <phoneticPr fontId="0" type="noConversion"/>
  </si>
  <si>
    <t>MA6</t>
  </si>
  <si>
    <t>mm</t>
    <phoneticPr fontId="5"/>
  </si>
  <si>
    <t>Wrench &lt;= 25.4 mm</t>
  </si>
  <si>
    <t>FA1</t>
    <phoneticPr fontId="0" type="noConversion"/>
  </si>
  <si>
    <t>TO1</t>
    <phoneticPr fontId="0" type="noConversion"/>
  </si>
  <si>
    <t>Brake Line 1</t>
    <phoneticPr fontId="5"/>
  </si>
  <si>
    <t>Brake Line 3</t>
    <phoneticPr fontId="5"/>
  </si>
  <si>
    <t>PR7</t>
  </si>
  <si>
    <t>PR8</t>
  </si>
  <si>
    <t>PR9</t>
  </si>
  <si>
    <t>Hose, High Pressure, Stainless Steel Braided Outer</t>
    <phoneticPr fontId="5"/>
  </si>
  <si>
    <t>Assemble, 1 kg, Interference</t>
    <phoneticPr fontId="5"/>
  </si>
  <si>
    <t>PR10</t>
  </si>
  <si>
    <t>PR11</t>
  </si>
  <si>
    <t>PR12</t>
  </si>
  <si>
    <t>PR13</t>
  </si>
  <si>
    <t>PR14</t>
  </si>
  <si>
    <t>PR15</t>
  </si>
  <si>
    <t>MA3 to MA1</t>
    <phoneticPr fontId="0" type="noConversion"/>
  </si>
  <si>
    <t>MA3</t>
    <phoneticPr fontId="0" type="noConversion"/>
  </si>
  <si>
    <r>
      <t>Ratchet</t>
    </r>
    <r>
      <rPr>
        <sz val="11"/>
        <color indexed="9"/>
        <rFont val="ＭＳ Ｐゴシック"/>
        <family val="3"/>
        <charset val="128"/>
      </rPr>
      <t>と</t>
    </r>
    <r>
      <rPr>
        <sz val="11"/>
        <color indexed="9"/>
        <rFont val="Calibri"/>
        <family val="2"/>
      </rPr>
      <t>Wrench</t>
    </r>
    <r>
      <rPr>
        <sz val="11"/>
        <color indexed="9"/>
        <rFont val="ＭＳ Ｐゴシック"/>
        <family val="3"/>
        <charset val="128"/>
      </rPr>
      <t>は、どう使い分けていますか？　ブレーキラインをラチェットで締めることってありますか？（一般的にどうなのか分からないので調べてください）</t>
    </r>
    <rPh sb="18" eb="19">
      <t>ツカ</t>
    </rPh>
    <rPh sb="20" eb="21">
      <t>ワ</t>
    </rPh>
    <rPh sb="43" eb="44">
      <t>シ</t>
    </rPh>
    <rPh sb="57" eb="59">
      <t>イッパン</t>
    </rPh>
    <rPh sb="59" eb="60">
      <t>テキ</t>
    </rPh>
    <rPh sb="66" eb="67">
      <t>ワ</t>
    </rPh>
    <rPh sb="73" eb="74">
      <t>シラ</t>
    </rPh>
    <phoneticPr fontId="5"/>
  </si>
  <si>
    <t>Wrench &lt;= 25.4 mm</t>
    <phoneticPr fontId="5"/>
  </si>
  <si>
    <t>Reaction Tool &lt;= 25.4 mm</t>
    <phoneticPr fontId="0" type="noConversion"/>
  </si>
  <si>
    <t>Brake Line 2</t>
    <phoneticPr fontId="5"/>
  </si>
  <si>
    <t>Assemble, 1 kg, Interference</t>
    <phoneticPr fontId="0" type="noConversion"/>
  </si>
  <si>
    <t>m</t>
    <phoneticPr fontId="0" type="noConversion"/>
  </si>
  <si>
    <t>m</t>
    <phoneticPr fontId="0" type="noConversion"/>
  </si>
  <si>
    <t>MA5</t>
    <phoneticPr fontId="0" type="noConversion"/>
  </si>
  <si>
    <t>MA7</t>
  </si>
  <si>
    <t>Repeat 2</t>
    <phoneticPr fontId="0" type="noConversion"/>
  </si>
  <si>
    <t>PR1</t>
    <phoneticPr fontId="5"/>
  </si>
  <si>
    <t>Hose, High Pressure, Stainless Steel Braided Outer</t>
    <phoneticPr fontId="5"/>
  </si>
  <si>
    <t>mm</t>
    <phoneticPr fontId="0" type="noConversion"/>
  </si>
  <si>
    <t>mm</t>
    <phoneticPr fontId="0" type="noConversion"/>
  </si>
  <si>
    <t>Repeat 2</t>
    <phoneticPr fontId="0" type="noConversion"/>
  </si>
  <si>
    <t>MA5 to MA1,MA2</t>
    <phoneticPr fontId="0" type="noConversion"/>
  </si>
  <si>
    <t>Brake Line Hose 1-1</t>
    <phoneticPr fontId="0" type="noConversion"/>
  </si>
  <si>
    <t>Brake Line Hose 1-2</t>
    <phoneticPr fontId="0" type="noConversion"/>
  </si>
  <si>
    <t>Brake Line Hose 1-3</t>
    <phoneticPr fontId="0" type="noConversion"/>
  </si>
  <si>
    <t>Brake Line Hose 2</t>
    <phoneticPr fontId="0" type="noConversion"/>
  </si>
  <si>
    <t>Brake Line Hose 3-1</t>
    <phoneticPr fontId="0" type="noConversion"/>
  </si>
  <si>
    <t>Brake Line Hose 3-3</t>
  </si>
  <si>
    <t>Brake Line Hose 3-4</t>
  </si>
  <si>
    <t>MA8</t>
  </si>
  <si>
    <t>Fitting/H.P./Elbow/45 deg./St./</t>
  </si>
  <si>
    <r>
      <t>Fitting/H.P./Male Inverted Flare/</t>
    </r>
    <r>
      <rPr>
        <sz val="11"/>
        <color indexed="8"/>
        <rFont val="Calibri"/>
        <family val="2"/>
      </rPr>
      <t>90</t>
    </r>
    <r>
      <rPr>
        <sz val="11"/>
        <color indexed="8"/>
        <rFont val="Calibri"/>
        <family val="2"/>
      </rPr>
      <t xml:space="preserve"> deg./St./</t>
    </r>
    <phoneticPr fontId="7" type="noConversion"/>
  </si>
  <si>
    <t>Adapter/L.P./Male Branch Tee//Al./Anod.</t>
    <phoneticPr fontId="5"/>
  </si>
  <si>
    <t>Fitting/H.P./Elbow/90 deg./St./</t>
  </si>
  <si>
    <t>Break Coupling, Dry, Female, Staubli</t>
  </si>
  <si>
    <t>MA9</t>
  </si>
  <si>
    <t>MA10</t>
  </si>
  <si>
    <t>mm</t>
    <phoneticPr fontId="5"/>
  </si>
  <si>
    <t>MA4,MA5 to MA1</t>
    <phoneticPr fontId="0" type="noConversion"/>
  </si>
  <si>
    <t>MA4,MA5</t>
    <phoneticPr fontId="0" type="noConversion"/>
  </si>
  <si>
    <t>MA4,MA5</t>
    <phoneticPr fontId="5"/>
  </si>
  <si>
    <t>MA8</t>
    <phoneticPr fontId="5"/>
  </si>
  <si>
    <t>MA9</t>
    <phoneticPr fontId="5"/>
  </si>
  <si>
    <t>MA7</t>
    <phoneticPr fontId="5"/>
  </si>
  <si>
    <t>MA7,MA8 to MA2</t>
    <phoneticPr fontId="0" type="noConversion"/>
  </si>
  <si>
    <t>MA7,MA8</t>
    <phoneticPr fontId="0" type="noConversion"/>
  </si>
  <si>
    <t>MA7,MA8 to MA3</t>
    <phoneticPr fontId="0" type="noConversion"/>
  </si>
  <si>
    <t>MA9 to MA8</t>
    <phoneticPr fontId="5"/>
  </si>
  <si>
    <t>MA7 to MA6</t>
    <phoneticPr fontId="5"/>
  </si>
  <si>
    <t>MA6</t>
    <phoneticPr fontId="5"/>
  </si>
  <si>
    <t>Brake Line Hose 3-2</t>
    <phoneticPr fontId="0" type="noConversion"/>
  </si>
  <si>
    <t>Break Coupling, Dry, Male, Staubli</t>
  </si>
  <si>
    <t>MA5,MA8 to MA3,MA4</t>
    <phoneticPr fontId="0" type="noConversion"/>
  </si>
  <si>
    <t>MA5,MA8</t>
    <phoneticPr fontId="0" type="noConversion"/>
  </si>
  <si>
    <t>MA5,MA8</t>
    <phoneticPr fontId="5"/>
  </si>
  <si>
    <t>MA9 to MA5</t>
    <phoneticPr fontId="5"/>
  </si>
  <si>
    <t>MA5</t>
    <phoneticPr fontId="5"/>
  </si>
  <si>
    <t>MA7 to MA5</t>
    <phoneticPr fontId="5"/>
  </si>
  <si>
    <t>MA10 to MA7</t>
    <phoneticPr fontId="0" type="noConversion"/>
  </si>
  <si>
    <t>MA10</t>
    <phoneticPr fontId="0" type="noConversion"/>
  </si>
  <si>
    <t>MA7</t>
    <phoneticPr fontId="0" type="noConversion"/>
  </si>
  <si>
    <t>Quick Connector Female Front</t>
    <phoneticPr fontId="5"/>
  </si>
  <si>
    <t>Quick Connector Male Rear</t>
    <phoneticPr fontId="5"/>
  </si>
  <si>
    <t>Quick Connector Female Rear</t>
    <phoneticPr fontId="5"/>
  </si>
  <si>
    <t>Fitting/H.P./Straight//St./</t>
    <phoneticPr fontId="5"/>
  </si>
  <si>
    <t>Adapter/L.P./Union Tee//Al./Anod.</t>
    <phoneticPr fontId="5"/>
  </si>
  <si>
    <t>Adapter/L.P./Male Female Female Tee//Al./Anod.</t>
    <phoneticPr fontId="5"/>
  </si>
  <si>
    <t>P/N Base</t>
    <phoneticPr fontId="0" type="noConversion"/>
  </si>
  <si>
    <t>A1080</t>
    <phoneticPr fontId="0" type="noConversion"/>
  </si>
  <si>
    <t>Item Order</t>
    <phoneticPr fontId="0" type="noConversion"/>
  </si>
  <si>
    <t>Unit Cost</t>
    <phoneticPr fontId="0" type="noConversion"/>
  </si>
  <si>
    <t>FracIncld</t>
    <phoneticPr fontId="0" type="noConversion"/>
  </si>
  <si>
    <t>Item Order</t>
    <phoneticPr fontId="5"/>
  </si>
  <si>
    <t>Unit Cost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</si>
</sst>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"/>
    <numFmt numFmtId="179" formatCode="_(&quot;$&quot;* #,##0.000_);_(&quot;$&quot;* \(#,##0.000\);_(&quot;$&quot;* &quot;-&quot;??_);_(@_)"/>
    <numFmt numFmtId="180" formatCode="_(* #,##0_);_(* \(#,##0\);_(* &quot;-&quot;??_);_(@_)"/>
    <numFmt numFmtId="181" formatCode="0_);[Red]\(0\)"/>
    <numFmt numFmtId="182" formatCode="0.00_);[Red]\(0.00\)"/>
  </numFmts>
  <fonts count="14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1">
    <xf numFmtId="0" fontId="0" fillId="0" borderId="0"/>
    <xf numFmtId="177" fontId="1" fillId="0" borderId="0" applyFont="0" applyFill="0" applyBorder="0" applyAlignment="0" applyProtection="0"/>
    <xf numFmtId="176" fontId="12" fillId="3" borderId="1">
      <alignment vertical="center" wrapText="1"/>
    </xf>
    <xf numFmtId="176" fontId="13" fillId="4" borderId="1">
      <alignment vertical="center" wrapText="1"/>
    </xf>
    <xf numFmtId="176" fontId="1" fillId="0" borderId="0" applyFont="0" applyFill="0" applyBorder="0" applyAlignment="0" applyProtection="0"/>
    <xf numFmtId="0" fontId="1" fillId="0" borderId="0"/>
    <xf numFmtId="0" fontId="6" fillId="0" borderId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0"/>
    <xf numFmtId="0" fontId="12" fillId="3" borderId="0" applyNumberFormat="0" applyBorder="0" applyAlignment="0" applyProtection="0"/>
  </cellStyleXfs>
  <cellXfs count="52">
    <xf numFmtId="0" fontId="0" fillId="0" borderId="0" xfId="0"/>
    <xf numFmtId="0" fontId="3" fillId="2" borderId="2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quotePrefix="1" applyFont="1" applyFill="1" applyBorder="1" applyAlignment="1">
      <alignment horizontal="right" wrapText="1"/>
    </xf>
    <xf numFmtId="176" fontId="4" fillId="0" borderId="0" xfId="8" applyNumberFormat="1" applyFont="1" applyFill="1" applyBorder="1" applyAlignment="1">
      <alignment wrapText="1"/>
    </xf>
    <xf numFmtId="37" fontId="4" fillId="0" borderId="0" xfId="7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176" fontId="4" fillId="0" borderId="3" xfId="8" applyFont="1" applyFill="1" applyBorder="1" applyAlignment="1">
      <alignment wrapText="1"/>
    </xf>
    <xf numFmtId="177" fontId="4" fillId="0" borderId="3" xfId="7" applyFont="1" applyFill="1" applyBorder="1" applyAlignment="1">
      <alignment wrapText="1"/>
    </xf>
    <xf numFmtId="11" fontId="4" fillId="0" borderId="3" xfId="0" applyNumberFormat="1" applyFont="1" applyFill="1" applyBorder="1" applyAlignment="1">
      <alignment wrapText="1"/>
    </xf>
    <xf numFmtId="180" fontId="4" fillId="0" borderId="3" xfId="7" applyNumberFormat="1" applyFont="1" applyFill="1" applyBorder="1" applyAlignment="1">
      <alignment wrapText="1"/>
    </xf>
    <xf numFmtId="176" fontId="4" fillId="0" borderId="3" xfId="8" applyNumberFormat="1" applyFont="1" applyFill="1" applyBorder="1" applyAlignment="1">
      <alignment wrapText="1"/>
    </xf>
    <xf numFmtId="2" fontId="4" fillId="0" borderId="3" xfId="8" applyNumberFormat="1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179" fontId="3" fillId="2" borderId="3" xfId="0" applyNumberFormat="1" applyFont="1" applyFill="1" applyBorder="1" applyAlignment="1">
      <alignment wrapText="1"/>
    </xf>
    <xf numFmtId="0" fontId="4" fillId="0" borderId="3" xfId="0" applyNumberFormat="1" applyFont="1" applyFill="1" applyBorder="1" applyAlignment="1">
      <alignment wrapText="1"/>
    </xf>
    <xf numFmtId="176" fontId="3" fillId="2" borderId="3" xfId="0" applyNumberFormat="1" applyFont="1" applyFill="1" applyBorder="1" applyAlignment="1">
      <alignment wrapText="1"/>
    </xf>
    <xf numFmtId="39" fontId="4" fillId="0" borderId="3" xfId="8" applyNumberFormat="1" applyFont="1" applyFill="1" applyBorder="1" applyAlignment="1">
      <alignment wrapText="1"/>
    </xf>
    <xf numFmtId="37" fontId="4" fillId="0" borderId="3" xfId="8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176" fontId="4" fillId="0" borderId="0" xfId="0" applyNumberFormat="1" applyFont="1" applyFill="1" applyBorder="1" applyAlignment="1">
      <alignment wrapText="1"/>
    </xf>
    <xf numFmtId="176" fontId="4" fillId="0" borderId="3" xfId="0" applyNumberFormat="1" applyFont="1" applyFill="1" applyBorder="1" applyAlignment="1">
      <alignment wrapText="1"/>
    </xf>
    <xf numFmtId="182" fontId="4" fillId="0" borderId="3" xfId="7" applyNumberFormat="1" applyFont="1" applyFill="1" applyBorder="1" applyAlignment="1">
      <alignment wrapText="1"/>
    </xf>
    <xf numFmtId="0" fontId="4" fillId="0" borderId="3" xfId="0" applyFont="1" applyFill="1" applyBorder="1" applyAlignment="1" applyProtection="1">
      <alignment vertical="center" wrapText="1"/>
    </xf>
    <xf numFmtId="176" fontId="4" fillId="0" borderId="3" xfId="3" applyFont="1" applyFill="1" applyBorder="1" applyAlignment="1">
      <alignment vertical="center" wrapText="1"/>
    </xf>
    <xf numFmtId="176" fontId="4" fillId="0" borderId="3" xfId="10" applyNumberFormat="1" applyFont="1" applyFill="1" applyBorder="1" applyAlignment="1">
      <alignment wrapText="1"/>
    </xf>
    <xf numFmtId="0" fontId="3" fillId="2" borderId="3" xfId="0" applyFont="1" applyFill="1" applyBorder="1" applyAlignment="1"/>
    <xf numFmtId="0" fontId="3" fillId="0" borderId="0" xfId="0" applyFont="1" applyFill="1" applyBorder="1" applyAlignment="1"/>
    <xf numFmtId="176" fontId="4" fillId="0" borderId="0" xfId="10" applyNumberFormat="1" applyFont="1" applyFill="1" applyBorder="1" applyAlignment="1"/>
    <xf numFmtId="2" fontId="4" fillId="0" borderId="3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right" wrapText="1"/>
    </xf>
    <xf numFmtId="176" fontId="3" fillId="5" borderId="3" xfId="0" applyNumberFormat="1" applyFont="1" applyFill="1" applyBorder="1" applyAlignment="1">
      <alignment wrapText="1"/>
    </xf>
    <xf numFmtId="181" fontId="4" fillId="0" borderId="3" xfId="0" applyNumberFormat="1" applyFont="1" applyFill="1" applyBorder="1" applyAlignment="1">
      <alignment wrapText="1"/>
    </xf>
    <xf numFmtId="176" fontId="4" fillId="0" borderId="3" xfId="3" applyFont="1" applyFill="1" applyBorder="1" applyAlignment="1">
      <alignment wrapText="1"/>
    </xf>
    <xf numFmtId="0" fontId="2" fillId="0" borderId="4" xfId="9" applyFont="1" applyFill="1" applyBorder="1"/>
    <xf numFmtId="0" fontId="2" fillId="0" borderId="1" xfId="9" applyFont="1" applyFill="1" applyBorder="1"/>
    <xf numFmtId="176" fontId="2" fillId="0" borderId="0" xfId="2" applyNumberFormat="1" applyFont="1" applyFill="1" applyBorder="1">
      <alignment vertical="center" wrapText="1"/>
    </xf>
    <xf numFmtId="0" fontId="2" fillId="0" borderId="0" xfId="9" applyFont="1" applyFill="1" applyBorder="1" applyAlignment="1" applyProtection="1">
      <alignment vertical="center" wrapText="1"/>
    </xf>
    <xf numFmtId="177" fontId="4" fillId="6" borderId="3" xfId="7" applyNumberFormat="1" applyFont="1" applyFill="1" applyBorder="1" applyAlignment="1">
      <alignment wrapText="1"/>
    </xf>
    <xf numFmtId="178" fontId="4" fillId="0" borderId="3" xfId="0" applyNumberFormat="1" applyFont="1" applyFill="1" applyBorder="1" applyAlignment="1">
      <alignment wrapText="1"/>
    </xf>
    <xf numFmtId="0" fontId="10" fillId="0" borderId="5" xfId="0" applyFont="1" applyFill="1" applyBorder="1" applyAlignment="1">
      <alignment wrapText="1"/>
    </xf>
    <xf numFmtId="0" fontId="2" fillId="0" borderId="3" xfId="0" applyFont="1" applyFill="1" applyBorder="1" applyAlignment="1" applyProtection="1">
      <alignment vertical="center" wrapText="1"/>
    </xf>
    <xf numFmtId="180" fontId="4" fillId="6" borderId="3" xfId="7" applyNumberFormat="1" applyFont="1" applyFill="1" applyBorder="1" applyAlignment="1">
      <alignment wrapText="1"/>
    </xf>
    <xf numFmtId="0" fontId="11" fillId="0" borderId="0" xfId="0" applyFont="1" applyFill="1" applyBorder="1" applyAlignment="1"/>
    <xf numFmtId="1" fontId="4" fillId="0" borderId="3" xfId="0" applyNumberFormat="1" applyFont="1" applyFill="1" applyBorder="1" applyAlignment="1">
      <alignment wrapText="1"/>
    </xf>
    <xf numFmtId="0" fontId="0" fillId="0" borderId="3" xfId="0" applyFont="1" applyFill="1" applyBorder="1" applyAlignment="1" applyProtection="1">
      <alignment vertical="center" wrapText="1"/>
    </xf>
    <xf numFmtId="0" fontId="2" fillId="0" borderId="3" xfId="0" applyFont="1" applyFill="1" applyBorder="1" applyAlignment="1" applyProtection="1">
      <alignment wrapText="1"/>
    </xf>
    <xf numFmtId="0" fontId="4" fillId="0" borderId="2" xfId="0" applyFont="1" applyFill="1" applyBorder="1" applyAlignment="1">
      <alignment wrapText="1"/>
    </xf>
  </cellXfs>
  <cellStyles count="11">
    <cellStyle name="Comma 2" xfId="1" xr:uid="{00000000-0005-0000-0000-000000000000}"/>
    <cellStyle name="Cost_Green" xfId="2" xr:uid="{00000000-0005-0000-0000-000001000000}"/>
    <cellStyle name="Cost_Yellow" xfId="3" xr:uid="{00000000-0005-0000-0000-000002000000}"/>
    <cellStyle name="Currency 2" xfId="4" xr:uid="{00000000-0005-0000-0000-000003000000}"/>
    <cellStyle name="Normal 2" xfId="5" xr:uid="{00000000-0005-0000-0000-000004000000}"/>
    <cellStyle name="Normal_Sheet1" xfId="6" xr:uid="{00000000-0005-0000-0000-000005000000}"/>
    <cellStyle name="桁区切り [0.00]" xfId="7" builtinId="3"/>
    <cellStyle name="通貨 [0.00]" xfId="8" builtinId="4"/>
    <cellStyle name="標準" xfId="0" builtinId="0"/>
    <cellStyle name="標準_Cost table v2.0" xfId="9" xr:uid="{00000000-0005-0000-0000-000009000000}"/>
    <cellStyle name="良い" xfId="10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28"/>
  <sheetViews>
    <sheetView showGridLines="0" zoomScale="80" zoomScaleNormal="80" workbookViewId="0">
      <selection activeCell="G15" sqref="G15"/>
    </sheetView>
  </sheetViews>
  <sheetFormatPr defaultColWidth="9.109375" defaultRowHeight="14.4" x14ac:dyDescent="0.3"/>
  <cols>
    <col min="1" max="1" width="10.5546875" style="2" bestFit="1" customWidth="1"/>
    <col min="2" max="2" width="25.5546875" style="2" customWidth="1"/>
    <col min="3" max="3" width="28.33203125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44140625" style="2" bestFit="1" customWidth="1"/>
    <col min="8" max="8" width="13.88671875" style="2" bestFit="1" customWidth="1"/>
    <col min="9" max="9" width="12.109375" style="2" bestFit="1" customWidth="1"/>
    <col min="10" max="10" width="11.33203125" style="2" customWidth="1"/>
    <col min="11" max="11" width="9.44140625" style="2" bestFit="1" customWidth="1"/>
    <col min="12" max="12" width="9.33203125" style="2" bestFit="1" customWidth="1"/>
    <col min="13" max="13" width="9.6640625" style="2" bestFit="1" customWidth="1"/>
    <col min="14" max="14" width="11.6640625" style="2" customWidth="1"/>
    <col min="15" max="16384" width="9.109375" style="2"/>
  </cols>
  <sheetData>
    <row r="1" spans="1:14" x14ac:dyDescent="0.3">
      <c r="A1" s="1" t="s">
        <v>13</v>
      </c>
      <c r="B1" s="2" t="s">
        <v>36</v>
      </c>
      <c r="J1" s="1" t="s">
        <v>20</v>
      </c>
      <c r="K1" s="3">
        <v>15</v>
      </c>
      <c r="M1" s="1" t="s">
        <v>24</v>
      </c>
      <c r="N1" s="4">
        <f>F12+N16+I20+J24+I28</f>
        <v>732.27885818125003</v>
      </c>
    </row>
    <row r="2" spans="1:14" x14ac:dyDescent="0.3">
      <c r="A2" s="1" t="s">
        <v>2</v>
      </c>
      <c r="B2" s="2" t="s">
        <v>42</v>
      </c>
      <c r="M2" s="1" t="s">
        <v>25</v>
      </c>
      <c r="N2" s="5">
        <v>1</v>
      </c>
    </row>
    <row r="3" spans="1:14" x14ac:dyDescent="0.3">
      <c r="A3" s="1" t="s">
        <v>0</v>
      </c>
      <c r="B3" s="2" t="s">
        <v>43</v>
      </c>
      <c r="J3" s="1" t="s">
        <v>26</v>
      </c>
    </row>
    <row r="4" spans="1:14" ht="16.5" customHeight="1" x14ac:dyDescent="0.3">
      <c r="A4" s="1" t="s">
        <v>12</v>
      </c>
      <c r="B4" s="6" t="s">
        <v>165</v>
      </c>
      <c r="J4" s="1" t="s">
        <v>27</v>
      </c>
      <c r="M4" s="1" t="s">
        <v>34</v>
      </c>
      <c r="N4" s="4">
        <f>N1*N2</f>
        <v>732.27885818125003</v>
      </c>
    </row>
    <row r="5" spans="1:14" x14ac:dyDescent="0.3">
      <c r="A5" s="1" t="s">
        <v>35</v>
      </c>
      <c r="B5" s="2" t="s">
        <v>21</v>
      </c>
      <c r="J5" s="1" t="s">
        <v>28</v>
      </c>
    </row>
    <row r="6" spans="1:14" x14ac:dyDescent="0.3">
      <c r="A6" s="1" t="s">
        <v>23</v>
      </c>
      <c r="C6" s="47" t="s">
        <v>103</v>
      </c>
    </row>
    <row r="8" spans="1:14" x14ac:dyDescent="0.3">
      <c r="A8" s="7" t="s">
        <v>166</v>
      </c>
      <c r="B8" s="7" t="s">
        <v>1</v>
      </c>
      <c r="C8" s="7" t="s">
        <v>164</v>
      </c>
      <c r="D8" s="7" t="s">
        <v>17</v>
      </c>
      <c r="E8" s="7" t="s">
        <v>6</v>
      </c>
      <c r="F8" s="7" t="s">
        <v>10</v>
      </c>
    </row>
    <row r="9" spans="1:14" x14ac:dyDescent="0.3">
      <c r="A9" s="9" t="s">
        <v>59</v>
      </c>
      <c r="B9" s="9" t="s">
        <v>74</v>
      </c>
      <c r="C9" s="9">
        <v>10801</v>
      </c>
      <c r="D9" s="10">
        <f>'Brake Line 1'!N1</f>
        <v>272.157831875</v>
      </c>
      <c r="E9" s="36">
        <f>'Brake Line 1'!N2</f>
        <v>1</v>
      </c>
      <c r="F9" s="14">
        <f>D9*E9</f>
        <v>272.157831875</v>
      </c>
    </row>
    <row r="10" spans="1:14" x14ac:dyDescent="0.3">
      <c r="A10" s="9" t="s">
        <v>60</v>
      </c>
      <c r="B10" s="9" t="s">
        <v>75</v>
      </c>
      <c r="C10" s="9">
        <v>10802</v>
      </c>
      <c r="D10" s="10">
        <f>'Brake Line 2'!N1</f>
        <v>31.754956874999998</v>
      </c>
      <c r="E10" s="36">
        <f>'Brake Line 2'!N2</f>
        <v>1</v>
      </c>
      <c r="F10" s="14">
        <f>D10*E10</f>
        <v>31.754956874999998</v>
      </c>
    </row>
    <row r="11" spans="1:14" x14ac:dyDescent="0.3">
      <c r="A11" s="9" t="s">
        <v>61</v>
      </c>
      <c r="B11" s="9" t="s">
        <v>82</v>
      </c>
      <c r="C11" s="9">
        <v>10803</v>
      </c>
      <c r="D11" s="10">
        <f>'Brake Line 3'!N1</f>
        <v>428.36606943125003</v>
      </c>
      <c r="E11" s="36">
        <f>'Brake Line 3'!N2</f>
        <v>1</v>
      </c>
      <c r="F11" s="14">
        <f>D11*E11</f>
        <v>428.36606943125003</v>
      </c>
    </row>
    <row r="12" spans="1:14" x14ac:dyDescent="0.3">
      <c r="E12" s="16" t="s">
        <v>10</v>
      </c>
      <c r="F12" s="19">
        <f>SUM(F9:F11)</f>
        <v>732.27885818125003</v>
      </c>
    </row>
    <row r="14" spans="1:14" x14ac:dyDescent="0.3">
      <c r="A14" s="7" t="s">
        <v>166</v>
      </c>
      <c r="B14" s="7" t="s">
        <v>4</v>
      </c>
      <c r="C14" s="7" t="s">
        <v>5</v>
      </c>
      <c r="D14" s="7" t="s">
        <v>167</v>
      </c>
      <c r="E14" s="7" t="s">
        <v>29</v>
      </c>
      <c r="F14" s="7" t="s">
        <v>30</v>
      </c>
      <c r="G14" s="7" t="s">
        <v>31</v>
      </c>
      <c r="H14" s="7" t="s">
        <v>32</v>
      </c>
      <c r="I14" s="7" t="s">
        <v>33</v>
      </c>
      <c r="J14" s="7" t="s">
        <v>16</v>
      </c>
      <c r="K14" s="7" t="s">
        <v>14</v>
      </c>
      <c r="L14" s="7" t="s">
        <v>15</v>
      </c>
      <c r="M14" s="7" t="s">
        <v>6</v>
      </c>
      <c r="N14" s="7" t="s">
        <v>10</v>
      </c>
    </row>
    <row r="15" spans="1:14" x14ac:dyDescent="0.3">
      <c r="A15" s="9" t="s">
        <v>54</v>
      </c>
      <c r="B15" s="9" t="s">
        <v>67</v>
      </c>
      <c r="C15" s="9"/>
      <c r="D15" s="10">
        <v>0</v>
      </c>
      <c r="E15" s="9"/>
      <c r="F15" s="9"/>
      <c r="G15" s="9"/>
      <c r="H15" s="11"/>
      <c r="I15" s="12"/>
      <c r="J15" s="13"/>
      <c r="K15" s="11"/>
      <c r="L15" s="11"/>
      <c r="M15" s="25"/>
      <c r="N15" s="14">
        <f>IF(J15="",D15*M15,D15*J15*K15*L15*M15)</f>
        <v>0</v>
      </c>
    </row>
    <row r="16" spans="1:14" s="8" customFormat="1" x14ac:dyDescent="0.3">
      <c r="M16" s="16" t="s">
        <v>10</v>
      </c>
      <c r="N16" s="17">
        <f>SUM(N15:N15)</f>
        <v>0</v>
      </c>
    </row>
    <row r="18" spans="1:10" s="8" customFormat="1" x14ac:dyDescent="0.3">
      <c r="A18" s="7" t="s">
        <v>166</v>
      </c>
      <c r="B18" s="7" t="s">
        <v>7</v>
      </c>
      <c r="C18" s="7" t="s">
        <v>5</v>
      </c>
      <c r="D18" s="7" t="s">
        <v>167</v>
      </c>
      <c r="E18" s="7" t="s">
        <v>3</v>
      </c>
      <c r="F18" s="7" t="s">
        <v>6</v>
      </c>
      <c r="G18" s="7" t="s">
        <v>8</v>
      </c>
      <c r="H18" s="7" t="s">
        <v>9</v>
      </c>
      <c r="I18" s="7" t="s">
        <v>10</v>
      </c>
    </row>
    <row r="19" spans="1:10" x14ac:dyDescent="0.3">
      <c r="A19" s="9" t="s">
        <v>68</v>
      </c>
      <c r="B19" s="9" t="s">
        <v>67</v>
      </c>
      <c r="C19" s="9"/>
      <c r="D19" s="27">
        <v>0</v>
      </c>
      <c r="E19" s="9"/>
      <c r="F19" s="9"/>
      <c r="G19" s="9"/>
      <c r="H19" s="9"/>
      <c r="I19" s="10">
        <f>IF(H19&lt;&gt;"",D19*F19*H19,D19*F19)</f>
        <v>0</v>
      </c>
    </row>
    <row r="20" spans="1:10" s="8" customFormat="1" x14ac:dyDescent="0.3">
      <c r="H20" s="16" t="s">
        <v>10</v>
      </c>
      <c r="I20" s="19">
        <f>SUM(I19:I19)</f>
        <v>0</v>
      </c>
    </row>
    <row r="22" spans="1:10" s="8" customFormat="1" ht="15" customHeight="1" x14ac:dyDescent="0.3">
      <c r="A22" s="7" t="s">
        <v>166</v>
      </c>
      <c r="B22" s="7" t="s">
        <v>11</v>
      </c>
      <c r="C22" s="7" t="s">
        <v>5</v>
      </c>
      <c r="D22" s="7" t="s">
        <v>167</v>
      </c>
      <c r="E22" s="7" t="s">
        <v>29</v>
      </c>
      <c r="F22" s="7" t="s">
        <v>30</v>
      </c>
      <c r="G22" s="7" t="s">
        <v>31</v>
      </c>
      <c r="H22" s="7" t="s">
        <v>32</v>
      </c>
      <c r="I22" s="7" t="s">
        <v>6</v>
      </c>
      <c r="J22" s="7" t="s">
        <v>10</v>
      </c>
    </row>
    <row r="23" spans="1:10" x14ac:dyDescent="0.3">
      <c r="A23" s="9" t="s">
        <v>86</v>
      </c>
      <c r="B23" s="9" t="s">
        <v>51</v>
      </c>
      <c r="C23" s="9"/>
      <c r="D23" s="24">
        <v>0</v>
      </c>
      <c r="E23" s="9"/>
      <c r="F23" s="20"/>
      <c r="G23" s="9"/>
      <c r="H23" s="18"/>
      <c r="I23" s="21"/>
      <c r="J23" s="10">
        <f>D23*I23</f>
        <v>0</v>
      </c>
    </row>
    <row r="24" spans="1:10" s="8" customFormat="1" x14ac:dyDescent="0.3">
      <c r="I24" s="16" t="s">
        <v>10</v>
      </c>
      <c r="J24" s="19">
        <f>SUM(J23:J23)</f>
        <v>0</v>
      </c>
    </row>
    <row r="25" spans="1:10" x14ac:dyDescent="0.3">
      <c r="H25" s="22"/>
      <c r="I25" s="23"/>
    </row>
    <row r="26" spans="1:10" s="30" customFormat="1" x14ac:dyDescent="0.3">
      <c r="A26" s="29" t="s">
        <v>166</v>
      </c>
      <c r="B26" s="29" t="s">
        <v>18</v>
      </c>
      <c r="C26" s="29" t="s">
        <v>5</v>
      </c>
      <c r="D26" s="29" t="s">
        <v>167</v>
      </c>
      <c r="E26" s="29" t="s">
        <v>3</v>
      </c>
      <c r="F26" s="29" t="s">
        <v>6</v>
      </c>
      <c r="G26" s="29" t="s">
        <v>19</v>
      </c>
      <c r="H26" s="29" t="s">
        <v>168</v>
      </c>
      <c r="I26" s="29" t="s">
        <v>10</v>
      </c>
    </row>
    <row r="27" spans="1:10" x14ac:dyDescent="0.3">
      <c r="A27" s="9" t="s">
        <v>87</v>
      </c>
      <c r="B27" s="9" t="s">
        <v>52</v>
      </c>
      <c r="C27" s="9"/>
      <c r="D27" s="10">
        <v>0</v>
      </c>
      <c r="E27" s="9"/>
      <c r="F27" s="9"/>
      <c r="G27" s="9"/>
      <c r="H27" s="9"/>
      <c r="I27" s="10">
        <v>0</v>
      </c>
    </row>
    <row r="28" spans="1:10" s="8" customFormat="1" x14ac:dyDescent="0.3">
      <c r="H28" s="16" t="s">
        <v>10</v>
      </c>
      <c r="I28" s="19">
        <f>SUM(I27:I27)</f>
        <v>0</v>
      </c>
    </row>
  </sheetData>
  <phoneticPr fontId="0" type="noConversion"/>
  <pageMargins left="0.5" right="0.5" top="0.75" bottom="0.75" header="0.3" footer="0.3"/>
  <pageSetup paperSize="9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1"/>
  <sheetViews>
    <sheetView showGridLines="0" zoomScale="80" zoomScaleNormal="80" workbookViewId="0">
      <selection activeCell="K11" sqref="K11"/>
    </sheetView>
  </sheetViews>
  <sheetFormatPr defaultColWidth="9.109375" defaultRowHeight="14.4" x14ac:dyDescent="0.3"/>
  <cols>
    <col min="1" max="1" width="15" style="2" bestFit="1" customWidth="1"/>
    <col min="2" max="2" width="19.88671875" style="2" customWidth="1"/>
    <col min="3" max="3" width="21.664062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1" t="s">
        <v>13</v>
      </c>
      <c r="B1" s="2" t="s">
        <v>53</v>
      </c>
      <c r="J1" s="33" t="s">
        <v>20</v>
      </c>
      <c r="K1" s="3">
        <v>15</v>
      </c>
      <c r="M1" s="1" t="s">
        <v>17</v>
      </c>
      <c r="N1" s="4">
        <f>N19+I37+J41+I45</f>
        <v>272.157831875</v>
      </c>
    </row>
    <row r="2" spans="1:14" x14ac:dyDescent="0.3">
      <c r="A2" s="1" t="s">
        <v>2</v>
      </c>
      <c r="B2" s="2" t="s">
        <v>42</v>
      </c>
      <c r="D2" s="51"/>
      <c r="M2" s="1" t="s">
        <v>25</v>
      </c>
      <c r="N2" s="5">
        <v>1</v>
      </c>
    </row>
    <row r="3" spans="1:14" x14ac:dyDescent="0.3">
      <c r="A3" s="1" t="s">
        <v>0</v>
      </c>
      <c r="B3" s="2" t="s">
        <v>43</v>
      </c>
      <c r="D3" s="51"/>
      <c r="J3" s="1" t="s">
        <v>26</v>
      </c>
    </row>
    <row r="4" spans="1:14" x14ac:dyDescent="0.3">
      <c r="A4" s="1" t="s">
        <v>1</v>
      </c>
      <c r="B4" s="6" t="s">
        <v>88</v>
      </c>
      <c r="D4" s="51"/>
      <c r="J4" s="1" t="s">
        <v>27</v>
      </c>
      <c r="M4" s="1" t="s">
        <v>34</v>
      </c>
      <c r="N4" s="4">
        <f>N1*N2</f>
        <v>272.157831875</v>
      </c>
    </row>
    <row r="5" spans="1:14" x14ac:dyDescent="0.3">
      <c r="A5" s="1" t="s">
        <v>12</v>
      </c>
      <c r="B5" s="6">
        <v>10801</v>
      </c>
      <c r="J5" s="1" t="s">
        <v>28</v>
      </c>
    </row>
    <row r="6" spans="1:14" x14ac:dyDescent="0.3">
      <c r="A6" s="1" t="s">
        <v>35</v>
      </c>
      <c r="B6" s="2" t="s">
        <v>21</v>
      </c>
    </row>
    <row r="7" spans="1:14" x14ac:dyDescent="0.3">
      <c r="A7" s="1" t="s">
        <v>23</v>
      </c>
    </row>
    <row r="9" spans="1:14" s="8" customFormat="1" x14ac:dyDescent="0.3">
      <c r="A9" s="7" t="s">
        <v>169</v>
      </c>
      <c r="B9" s="7" t="s">
        <v>4</v>
      </c>
      <c r="C9" s="7" t="s">
        <v>5</v>
      </c>
      <c r="D9" s="7" t="s">
        <v>170</v>
      </c>
      <c r="E9" s="7" t="s">
        <v>29</v>
      </c>
      <c r="F9" s="7" t="s">
        <v>30</v>
      </c>
      <c r="G9" s="7" t="s">
        <v>31</v>
      </c>
      <c r="H9" s="7" t="s">
        <v>32</v>
      </c>
      <c r="I9" s="7" t="s">
        <v>33</v>
      </c>
      <c r="J9" s="7" t="s">
        <v>16</v>
      </c>
      <c r="K9" s="7" t="s">
        <v>14</v>
      </c>
      <c r="L9" s="7" t="s">
        <v>15</v>
      </c>
      <c r="M9" s="7" t="s">
        <v>6</v>
      </c>
      <c r="N9" s="7" t="s">
        <v>10</v>
      </c>
    </row>
    <row r="10" spans="1:14" ht="43.2" x14ac:dyDescent="0.3">
      <c r="A10" s="9" t="s">
        <v>57</v>
      </c>
      <c r="B10" s="9" t="s">
        <v>114</v>
      </c>
      <c r="C10" s="9" t="s">
        <v>119</v>
      </c>
      <c r="D10" s="10">
        <f>2.47*E10-2.71</f>
        <v>9.0533749999999991</v>
      </c>
      <c r="E10" s="32">
        <f t="shared" ref="E10:E17" si="0">25.4*3/16</f>
        <v>4.7624999999999993</v>
      </c>
      <c r="F10" s="9" t="s">
        <v>115</v>
      </c>
      <c r="G10" s="9"/>
      <c r="H10" s="11"/>
      <c r="I10" s="15"/>
      <c r="J10" s="13"/>
      <c r="K10" s="11"/>
      <c r="L10" s="11"/>
      <c r="M10" s="42">
        <f>40/1000</f>
        <v>0.04</v>
      </c>
      <c r="N10" s="14">
        <f t="shared" ref="N10:N14" si="1">IF(J10="",D10*M10,D10*J10*K10*L10*M10)</f>
        <v>0.36213499999999998</v>
      </c>
    </row>
    <row r="11" spans="1:14" ht="43.2" x14ac:dyDescent="0.3">
      <c r="A11" s="9" t="s">
        <v>37</v>
      </c>
      <c r="B11" s="9" t="s">
        <v>76</v>
      </c>
      <c r="C11" s="9" t="s">
        <v>120</v>
      </c>
      <c r="D11" s="10">
        <f>2.47*E11-2.71</f>
        <v>9.0533749999999991</v>
      </c>
      <c r="E11" s="32">
        <f t="shared" si="0"/>
        <v>4.7624999999999993</v>
      </c>
      <c r="F11" s="9" t="s">
        <v>115</v>
      </c>
      <c r="G11" s="9"/>
      <c r="H11" s="11"/>
      <c r="I11" s="15"/>
      <c r="J11" s="13"/>
      <c r="K11" s="11"/>
      <c r="L11" s="11"/>
      <c r="M11" s="42">
        <f>500/1000</f>
        <v>0.5</v>
      </c>
      <c r="N11" s="14">
        <f t="shared" si="1"/>
        <v>4.5266874999999995</v>
      </c>
    </row>
    <row r="12" spans="1:14" ht="43.2" x14ac:dyDescent="0.3">
      <c r="A12" s="9" t="s">
        <v>38</v>
      </c>
      <c r="B12" s="9" t="s">
        <v>76</v>
      </c>
      <c r="C12" s="9" t="s">
        <v>121</v>
      </c>
      <c r="D12" s="10">
        <f>2.47*E12-2.71</f>
        <v>9.0533749999999991</v>
      </c>
      <c r="E12" s="32">
        <f t="shared" si="0"/>
        <v>4.7624999999999993</v>
      </c>
      <c r="F12" s="9" t="s">
        <v>116</v>
      </c>
      <c r="G12" s="9"/>
      <c r="H12" s="11"/>
      <c r="I12" s="15"/>
      <c r="J12" s="13"/>
      <c r="K12" s="11"/>
      <c r="L12" s="11"/>
      <c r="M12" s="42">
        <f>785/1000</f>
        <v>0.78500000000000003</v>
      </c>
      <c r="N12" s="14">
        <f t="shared" si="1"/>
        <v>7.1068993749999994</v>
      </c>
    </row>
    <row r="13" spans="1:14" ht="43.2" x14ac:dyDescent="0.3">
      <c r="A13" s="9" t="s">
        <v>39</v>
      </c>
      <c r="B13" s="49" t="s">
        <v>128</v>
      </c>
      <c r="C13" s="9"/>
      <c r="D13" s="10">
        <v>15</v>
      </c>
      <c r="E13" s="32">
        <f>25.4*3/16</f>
        <v>4.7624999999999993</v>
      </c>
      <c r="F13" s="9" t="s">
        <v>41</v>
      </c>
      <c r="G13" s="9"/>
      <c r="H13" s="11"/>
      <c r="I13" s="15"/>
      <c r="J13" s="13"/>
      <c r="K13" s="11"/>
      <c r="L13" s="11"/>
      <c r="M13" s="46">
        <v>1</v>
      </c>
      <c r="N13" s="14">
        <f t="shared" si="1"/>
        <v>15</v>
      </c>
    </row>
    <row r="14" spans="1:14" ht="28.8" x14ac:dyDescent="0.3">
      <c r="A14" s="9" t="s">
        <v>40</v>
      </c>
      <c r="B14" s="49" t="s">
        <v>130</v>
      </c>
      <c r="C14" s="9"/>
      <c r="D14" s="10">
        <f>4.78*E14-12.53</f>
        <v>10.222800000000001</v>
      </c>
      <c r="E14" s="32">
        <v>4.76</v>
      </c>
      <c r="F14" s="9" t="s">
        <v>134</v>
      </c>
      <c r="G14" s="9"/>
      <c r="H14" s="11"/>
      <c r="I14" s="15"/>
      <c r="J14" s="13"/>
      <c r="K14" s="11"/>
      <c r="L14" s="11"/>
      <c r="M14" s="46">
        <v>1</v>
      </c>
      <c r="N14" s="14">
        <f t="shared" si="1"/>
        <v>10.222800000000001</v>
      </c>
    </row>
    <row r="15" spans="1:14" ht="28.8" x14ac:dyDescent="0.3">
      <c r="A15" s="9" t="s">
        <v>83</v>
      </c>
      <c r="B15" s="9" t="s">
        <v>129</v>
      </c>
      <c r="C15" s="9"/>
      <c r="D15" s="10">
        <f>0.08*E15*G15+8.92</f>
        <v>10.733559999999999</v>
      </c>
      <c r="E15" s="32">
        <f t="shared" si="0"/>
        <v>4.7624999999999993</v>
      </c>
      <c r="F15" s="9" t="s">
        <v>84</v>
      </c>
      <c r="G15" s="32">
        <v>4.76</v>
      </c>
      <c r="H15" s="11" t="s">
        <v>84</v>
      </c>
      <c r="I15" s="15"/>
      <c r="J15" s="13"/>
      <c r="K15" s="11"/>
      <c r="L15" s="11"/>
      <c r="M15" s="13">
        <v>1</v>
      </c>
      <c r="N15" s="14">
        <f>IF(J15="",D15*M15,D15*J15*K15*L15*M15)</f>
        <v>10.733559999999999</v>
      </c>
    </row>
    <row r="16" spans="1:14" ht="28.8" x14ac:dyDescent="0.3">
      <c r="A16" s="9" t="s">
        <v>111</v>
      </c>
      <c r="B16" s="26" t="s">
        <v>161</v>
      </c>
      <c r="C16" s="9"/>
      <c r="D16" s="10">
        <f>0.53*E16+3.43</f>
        <v>5.9541249999999994</v>
      </c>
      <c r="E16" s="32">
        <f t="shared" si="0"/>
        <v>4.7624999999999993</v>
      </c>
      <c r="F16" s="9" t="s">
        <v>41</v>
      </c>
      <c r="G16" s="9"/>
      <c r="H16" s="11"/>
      <c r="I16" s="15"/>
      <c r="J16" s="13"/>
      <c r="K16" s="11"/>
      <c r="L16" s="11"/>
      <c r="M16" s="13">
        <v>2</v>
      </c>
      <c r="N16" s="14">
        <f>IF(J16="",D16*M16,D16*J16*K16*L16*M16)</f>
        <v>11.908249999999999</v>
      </c>
    </row>
    <row r="17" spans="1:14" ht="28.8" x14ac:dyDescent="0.3">
      <c r="A17" s="9" t="s">
        <v>126</v>
      </c>
      <c r="B17" s="49" t="s">
        <v>127</v>
      </c>
      <c r="C17" s="9"/>
      <c r="D17" s="10">
        <f>0.9*E17+7.3</f>
        <v>11.58625</v>
      </c>
      <c r="E17" s="32">
        <f t="shared" si="0"/>
        <v>4.7624999999999993</v>
      </c>
      <c r="F17" s="9" t="s">
        <v>41</v>
      </c>
      <c r="G17" s="9"/>
      <c r="H17" s="11"/>
      <c r="I17" s="15"/>
      <c r="J17" s="13"/>
      <c r="K17" s="11"/>
      <c r="L17" s="11"/>
      <c r="M17" s="46">
        <v>2</v>
      </c>
      <c r="N17" s="14">
        <f>IF(J17="",D17*M17,D17*J17*K17*L17*M17)</f>
        <v>23.172499999999999</v>
      </c>
    </row>
    <row r="18" spans="1:14" ht="45.75" customHeight="1" x14ac:dyDescent="0.3">
      <c r="A18" s="9" t="s">
        <v>132</v>
      </c>
      <c r="B18" s="45" t="s">
        <v>131</v>
      </c>
      <c r="C18" s="9" t="s">
        <v>158</v>
      </c>
      <c r="D18" s="10">
        <v>85</v>
      </c>
      <c r="E18" s="32"/>
      <c r="F18" s="9"/>
      <c r="G18" s="9"/>
      <c r="H18" s="11"/>
      <c r="I18" s="15"/>
      <c r="J18" s="13"/>
      <c r="K18" s="11"/>
      <c r="L18" s="11"/>
      <c r="M18" s="46">
        <v>2</v>
      </c>
      <c r="N18" s="14">
        <f>IF(J18="",D18*M18,D18*J18*K18*L18*M18)</f>
        <v>170</v>
      </c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6" t="s">
        <v>10</v>
      </c>
      <c r="N19" s="19">
        <f>SUM(N10:N18)</f>
        <v>253.032831875</v>
      </c>
    </row>
    <row r="20" spans="1:14" s="8" customForma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">
      <c r="A21" s="7" t="s">
        <v>169</v>
      </c>
      <c r="B21" s="7" t="s">
        <v>7</v>
      </c>
      <c r="C21" s="7" t="s">
        <v>5</v>
      </c>
      <c r="D21" s="7" t="s">
        <v>170</v>
      </c>
      <c r="E21" s="7" t="s">
        <v>3</v>
      </c>
      <c r="F21" s="7" t="s">
        <v>6</v>
      </c>
      <c r="G21" s="7" t="s">
        <v>8</v>
      </c>
      <c r="H21" s="7" t="s">
        <v>9</v>
      </c>
      <c r="I21" s="7" t="s">
        <v>10</v>
      </c>
      <c r="J21" s="8"/>
      <c r="K21" s="8"/>
      <c r="L21" s="8"/>
      <c r="M21" s="8"/>
      <c r="N21" s="8"/>
    </row>
    <row r="22" spans="1:14" ht="28.8" x14ac:dyDescent="0.3">
      <c r="A22" s="9" t="s">
        <v>113</v>
      </c>
      <c r="B22" s="44" t="s">
        <v>94</v>
      </c>
      <c r="C22" s="9" t="s">
        <v>135</v>
      </c>
      <c r="D22" s="37">
        <v>0.1875</v>
      </c>
      <c r="E22" s="9" t="s">
        <v>22</v>
      </c>
      <c r="F22" s="9">
        <v>1</v>
      </c>
      <c r="G22" s="9" t="s">
        <v>117</v>
      </c>
      <c r="H22" s="48">
        <v>2</v>
      </c>
      <c r="I22" s="14">
        <f>IF('Brake Line 1'!$H22&lt;&gt;"",'Brake Line 1'!$D22*'Brake Line 1'!$F22*'Brake Line 1'!$H22,'Brake Line 1'!$D22*'Brake Line 1'!$F22)</f>
        <v>0.375</v>
      </c>
    </row>
    <row r="23" spans="1:14" x14ac:dyDescent="0.3">
      <c r="A23" s="9" t="s">
        <v>44</v>
      </c>
      <c r="B23" s="9" t="s">
        <v>85</v>
      </c>
      <c r="C23" s="9" t="s">
        <v>136</v>
      </c>
      <c r="D23" s="31">
        <v>1.5</v>
      </c>
      <c r="E23" s="9" t="s">
        <v>22</v>
      </c>
      <c r="F23" s="9">
        <v>1</v>
      </c>
      <c r="G23" s="9" t="s">
        <v>117</v>
      </c>
      <c r="H23" s="48">
        <v>2</v>
      </c>
      <c r="I23" s="14">
        <f>IF('Brake Line 1'!$H23&lt;&gt;"",'Brake Line 1'!$D23*'Brake Line 1'!$F23*'Brake Line 1'!$H23,'Brake Line 1'!$D23*'Brake Line 1'!$F23)</f>
        <v>3</v>
      </c>
    </row>
    <row r="24" spans="1:14" ht="28.8" x14ac:dyDescent="0.3">
      <c r="A24" s="9" t="s">
        <v>45</v>
      </c>
      <c r="B24" s="9" t="s">
        <v>49</v>
      </c>
      <c r="C24" s="18" t="s">
        <v>137</v>
      </c>
      <c r="D24" s="37">
        <v>0.25</v>
      </c>
      <c r="E24" s="9" t="s">
        <v>22</v>
      </c>
      <c r="F24" s="9">
        <v>1</v>
      </c>
      <c r="G24" s="9" t="s">
        <v>117</v>
      </c>
      <c r="H24" s="48">
        <v>2</v>
      </c>
      <c r="I24" s="14">
        <f>IF('Brake Line 1'!$H24&lt;&gt;"",'Brake Line 1'!$D24*'Brake Line 1'!$F24*'Brake Line 1'!$H24,'Brake Line 1'!$D24*'Brake Line 1'!$F24)</f>
        <v>0.5</v>
      </c>
    </row>
    <row r="25" spans="1:14" ht="28.8" x14ac:dyDescent="0.3">
      <c r="A25" s="9" t="s">
        <v>46</v>
      </c>
      <c r="B25" s="44" t="s">
        <v>94</v>
      </c>
      <c r="C25" s="9" t="s">
        <v>141</v>
      </c>
      <c r="D25" s="37">
        <v>0.1875</v>
      </c>
      <c r="E25" s="9" t="s">
        <v>22</v>
      </c>
      <c r="F25" s="9">
        <v>1</v>
      </c>
      <c r="G25" s="9" t="s">
        <v>112</v>
      </c>
      <c r="H25" s="48">
        <v>2</v>
      </c>
      <c r="I25" s="14">
        <f>IF('Brake Line 1'!$H25&lt;&gt;"",'Brake Line 1'!$D25*'Brake Line 1'!$F25*'Brake Line 1'!$H25,'Brake Line 1'!$D25*'Brake Line 1'!$F25)</f>
        <v>0.375</v>
      </c>
    </row>
    <row r="26" spans="1:14" x14ac:dyDescent="0.3">
      <c r="A26" s="9" t="s">
        <v>47</v>
      </c>
      <c r="B26" s="9" t="s">
        <v>85</v>
      </c>
      <c r="C26" s="9" t="s">
        <v>142</v>
      </c>
      <c r="D26" s="31">
        <v>1.5</v>
      </c>
      <c r="E26" s="9" t="s">
        <v>22</v>
      </c>
      <c r="F26" s="9">
        <v>1</v>
      </c>
      <c r="G26" s="9" t="s">
        <v>112</v>
      </c>
      <c r="H26" s="48">
        <v>2</v>
      </c>
      <c r="I26" s="14">
        <f>IF('Brake Line 1'!$H26&lt;&gt;"",'Brake Line 1'!$D26*'Brake Line 1'!$F26*'Brake Line 1'!$H26,'Brake Line 1'!$D26*'Brake Line 1'!$F26)</f>
        <v>3</v>
      </c>
    </row>
    <row r="27" spans="1:14" ht="28.8" x14ac:dyDescent="0.3">
      <c r="A27" s="9" t="s">
        <v>48</v>
      </c>
      <c r="B27" s="9" t="s">
        <v>49</v>
      </c>
      <c r="C27" s="18" t="str">
        <f>C26</f>
        <v>MA7,MA8</v>
      </c>
      <c r="D27" s="37">
        <v>0.25</v>
      </c>
      <c r="E27" s="9" t="s">
        <v>22</v>
      </c>
      <c r="F27" s="9">
        <v>1</v>
      </c>
      <c r="G27" s="9" t="s">
        <v>112</v>
      </c>
      <c r="H27" s="48">
        <v>2</v>
      </c>
      <c r="I27" s="14">
        <f>IF('Brake Line 1'!$H27&lt;&gt;"",'Brake Line 1'!$D27*'Brake Line 1'!$F27*'Brake Line 1'!$H27,'Brake Line 1'!$D27*'Brake Line 1'!$F27)</f>
        <v>0.5</v>
      </c>
    </row>
    <row r="28" spans="1:14" ht="28.8" x14ac:dyDescent="0.3">
      <c r="A28" s="9" t="s">
        <v>90</v>
      </c>
      <c r="B28" s="44" t="s">
        <v>94</v>
      </c>
      <c r="C28" s="9" t="s">
        <v>143</v>
      </c>
      <c r="D28" s="37">
        <v>0.1875</v>
      </c>
      <c r="E28" s="9" t="s">
        <v>22</v>
      </c>
      <c r="F28" s="9">
        <v>1</v>
      </c>
      <c r="G28" s="9" t="s">
        <v>112</v>
      </c>
      <c r="H28" s="48">
        <v>2</v>
      </c>
      <c r="I28" s="14">
        <f>IF('Brake Line 1'!$H28&lt;&gt;"",'Brake Line 1'!$D28*'Brake Line 1'!$F28*'Brake Line 1'!$H28,'Brake Line 1'!$D28*'Brake Line 1'!$F28)</f>
        <v>0.375</v>
      </c>
    </row>
    <row r="29" spans="1:14" x14ac:dyDescent="0.3">
      <c r="A29" s="9" t="s">
        <v>91</v>
      </c>
      <c r="B29" s="9" t="s">
        <v>85</v>
      </c>
      <c r="C29" s="9" t="s">
        <v>142</v>
      </c>
      <c r="D29" s="31">
        <v>1.5</v>
      </c>
      <c r="E29" s="9" t="s">
        <v>22</v>
      </c>
      <c r="F29" s="9">
        <v>1</v>
      </c>
      <c r="G29" s="9" t="s">
        <v>112</v>
      </c>
      <c r="H29" s="48">
        <v>2</v>
      </c>
      <c r="I29" s="14">
        <f>IF('Brake Line 1'!$H29&lt;&gt;"",'Brake Line 1'!$D29*'Brake Line 1'!$F29*'Brake Line 1'!$H29,'Brake Line 1'!$D29*'Brake Line 1'!$F29)</f>
        <v>3</v>
      </c>
    </row>
    <row r="30" spans="1:14" ht="28.8" x14ac:dyDescent="0.3">
      <c r="A30" s="9" t="s">
        <v>92</v>
      </c>
      <c r="B30" s="9" t="s">
        <v>49</v>
      </c>
      <c r="C30" s="9" t="s">
        <v>142</v>
      </c>
      <c r="D30" s="37">
        <v>0.25</v>
      </c>
      <c r="E30" s="9" t="s">
        <v>22</v>
      </c>
      <c r="F30" s="9">
        <v>1</v>
      </c>
      <c r="G30" s="9" t="s">
        <v>112</v>
      </c>
      <c r="H30" s="48">
        <v>2</v>
      </c>
      <c r="I30" s="14">
        <f>IF('Brake Line 1'!$H30&lt;&gt;"",'Brake Line 1'!$D30*'Brake Line 1'!$F30*'Brake Line 1'!$H30,'Brake Line 1'!$D30*'Brake Line 1'!$F30)</f>
        <v>0.5</v>
      </c>
    </row>
    <row r="31" spans="1:14" ht="28.8" x14ac:dyDescent="0.3">
      <c r="A31" s="9" t="s">
        <v>95</v>
      </c>
      <c r="B31" s="9" t="s">
        <v>73</v>
      </c>
      <c r="C31" s="18" t="s">
        <v>144</v>
      </c>
      <c r="D31" s="10">
        <v>0.125</v>
      </c>
      <c r="E31" s="9" t="s">
        <v>50</v>
      </c>
      <c r="F31" s="9">
        <v>1</v>
      </c>
      <c r="G31" s="9" t="s">
        <v>112</v>
      </c>
      <c r="H31" s="48">
        <v>2</v>
      </c>
      <c r="I31" s="14">
        <f>IF('Brake Line 1'!$H31&lt;&gt;"",'Brake Line 1'!$D31*'Brake Line 1'!$F31*'Brake Line 1'!$H31,'Brake Line 1'!$D31*'Brake Line 1'!$F31)</f>
        <v>0.25</v>
      </c>
    </row>
    <row r="32" spans="1:14" x14ac:dyDescent="0.3">
      <c r="A32" s="9" t="s">
        <v>96</v>
      </c>
      <c r="B32" s="9" t="s">
        <v>104</v>
      </c>
      <c r="C32" s="18" t="s">
        <v>139</v>
      </c>
      <c r="D32" s="28">
        <v>1.5</v>
      </c>
      <c r="E32" s="9" t="s">
        <v>22</v>
      </c>
      <c r="F32" s="9">
        <v>1</v>
      </c>
      <c r="G32" s="9" t="s">
        <v>112</v>
      </c>
      <c r="H32" s="48">
        <v>2</v>
      </c>
      <c r="I32" s="14">
        <f>IF('Brake Line 1'!$H32&lt;&gt;"",'Brake Line 1'!$D32*'Brake Line 1'!$F32*'Brake Line 1'!$H32,'Brake Line 1'!$D32*'Brake Line 1'!$F32)</f>
        <v>3</v>
      </c>
    </row>
    <row r="33" spans="1:10" ht="28.8" x14ac:dyDescent="0.3">
      <c r="A33" s="9" t="s">
        <v>97</v>
      </c>
      <c r="B33" s="9" t="s">
        <v>105</v>
      </c>
      <c r="C33" s="18" t="s">
        <v>138</v>
      </c>
      <c r="D33" s="10">
        <v>0.25</v>
      </c>
      <c r="E33" s="9" t="s">
        <v>22</v>
      </c>
      <c r="F33" s="9">
        <v>1</v>
      </c>
      <c r="G33" s="9" t="s">
        <v>112</v>
      </c>
      <c r="H33" s="48">
        <v>2</v>
      </c>
      <c r="I33" s="14">
        <f>IF('Brake Line 1'!$H33&lt;&gt;"",'Brake Line 1'!$D33*'Brake Line 1'!$F33*'Brake Line 1'!$H33,'Brake Line 1'!$D33*'Brake Line 1'!$F33)</f>
        <v>0.5</v>
      </c>
    </row>
    <row r="34" spans="1:10" ht="28.8" x14ac:dyDescent="0.3">
      <c r="A34" s="9" t="s">
        <v>98</v>
      </c>
      <c r="B34" s="9" t="s">
        <v>73</v>
      </c>
      <c r="C34" s="18" t="s">
        <v>145</v>
      </c>
      <c r="D34" s="10">
        <v>0.125</v>
      </c>
      <c r="E34" s="9" t="s">
        <v>50</v>
      </c>
      <c r="F34" s="9">
        <v>1</v>
      </c>
      <c r="G34" s="9" t="s">
        <v>112</v>
      </c>
      <c r="H34" s="48">
        <v>2</v>
      </c>
      <c r="I34" s="14">
        <f>IF('Brake Line 1'!$H34&lt;&gt;"",'Brake Line 1'!$D34*'Brake Line 1'!$F34*'Brake Line 1'!$H34,'Brake Line 1'!$D34*'Brake Line 1'!$F34)</f>
        <v>0.25</v>
      </c>
    </row>
    <row r="35" spans="1:10" x14ac:dyDescent="0.3">
      <c r="A35" s="9" t="s">
        <v>99</v>
      </c>
      <c r="B35" s="9" t="s">
        <v>104</v>
      </c>
      <c r="C35" s="18" t="s">
        <v>140</v>
      </c>
      <c r="D35" s="28">
        <v>1.5</v>
      </c>
      <c r="E35" s="9" t="s">
        <v>22</v>
      </c>
      <c r="F35" s="9">
        <v>1</v>
      </c>
      <c r="G35" s="9" t="s">
        <v>112</v>
      </c>
      <c r="H35" s="48">
        <v>2</v>
      </c>
      <c r="I35" s="14">
        <f>IF('Brake Line 1'!$H35&lt;&gt;"",'Brake Line 1'!$D35*'Brake Line 1'!$F35*'Brake Line 1'!$H35,'Brake Line 1'!$D35*'Brake Line 1'!$F35)</f>
        <v>3</v>
      </c>
    </row>
    <row r="36" spans="1:10" ht="28.8" x14ac:dyDescent="0.3">
      <c r="A36" s="9" t="s">
        <v>100</v>
      </c>
      <c r="B36" s="9" t="s">
        <v>49</v>
      </c>
      <c r="C36" s="18" t="s">
        <v>146</v>
      </c>
      <c r="D36" s="10">
        <v>0.25</v>
      </c>
      <c r="E36" s="9" t="s">
        <v>22</v>
      </c>
      <c r="F36" s="9">
        <v>1</v>
      </c>
      <c r="G36" s="9" t="s">
        <v>112</v>
      </c>
      <c r="H36" s="48">
        <v>2</v>
      </c>
      <c r="I36" s="14">
        <f>IF('Brake Line 1'!$H36&lt;&gt;"",'Brake Line 1'!$D36*'Brake Line 1'!$F36*'Brake Line 1'!$H36,'Brake Line 1'!$D36*'Brake Line 1'!$F36)</f>
        <v>0.5</v>
      </c>
    </row>
    <row r="37" spans="1:10" x14ac:dyDescent="0.3">
      <c r="A37" s="8"/>
      <c r="B37" s="8"/>
      <c r="C37" s="8"/>
      <c r="D37" s="8"/>
      <c r="E37" s="8"/>
      <c r="F37" s="8"/>
      <c r="G37" s="8"/>
      <c r="H37" s="16" t="s">
        <v>10</v>
      </c>
      <c r="I37" s="19">
        <f>SUM(I22:I36)</f>
        <v>19.125</v>
      </c>
    </row>
    <row r="38" spans="1:10" ht="29.4" customHeight="1" x14ac:dyDescent="0.3"/>
    <row r="39" spans="1:10" x14ac:dyDescent="0.3">
      <c r="A39" s="7" t="s">
        <v>169</v>
      </c>
      <c r="B39" s="7" t="s">
        <v>11</v>
      </c>
      <c r="C39" s="7" t="s">
        <v>5</v>
      </c>
      <c r="D39" s="7" t="s">
        <v>170</v>
      </c>
      <c r="E39" s="7" t="s">
        <v>29</v>
      </c>
      <c r="F39" s="7" t="s">
        <v>30</v>
      </c>
      <c r="G39" s="7" t="s">
        <v>31</v>
      </c>
      <c r="H39" s="7" t="s">
        <v>32</v>
      </c>
      <c r="I39" s="7" t="s">
        <v>6</v>
      </c>
      <c r="J39" s="7" t="s">
        <v>10</v>
      </c>
    </row>
    <row r="40" spans="1:10" ht="26.4" customHeight="1" x14ac:dyDescent="0.3">
      <c r="A40" s="9" t="s">
        <v>69</v>
      </c>
      <c r="B40" s="9" t="s">
        <v>62</v>
      </c>
      <c r="C40" s="9"/>
      <c r="D40" s="24">
        <v>0</v>
      </c>
      <c r="E40" s="9"/>
      <c r="F40" s="20"/>
      <c r="G40" s="9"/>
      <c r="H40" s="18"/>
      <c r="I40" s="21"/>
      <c r="J40" s="10">
        <f>D40*I40</f>
        <v>0</v>
      </c>
    </row>
    <row r="41" spans="1:10" ht="14.4" customHeight="1" x14ac:dyDescent="0.3">
      <c r="A41" s="8"/>
      <c r="B41" s="8"/>
      <c r="C41" s="8"/>
      <c r="D41" s="8"/>
      <c r="E41" s="8"/>
      <c r="F41" s="8"/>
      <c r="G41" s="8"/>
      <c r="H41" s="8"/>
      <c r="I41" s="34" t="s">
        <v>10</v>
      </c>
      <c r="J41" s="35">
        <f>SUM(J40:J40)</f>
        <v>0</v>
      </c>
    </row>
    <row r="42" spans="1:10" x14ac:dyDescent="0.3">
      <c r="H42" s="22"/>
      <c r="I42" s="23"/>
    </row>
    <row r="43" spans="1:10" x14ac:dyDescent="0.3">
      <c r="A43" s="7" t="s">
        <v>169</v>
      </c>
      <c r="B43" s="7" t="s">
        <v>18</v>
      </c>
      <c r="C43" s="7" t="s">
        <v>5</v>
      </c>
      <c r="D43" s="7" t="s">
        <v>170</v>
      </c>
      <c r="E43" s="7" t="s">
        <v>3</v>
      </c>
      <c r="F43" s="7" t="s">
        <v>6</v>
      </c>
      <c r="G43" s="7" t="s">
        <v>19</v>
      </c>
      <c r="H43" s="7" t="s">
        <v>55</v>
      </c>
      <c r="I43" s="7" t="s">
        <v>10</v>
      </c>
    </row>
    <row r="44" spans="1:10" ht="28.95" customHeight="1" x14ac:dyDescent="0.3">
      <c r="A44" s="9" t="s">
        <v>70</v>
      </c>
      <c r="B44" s="9" t="s">
        <v>62</v>
      </c>
      <c r="C44" s="9"/>
      <c r="D44" s="10">
        <v>0</v>
      </c>
      <c r="E44" s="9"/>
      <c r="F44" s="9"/>
      <c r="G44" s="9"/>
      <c r="H44" s="9"/>
      <c r="I44" s="10">
        <v>0</v>
      </c>
    </row>
    <row r="45" spans="1:10" x14ac:dyDescent="0.3">
      <c r="A45" s="8"/>
      <c r="B45" s="8"/>
      <c r="C45" s="8"/>
      <c r="D45" s="8"/>
      <c r="E45" s="8"/>
      <c r="F45" s="8"/>
      <c r="G45" s="8"/>
      <c r="H45" s="16" t="s">
        <v>10</v>
      </c>
      <c r="I45" s="19">
        <f>SUM(I44:I44)</f>
        <v>0</v>
      </c>
    </row>
    <row r="46" spans="1:10" x14ac:dyDescent="0.3">
      <c r="H46" s="22"/>
      <c r="I46" s="23"/>
    </row>
    <row r="47" spans="1:10" ht="28.95" customHeight="1" x14ac:dyDescent="0.3"/>
    <row r="50" spans="1:14" ht="28.95" customHeight="1" x14ac:dyDescent="0.3"/>
    <row r="52" spans="1:14" x14ac:dyDescent="0.3">
      <c r="J52" s="8"/>
      <c r="K52" s="8"/>
      <c r="L52" s="8"/>
      <c r="M52" s="8"/>
      <c r="N52" s="8"/>
    </row>
    <row r="53" spans="1:14" s="8" customForma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">
      <c r="K54" s="8"/>
      <c r="L54" s="8"/>
      <c r="M54" s="8"/>
      <c r="N54" s="8"/>
    </row>
    <row r="55" spans="1:14" s="8" customFormat="1" x14ac:dyDescent="0.3">
      <c r="A55" s="2"/>
      <c r="B55" s="2"/>
      <c r="C55" s="2"/>
      <c r="D55" s="2"/>
      <c r="E55" s="2"/>
      <c r="F55" s="2"/>
      <c r="G55" s="2"/>
      <c r="H55" s="2"/>
      <c r="I55" s="2"/>
      <c r="K55" s="2"/>
      <c r="L55" s="2"/>
      <c r="M55" s="2"/>
      <c r="N55" s="2"/>
    </row>
    <row r="56" spans="1:14" x14ac:dyDescent="0.3">
      <c r="K56" s="8"/>
      <c r="L56" s="8"/>
      <c r="M56" s="8"/>
      <c r="N56" s="8"/>
    </row>
    <row r="57" spans="1:14" s="8" customFormat="1" x14ac:dyDescent="0.3">
      <c r="A57" s="2"/>
      <c r="B57" s="2"/>
      <c r="C57" s="2"/>
      <c r="D57" s="2"/>
      <c r="E57" s="2"/>
      <c r="F57" s="2"/>
      <c r="G57" s="2"/>
      <c r="H57" s="2"/>
      <c r="I57" s="2"/>
      <c r="K57" s="2"/>
      <c r="L57" s="2"/>
      <c r="M57" s="2"/>
      <c r="N57" s="2"/>
    </row>
    <row r="58" spans="1:14" x14ac:dyDescent="0.3">
      <c r="J58" s="8"/>
      <c r="K58" s="8"/>
      <c r="L58" s="8"/>
      <c r="M58" s="8"/>
      <c r="N58" s="8"/>
    </row>
    <row r="59" spans="1:14" s="8" customForma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3">
      <c r="J60" s="8"/>
      <c r="K60" s="8"/>
      <c r="L60" s="8"/>
      <c r="M60" s="8"/>
      <c r="N60" s="8"/>
    </row>
    <row r="61" spans="1:14" s="8" customForma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</sheetData>
  <phoneticPr fontId="5"/>
  <pageMargins left="0.5" right="0.5" top="0.75" bottom="0.75" header="0.3" footer="0.3"/>
  <pageSetup paperSize="9" scale="6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1"/>
  <sheetViews>
    <sheetView showGridLines="0" zoomScale="80" zoomScaleNormal="80" workbookViewId="0">
      <selection activeCell="G11" sqref="G11"/>
    </sheetView>
  </sheetViews>
  <sheetFormatPr defaultColWidth="9.109375" defaultRowHeight="14.4" x14ac:dyDescent="0.3"/>
  <cols>
    <col min="1" max="1" width="15" style="2" bestFit="1" customWidth="1"/>
    <col min="2" max="2" width="18.109375" style="2" customWidth="1"/>
    <col min="3" max="3" width="18.4414062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1" t="s">
        <v>13</v>
      </c>
      <c r="B1" s="2" t="s">
        <v>56</v>
      </c>
      <c r="J1" s="33" t="s">
        <v>20</v>
      </c>
      <c r="K1" s="3">
        <v>15</v>
      </c>
      <c r="M1" s="1" t="s">
        <v>17</v>
      </c>
      <c r="N1" s="4">
        <f>N13+I22+J26+I30</f>
        <v>31.754956874999998</v>
      </c>
    </row>
    <row r="2" spans="1:14" x14ac:dyDescent="0.3">
      <c r="A2" s="1" t="s">
        <v>2</v>
      </c>
      <c r="B2" s="2" t="s">
        <v>42</v>
      </c>
      <c r="D2" s="51"/>
      <c r="M2" s="1" t="s">
        <v>25</v>
      </c>
      <c r="N2" s="5">
        <v>1</v>
      </c>
    </row>
    <row r="3" spans="1:14" x14ac:dyDescent="0.3">
      <c r="A3" s="1" t="s">
        <v>0</v>
      </c>
      <c r="B3" s="2" t="s">
        <v>43</v>
      </c>
      <c r="D3" s="51"/>
      <c r="J3" s="1" t="s">
        <v>26</v>
      </c>
    </row>
    <row r="4" spans="1:14" x14ac:dyDescent="0.3">
      <c r="A4" s="1" t="s">
        <v>1</v>
      </c>
      <c r="B4" s="6" t="s">
        <v>106</v>
      </c>
      <c r="D4" s="51"/>
      <c r="J4" s="1" t="s">
        <v>27</v>
      </c>
      <c r="M4" s="1" t="s">
        <v>34</v>
      </c>
      <c r="N4" s="4">
        <f>N1*N2</f>
        <v>31.754956874999998</v>
      </c>
    </row>
    <row r="5" spans="1:14" x14ac:dyDescent="0.3">
      <c r="A5" s="1" t="s">
        <v>12</v>
      </c>
      <c r="B5" s="6">
        <v>10802</v>
      </c>
      <c r="J5" s="1" t="s">
        <v>28</v>
      </c>
    </row>
    <row r="6" spans="1:14" x14ac:dyDescent="0.3">
      <c r="A6" s="1" t="s">
        <v>35</v>
      </c>
      <c r="B6" s="2" t="s">
        <v>21</v>
      </c>
    </row>
    <row r="7" spans="1:14" x14ac:dyDescent="0.3">
      <c r="A7" s="1" t="s">
        <v>23</v>
      </c>
    </row>
    <row r="9" spans="1:14" s="8" customFormat="1" x14ac:dyDescent="0.3">
      <c r="A9" s="7" t="s">
        <v>169</v>
      </c>
      <c r="B9" s="7" t="s">
        <v>4</v>
      </c>
      <c r="C9" s="7" t="s">
        <v>5</v>
      </c>
      <c r="D9" s="7" t="s">
        <v>170</v>
      </c>
      <c r="E9" s="7" t="s">
        <v>29</v>
      </c>
      <c r="F9" s="7" t="s">
        <v>30</v>
      </c>
      <c r="G9" s="7" t="s">
        <v>31</v>
      </c>
      <c r="H9" s="7" t="s">
        <v>32</v>
      </c>
      <c r="I9" s="7" t="s">
        <v>33</v>
      </c>
      <c r="J9" s="7" t="s">
        <v>16</v>
      </c>
      <c r="K9" s="7" t="s">
        <v>14</v>
      </c>
      <c r="L9" s="7" t="s">
        <v>15</v>
      </c>
      <c r="M9" s="7" t="s">
        <v>6</v>
      </c>
      <c r="N9" s="7" t="s">
        <v>10</v>
      </c>
    </row>
    <row r="10" spans="1:14" ht="43.2" x14ac:dyDescent="0.3">
      <c r="A10" s="9" t="s">
        <v>78</v>
      </c>
      <c r="B10" s="9" t="s">
        <v>93</v>
      </c>
      <c r="C10" s="9" t="s">
        <v>122</v>
      </c>
      <c r="D10" s="10">
        <f>2.47*E10-2.71</f>
        <v>9.0533749999999991</v>
      </c>
      <c r="E10" s="32">
        <f>25.4*3/16</f>
        <v>4.7624999999999993</v>
      </c>
      <c r="F10" s="9" t="s">
        <v>108</v>
      </c>
      <c r="G10" s="9"/>
      <c r="H10" s="11"/>
      <c r="I10" s="15"/>
      <c r="J10" s="13"/>
      <c r="K10" s="11"/>
      <c r="L10" s="11"/>
      <c r="M10" s="42">
        <f>765/1000</f>
        <v>0.76500000000000001</v>
      </c>
      <c r="N10" s="14">
        <f>IF(J10="",D10*M10,D10*J10*K10*L10*M10)</f>
        <v>6.9258318749999992</v>
      </c>
    </row>
    <row r="11" spans="1:14" ht="43.2" x14ac:dyDescent="0.3">
      <c r="A11" s="9" t="s">
        <v>37</v>
      </c>
      <c r="B11" s="49" t="s">
        <v>128</v>
      </c>
      <c r="C11" s="9"/>
      <c r="D11" s="10">
        <v>15</v>
      </c>
      <c r="E11" s="32">
        <f>25.4*3/16</f>
        <v>4.7624999999999993</v>
      </c>
      <c r="F11" s="9" t="s">
        <v>41</v>
      </c>
      <c r="G11" s="9"/>
      <c r="H11" s="11"/>
      <c r="I11" s="15"/>
      <c r="J11" s="13"/>
      <c r="K11" s="11"/>
      <c r="L11" s="11"/>
      <c r="M11" s="46">
        <v>1</v>
      </c>
      <c r="N11" s="14">
        <f>IF(J11="",D11*M11,D11*J11*K11*L11*M11)</f>
        <v>15</v>
      </c>
    </row>
    <row r="12" spans="1:14" ht="28.8" x14ac:dyDescent="0.3">
      <c r="A12" s="9" t="s">
        <v>38</v>
      </c>
      <c r="B12" s="26" t="s">
        <v>161</v>
      </c>
      <c r="C12" s="9"/>
      <c r="D12" s="10">
        <f>0.53*E12+3.43</f>
        <v>5.9541249999999994</v>
      </c>
      <c r="E12" s="32">
        <f>25.4*3/16</f>
        <v>4.7624999999999993</v>
      </c>
      <c r="F12" s="9" t="s">
        <v>41</v>
      </c>
      <c r="G12" s="9"/>
      <c r="H12" s="11"/>
      <c r="I12" s="15"/>
      <c r="J12" s="13"/>
      <c r="K12" s="11"/>
      <c r="L12" s="11"/>
      <c r="M12" s="13">
        <v>1</v>
      </c>
      <c r="N12" s="14">
        <f>IF(J12="",D12*M12,D12*J12*K12*L12*M12)</f>
        <v>5.9541249999999994</v>
      </c>
    </row>
    <row r="13" spans="1:14" s="8" customFormat="1" x14ac:dyDescent="0.3">
      <c r="M13" s="16" t="s">
        <v>10</v>
      </c>
      <c r="N13" s="19">
        <f>SUM(N10:N12)</f>
        <v>27.879956874999998</v>
      </c>
    </row>
    <row r="15" spans="1:14" s="8" customFormat="1" x14ac:dyDescent="0.3">
      <c r="A15" s="7" t="s">
        <v>169</v>
      </c>
      <c r="B15" s="7" t="s">
        <v>7</v>
      </c>
      <c r="C15" s="7" t="s">
        <v>5</v>
      </c>
      <c r="D15" s="7" t="s">
        <v>170</v>
      </c>
      <c r="E15" s="7" t="s">
        <v>3</v>
      </c>
      <c r="F15" s="7" t="s">
        <v>6</v>
      </c>
      <c r="G15" s="7" t="s">
        <v>8</v>
      </c>
      <c r="H15" s="7" t="s">
        <v>9</v>
      </c>
      <c r="I15" s="7" t="s">
        <v>10</v>
      </c>
    </row>
    <row r="16" spans="1:14" ht="28.8" x14ac:dyDescent="0.3">
      <c r="A16" s="9" t="s">
        <v>58</v>
      </c>
      <c r="B16" s="9" t="s">
        <v>71</v>
      </c>
      <c r="C16" s="9" t="s">
        <v>80</v>
      </c>
      <c r="D16" s="37">
        <v>0.1875</v>
      </c>
      <c r="E16" s="9" t="s">
        <v>22</v>
      </c>
      <c r="F16" s="9">
        <v>1</v>
      </c>
      <c r="G16" s="9"/>
      <c r="H16" s="32"/>
      <c r="I16" s="14">
        <f>IF('Brake Line 2'!$H16&lt;&gt;"",'Brake Line 2'!$D16*'Brake Line 2'!$F16*'Brake Line 2'!$H16,'Brake Line 2'!$D16*'Brake Line 2'!$F16)</f>
        <v>0.1875</v>
      </c>
    </row>
    <row r="17" spans="1:10" x14ac:dyDescent="0.3">
      <c r="A17" s="9" t="s">
        <v>44</v>
      </c>
      <c r="B17" s="9" t="s">
        <v>85</v>
      </c>
      <c r="C17" s="9" t="s">
        <v>81</v>
      </c>
      <c r="D17" s="28">
        <v>1.5</v>
      </c>
      <c r="E17" s="9" t="s">
        <v>22</v>
      </c>
      <c r="F17" s="9">
        <v>1</v>
      </c>
      <c r="G17" s="9"/>
      <c r="H17" s="32"/>
      <c r="I17" s="14">
        <f>IF('Brake Line 2'!$H17&lt;&gt;"",'Brake Line 2'!$D17*'Brake Line 2'!$F17*'Brake Line 2'!$H17,'Brake Line 2'!$D17*'Brake Line 2'!$F17)</f>
        <v>1.5</v>
      </c>
    </row>
    <row r="18" spans="1:10" ht="28.8" x14ac:dyDescent="0.3">
      <c r="A18" s="9" t="s">
        <v>45</v>
      </c>
      <c r="B18" s="9" t="s">
        <v>49</v>
      </c>
      <c r="C18" s="18" t="s">
        <v>79</v>
      </c>
      <c r="D18" s="37">
        <v>0.25</v>
      </c>
      <c r="E18" s="9" t="s">
        <v>22</v>
      </c>
      <c r="F18" s="9">
        <v>1</v>
      </c>
      <c r="G18" s="9"/>
      <c r="H18" s="32"/>
      <c r="I18" s="14">
        <f>IF('Brake Line 2'!$H18&lt;&gt;"",'Brake Line 2'!$D18*'Brake Line 2'!$F18*'Brake Line 2'!$H18,'Brake Line 2'!$D18*'Brake Line 2'!$F18)</f>
        <v>0.25</v>
      </c>
    </row>
    <row r="19" spans="1:10" ht="28.8" x14ac:dyDescent="0.3">
      <c r="A19" s="9" t="s">
        <v>46</v>
      </c>
      <c r="B19" s="9" t="s">
        <v>107</v>
      </c>
      <c r="C19" s="9" t="s">
        <v>101</v>
      </c>
      <c r="D19" s="37">
        <v>0.1875</v>
      </c>
      <c r="E19" s="9" t="s">
        <v>22</v>
      </c>
      <c r="F19" s="9">
        <v>1</v>
      </c>
      <c r="G19" s="9"/>
      <c r="H19" s="32"/>
      <c r="I19" s="14">
        <f>IF('Brake Line 2'!$H19&lt;&gt;"",'Brake Line 2'!$D19*'Brake Line 2'!$F19*'Brake Line 2'!$H19,'Brake Line 2'!$D19*'Brake Line 2'!$F19)</f>
        <v>0.1875</v>
      </c>
    </row>
    <row r="20" spans="1:10" x14ac:dyDescent="0.3">
      <c r="A20" s="9" t="s">
        <v>47</v>
      </c>
      <c r="B20" s="9" t="s">
        <v>85</v>
      </c>
      <c r="C20" s="9" t="s">
        <v>102</v>
      </c>
      <c r="D20" s="28">
        <v>1.5</v>
      </c>
      <c r="E20" s="9" t="s">
        <v>22</v>
      </c>
      <c r="F20" s="9">
        <v>1</v>
      </c>
      <c r="G20" s="9"/>
      <c r="H20" s="32"/>
      <c r="I20" s="14">
        <f>IF('Brake Line 2'!$H20&lt;&gt;"",'Brake Line 2'!$D20*'Brake Line 2'!$F20*'Brake Line 2'!$H20,'Brake Line 2'!$D20*'Brake Line 2'!$F20)</f>
        <v>1.5</v>
      </c>
    </row>
    <row r="21" spans="1:10" ht="28.8" x14ac:dyDescent="0.3">
      <c r="A21" s="9" t="s">
        <v>48</v>
      </c>
      <c r="B21" s="9" t="s">
        <v>49</v>
      </c>
      <c r="C21" s="18" t="s">
        <v>102</v>
      </c>
      <c r="D21" s="37">
        <v>0.25</v>
      </c>
      <c r="E21" s="9" t="s">
        <v>22</v>
      </c>
      <c r="F21" s="9">
        <v>1</v>
      </c>
      <c r="G21" s="9"/>
      <c r="H21" s="32"/>
      <c r="I21" s="14">
        <f>IF('Brake Line 2'!$H21&lt;&gt;"",'Brake Line 2'!$D21*'Brake Line 2'!$F21*'Brake Line 2'!$H21,'Brake Line 2'!$D21*'Brake Line 2'!$F21)</f>
        <v>0.25</v>
      </c>
    </row>
    <row r="22" spans="1:10" s="8" customFormat="1" x14ac:dyDescent="0.3">
      <c r="H22" s="16" t="s">
        <v>10</v>
      </c>
      <c r="I22" s="19">
        <f>SUM(I16:I21)</f>
        <v>3.875</v>
      </c>
    </row>
    <row r="24" spans="1:10" s="8" customFormat="1" x14ac:dyDescent="0.3">
      <c r="A24" s="7" t="s">
        <v>169</v>
      </c>
      <c r="B24" s="7" t="s">
        <v>11</v>
      </c>
      <c r="C24" s="7" t="s">
        <v>5</v>
      </c>
      <c r="D24" s="7" t="s">
        <v>170</v>
      </c>
      <c r="E24" s="7" t="s">
        <v>29</v>
      </c>
      <c r="F24" s="7" t="s">
        <v>30</v>
      </c>
      <c r="G24" s="7" t="s">
        <v>31</v>
      </c>
      <c r="H24" s="7" t="s">
        <v>32</v>
      </c>
      <c r="I24" s="7" t="s">
        <v>6</v>
      </c>
      <c r="J24" s="7" t="s">
        <v>10</v>
      </c>
    </row>
    <row r="25" spans="1:10" x14ac:dyDescent="0.3">
      <c r="A25" s="9" t="s">
        <v>69</v>
      </c>
      <c r="B25" s="9" t="s">
        <v>63</v>
      </c>
      <c r="C25" s="9"/>
      <c r="D25" s="10">
        <v>0</v>
      </c>
      <c r="E25" s="9"/>
      <c r="F25" s="20"/>
      <c r="G25" s="9"/>
      <c r="H25" s="18"/>
      <c r="I25" s="21"/>
      <c r="J25" s="10">
        <f>D25*I25</f>
        <v>0</v>
      </c>
    </row>
    <row r="26" spans="1:10" s="8" customFormat="1" x14ac:dyDescent="0.3">
      <c r="I26" s="34" t="s">
        <v>10</v>
      </c>
      <c r="J26" s="35">
        <f>SUM(J25:J25)</f>
        <v>0</v>
      </c>
    </row>
    <row r="27" spans="1:10" x14ac:dyDescent="0.3">
      <c r="H27" s="22"/>
      <c r="I27" s="23"/>
    </row>
    <row r="28" spans="1:10" s="8" customFormat="1" x14ac:dyDescent="0.3">
      <c r="A28" s="7" t="s">
        <v>169</v>
      </c>
      <c r="B28" s="7" t="s">
        <v>18</v>
      </c>
      <c r="C28" s="7" t="s">
        <v>5</v>
      </c>
      <c r="D28" s="7" t="s">
        <v>170</v>
      </c>
      <c r="E28" s="7" t="s">
        <v>3</v>
      </c>
      <c r="F28" s="7" t="s">
        <v>6</v>
      </c>
      <c r="G28" s="7" t="s">
        <v>19</v>
      </c>
      <c r="H28" s="7" t="s">
        <v>55</v>
      </c>
      <c r="I28" s="7" t="s">
        <v>10</v>
      </c>
    </row>
    <row r="29" spans="1:10" x14ac:dyDescent="0.3">
      <c r="A29" s="9" t="s">
        <v>70</v>
      </c>
      <c r="B29" s="9" t="s">
        <v>64</v>
      </c>
      <c r="C29" s="9"/>
      <c r="D29" s="10">
        <v>0</v>
      </c>
      <c r="E29" s="9"/>
      <c r="F29" s="9"/>
      <c r="G29" s="9"/>
      <c r="H29" s="9"/>
      <c r="I29" s="10">
        <v>0</v>
      </c>
    </row>
    <row r="30" spans="1:10" s="8" customFormat="1" x14ac:dyDescent="0.3">
      <c r="H30" s="16" t="s">
        <v>10</v>
      </c>
      <c r="I30" s="19">
        <f>SUM(I29:I29)</f>
        <v>0</v>
      </c>
    </row>
    <row r="31" spans="1:10" x14ac:dyDescent="0.3">
      <c r="H31" s="22"/>
      <c r="I31" s="23"/>
    </row>
  </sheetData>
  <phoneticPr fontId="5"/>
  <pageMargins left="0.5" right="0.5" top="0.75" bottom="0.75" header="0.3" footer="0.3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47"/>
  <sheetViews>
    <sheetView showGridLines="0" tabSelected="1" zoomScale="80" zoomScaleNormal="80" workbookViewId="0">
      <selection activeCell="M38" sqref="M38"/>
    </sheetView>
  </sheetViews>
  <sheetFormatPr defaultColWidth="9.109375" defaultRowHeight="14.4" x14ac:dyDescent="0.3"/>
  <cols>
    <col min="1" max="1" width="15" style="2" bestFit="1" customWidth="1"/>
    <col min="2" max="2" width="19.109375" style="2" customWidth="1"/>
    <col min="3" max="3" width="21.4414062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33203125" style="2" bestFit="1" customWidth="1"/>
    <col min="13" max="13" width="13.88671875" style="2" bestFit="1" customWidth="1"/>
    <col min="14" max="14" width="15.88671875" style="2" bestFit="1" customWidth="1"/>
    <col min="15" max="15" width="9.109375" style="2"/>
    <col min="16" max="16" width="13.66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1" t="s">
        <v>13</v>
      </c>
      <c r="B1" s="2" t="s">
        <v>56</v>
      </c>
      <c r="J1" s="33" t="s">
        <v>20</v>
      </c>
      <c r="K1" s="3">
        <v>15</v>
      </c>
      <c r="M1" s="1" t="s">
        <v>17</v>
      </c>
      <c r="N1" s="4">
        <f>N20+I38+J42+I46</f>
        <v>428.36606943125003</v>
      </c>
    </row>
    <row r="2" spans="1:14" x14ac:dyDescent="0.3">
      <c r="A2" s="1" t="s">
        <v>2</v>
      </c>
      <c r="B2" s="2" t="s">
        <v>42</v>
      </c>
      <c r="D2" s="51"/>
      <c r="M2" s="1" t="s">
        <v>25</v>
      </c>
      <c r="N2" s="5">
        <v>1</v>
      </c>
    </row>
    <row r="3" spans="1:14" x14ac:dyDescent="0.3">
      <c r="A3" s="1" t="s">
        <v>0</v>
      </c>
      <c r="B3" s="2" t="s">
        <v>43</v>
      </c>
      <c r="D3" s="51"/>
      <c r="J3" s="1" t="s">
        <v>26</v>
      </c>
    </row>
    <row r="4" spans="1:14" x14ac:dyDescent="0.3">
      <c r="A4" s="1" t="s">
        <v>1</v>
      </c>
      <c r="B4" s="6" t="s">
        <v>89</v>
      </c>
      <c r="D4" s="51"/>
      <c r="J4" s="1" t="s">
        <v>27</v>
      </c>
      <c r="M4" s="1" t="s">
        <v>34</v>
      </c>
      <c r="N4" s="4">
        <f>N1*N2</f>
        <v>428.36606943125003</v>
      </c>
    </row>
    <row r="5" spans="1:14" x14ac:dyDescent="0.3">
      <c r="A5" s="1" t="s">
        <v>12</v>
      </c>
      <c r="B5" s="6">
        <v>10803</v>
      </c>
      <c r="J5" s="1" t="s">
        <v>28</v>
      </c>
    </row>
    <row r="6" spans="1:14" x14ac:dyDescent="0.3">
      <c r="A6" s="1" t="s">
        <v>35</v>
      </c>
      <c r="B6" s="2" t="s">
        <v>21</v>
      </c>
    </row>
    <row r="7" spans="1:14" x14ac:dyDescent="0.3">
      <c r="A7" s="1" t="s">
        <v>23</v>
      </c>
    </row>
    <row r="9" spans="1:14" s="8" customFormat="1" x14ac:dyDescent="0.3">
      <c r="A9" s="7" t="s">
        <v>169</v>
      </c>
      <c r="B9" s="7" t="s">
        <v>4</v>
      </c>
      <c r="C9" s="7" t="s">
        <v>5</v>
      </c>
      <c r="D9" s="7" t="s">
        <v>170</v>
      </c>
      <c r="E9" s="7" t="s">
        <v>29</v>
      </c>
      <c r="F9" s="7" t="s">
        <v>30</v>
      </c>
      <c r="G9" s="7" t="s">
        <v>31</v>
      </c>
      <c r="H9" s="7" t="s">
        <v>32</v>
      </c>
      <c r="I9" s="7" t="s">
        <v>33</v>
      </c>
      <c r="J9" s="7" t="s">
        <v>16</v>
      </c>
      <c r="K9" s="7" t="s">
        <v>14</v>
      </c>
      <c r="L9" s="7" t="s">
        <v>15</v>
      </c>
      <c r="M9" s="7" t="s">
        <v>6</v>
      </c>
      <c r="N9" s="7" t="s">
        <v>10</v>
      </c>
    </row>
    <row r="10" spans="1:14" ht="43.2" x14ac:dyDescent="0.3">
      <c r="A10" s="9" t="s">
        <v>57</v>
      </c>
      <c r="B10" s="9" t="s">
        <v>76</v>
      </c>
      <c r="C10" s="9" t="s">
        <v>123</v>
      </c>
      <c r="D10" s="10">
        <f>2.47*E10-2.71</f>
        <v>9.0533749999999991</v>
      </c>
      <c r="E10" s="32">
        <f t="shared" ref="E10:E16" si="0">25.4*3/16</f>
        <v>4.7624999999999993</v>
      </c>
      <c r="F10" s="9" t="s">
        <v>109</v>
      </c>
      <c r="G10" s="9"/>
      <c r="H10" s="11"/>
      <c r="I10" s="15"/>
      <c r="J10" s="13"/>
      <c r="K10" s="11"/>
      <c r="L10" s="11"/>
      <c r="M10" s="42">
        <v>0.45</v>
      </c>
      <c r="N10" s="14">
        <f t="shared" ref="N10:N19" si="1">IF(J10="",D10*M10,D10*J10*K10*L10*M10)</f>
        <v>4.0740187499999996</v>
      </c>
    </row>
    <row r="11" spans="1:14" ht="43.2" x14ac:dyDescent="0.3">
      <c r="A11" s="9" t="s">
        <v>37</v>
      </c>
      <c r="B11" s="9" t="s">
        <v>76</v>
      </c>
      <c r="C11" s="9" t="s">
        <v>147</v>
      </c>
      <c r="D11" s="10">
        <f>2.47*E11-2.71</f>
        <v>9.0533749999999991</v>
      </c>
      <c r="E11" s="32">
        <f t="shared" si="0"/>
        <v>4.7624999999999993</v>
      </c>
      <c r="F11" s="9" t="s">
        <v>108</v>
      </c>
      <c r="G11" s="9"/>
      <c r="H11" s="11"/>
      <c r="I11" s="15"/>
      <c r="J11" s="13"/>
      <c r="K11" s="11"/>
      <c r="L11" s="11"/>
      <c r="M11" s="42">
        <v>0.55000000000000004</v>
      </c>
      <c r="N11" s="14">
        <f t="shared" si="1"/>
        <v>4.9793562499999995</v>
      </c>
    </row>
    <row r="12" spans="1:14" ht="43.2" x14ac:dyDescent="0.3">
      <c r="A12" s="9" t="s">
        <v>38</v>
      </c>
      <c r="B12" s="9" t="s">
        <v>76</v>
      </c>
      <c r="C12" s="9" t="s">
        <v>124</v>
      </c>
      <c r="D12" s="10">
        <f>2.47*E12-2.71</f>
        <v>9.0533749999999991</v>
      </c>
      <c r="E12" s="32">
        <f t="shared" si="0"/>
        <v>4.7624999999999993</v>
      </c>
      <c r="F12" s="9" t="s">
        <v>109</v>
      </c>
      <c r="G12" s="9"/>
      <c r="H12" s="11"/>
      <c r="I12" s="15"/>
      <c r="J12" s="13"/>
      <c r="K12" s="11"/>
      <c r="L12" s="11"/>
      <c r="M12" s="42">
        <v>0.3</v>
      </c>
      <c r="N12" s="14">
        <f t="shared" si="1"/>
        <v>2.7160124999999997</v>
      </c>
    </row>
    <row r="13" spans="1:14" ht="43.2" x14ac:dyDescent="0.3">
      <c r="A13" s="9" t="s">
        <v>39</v>
      </c>
      <c r="B13" s="9" t="s">
        <v>76</v>
      </c>
      <c r="C13" s="9" t="s">
        <v>125</v>
      </c>
      <c r="D13" s="10">
        <f>2.47*E13-2.71</f>
        <v>9.0533749999999991</v>
      </c>
      <c r="E13" s="32">
        <f t="shared" si="0"/>
        <v>4.7624999999999993</v>
      </c>
      <c r="F13" s="9" t="s">
        <v>109</v>
      </c>
      <c r="G13" s="9"/>
      <c r="H13" s="11"/>
      <c r="I13" s="15"/>
      <c r="J13" s="13"/>
      <c r="K13" s="11"/>
      <c r="L13" s="11"/>
      <c r="M13" s="42">
        <v>0.75</v>
      </c>
      <c r="N13" s="14">
        <f t="shared" si="1"/>
        <v>6.7900312499999993</v>
      </c>
    </row>
    <row r="14" spans="1:14" ht="28.8" x14ac:dyDescent="0.3">
      <c r="A14" s="9" t="s">
        <v>40</v>
      </c>
      <c r="B14" s="26" t="s">
        <v>161</v>
      </c>
      <c r="C14" s="9"/>
      <c r="D14" s="10">
        <f>0.53*E14+3.43</f>
        <v>5.9541249999999994</v>
      </c>
      <c r="E14" s="32">
        <f t="shared" si="0"/>
        <v>4.7624999999999993</v>
      </c>
      <c r="F14" s="9" t="s">
        <v>41</v>
      </c>
      <c r="G14" s="9"/>
      <c r="H14" s="11"/>
      <c r="I14" s="15"/>
      <c r="J14" s="13"/>
      <c r="K14" s="11"/>
      <c r="L14" s="11"/>
      <c r="M14" s="13">
        <v>6</v>
      </c>
      <c r="N14" s="14">
        <f t="shared" si="1"/>
        <v>35.72475</v>
      </c>
    </row>
    <row r="15" spans="1:14" ht="28.8" x14ac:dyDescent="0.3">
      <c r="A15" s="9" t="s">
        <v>83</v>
      </c>
      <c r="B15" s="9" t="s">
        <v>162</v>
      </c>
      <c r="C15" s="9"/>
      <c r="D15" s="10">
        <f>0.0012*E15*G15+7.13</f>
        <v>7.1572034000000002</v>
      </c>
      <c r="E15" s="32">
        <f t="shared" si="0"/>
        <v>4.7624999999999993</v>
      </c>
      <c r="F15" s="9" t="s">
        <v>84</v>
      </c>
      <c r="G15" s="32">
        <v>4.76</v>
      </c>
      <c r="H15" s="11" t="s">
        <v>134</v>
      </c>
      <c r="I15" s="15"/>
      <c r="J15" s="13"/>
      <c r="K15" s="11"/>
      <c r="L15" s="11"/>
      <c r="M15" s="13">
        <v>1</v>
      </c>
      <c r="N15" s="14">
        <f t="shared" si="1"/>
        <v>7.1572034000000002</v>
      </c>
    </row>
    <row r="16" spans="1:14" ht="43.2" x14ac:dyDescent="0.3">
      <c r="A16" s="9" t="s">
        <v>111</v>
      </c>
      <c r="B16" s="26" t="s">
        <v>163</v>
      </c>
      <c r="C16" s="9"/>
      <c r="D16" s="10">
        <f>0.0066*E16*G16+9.9</f>
        <v>10.049697281250001</v>
      </c>
      <c r="E16" s="32">
        <f t="shared" si="0"/>
        <v>4.7624999999999993</v>
      </c>
      <c r="F16" s="43" t="s">
        <v>41</v>
      </c>
      <c r="G16" s="32">
        <f>25.4*3/16</f>
        <v>4.7624999999999993</v>
      </c>
      <c r="H16" s="11" t="s">
        <v>41</v>
      </c>
      <c r="I16" s="15"/>
      <c r="J16" s="13"/>
      <c r="K16" s="11"/>
      <c r="L16" s="11"/>
      <c r="M16" s="13">
        <v>1</v>
      </c>
      <c r="N16" s="14">
        <f t="shared" si="1"/>
        <v>10.049697281250001</v>
      </c>
    </row>
    <row r="17" spans="1:16" ht="43.2" x14ac:dyDescent="0.3">
      <c r="A17" s="9" t="s">
        <v>126</v>
      </c>
      <c r="B17" s="49" t="s">
        <v>128</v>
      </c>
      <c r="C17" s="9"/>
      <c r="D17" s="10">
        <v>15</v>
      </c>
      <c r="E17" s="32">
        <f>25.4*3/16</f>
        <v>4.7624999999999993</v>
      </c>
      <c r="F17" s="9" t="s">
        <v>41</v>
      </c>
      <c r="G17" s="32"/>
      <c r="H17" s="11"/>
      <c r="I17" s="15"/>
      <c r="J17" s="13"/>
      <c r="K17" s="11"/>
      <c r="L17" s="11"/>
      <c r="M17" s="13">
        <v>1</v>
      </c>
      <c r="N17" s="14">
        <f t="shared" si="1"/>
        <v>15</v>
      </c>
    </row>
    <row r="18" spans="1:16" ht="31.5" customHeight="1" x14ac:dyDescent="0.3">
      <c r="A18" s="9" t="s">
        <v>132</v>
      </c>
      <c r="B18" s="50" t="s">
        <v>148</v>
      </c>
      <c r="C18" s="9" t="s">
        <v>159</v>
      </c>
      <c r="D18" s="10">
        <v>73.5</v>
      </c>
      <c r="E18" s="32"/>
      <c r="F18" s="9"/>
      <c r="G18" s="9"/>
      <c r="H18" s="11"/>
      <c r="I18" s="15"/>
      <c r="J18" s="13"/>
      <c r="K18" s="11"/>
      <c r="L18" s="11"/>
      <c r="M18" s="46">
        <v>2</v>
      </c>
      <c r="N18" s="14">
        <f t="shared" si="1"/>
        <v>147</v>
      </c>
    </row>
    <row r="19" spans="1:16" ht="45" customHeight="1" x14ac:dyDescent="0.3">
      <c r="A19" s="9" t="s">
        <v>133</v>
      </c>
      <c r="B19" s="45" t="s">
        <v>131</v>
      </c>
      <c r="C19" s="9" t="s">
        <v>160</v>
      </c>
      <c r="D19" s="10">
        <v>85</v>
      </c>
      <c r="E19" s="32"/>
      <c r="F19" s="9"/>
      <c r="G19" s="9"/>
      <c r="H19" s="11"/>
      <c r="I19" s="15"/>
      <c r="J19" s="13"/>
      <c r="K19" s="11"/>
      <c r="L19" s="11"/>
      <c r="M19" s="46">
        <v>2</v>
      </c>
      <c r="N19" s="14">
        <f t="shared" si="1"/>
        <v>170</v>
      </c>
    </row>
    <row r="20" spans="1:16" s="8" customFormat="1" x14ac:dyDescent="0.3">
      <c r="M20" s="16" t="s">
        <v>10</v>
      </c>
      <c r="N20" s="19">
        <f>SUM(N10:N19)</f>
        <v>403.49106943125003</v>
      </c>
    </row>
    <row r="22" spans="1:16" s="8" customFormat="1" x14ac:dyDescent="0.3">
      <c r="A22" s="7" t="s">
        <v>169</v>
      </c>
      <c r="B22" s="7" t="s">
        <v>7</v>
      </c>
      <c r="C22" s="7" t="s">
        <v>5</v>
      </c>
      <c r="D22" s="7" t="s">
        <v>170</v>
      </c>
      <c r="E22" s="7" t="s">
        <v>3</v>
      </c>
      <c r="F22" s="7" t="s">
        <v>6</v>
      </c>
      <c r="G22" s="7" t="s">
        <v>8</v>
      </c>
      <c r="H22" s="7" t="s">
        <v>9</v>
      </c>
      <c r="I22" s="7" t="s">
        <v>10</v>
      </c>
    </row>
    <row r="23" spans="1:16" ht="28.2" customHeight="1" x14ac:dyDescent="0.3">
      <c r="A23" s="9" t="s">
        <v>58</v>
      </c>
      <c r="B23" s="9" t="s">
        <v>72</v>
      </c>
      <c r="C23" s="9" t="s">
        <v>118</v>
      </c>
      <c r="D23" s="37">
        <v>0.1875</v>
      </c>
      <c r="E23" s="9" t="s">
        <v>22</v>
      </c>
      <c r="F23" s="9">
        <v>2</v>
      </c>
      <c r="G23" s="9" t="s">
        <v>117</v>
      </c>
      <c r="H23" s="48">
        <v>2</v>
      </c>
      <c r="I23" s="10">
        <f>IF('Brake Line 3'!$H23&lt;&gt;"",'Brake Line 3'!$D23*'Brake Line 3'!$F23*'Brake Line 3'!$H23,'Brake Line 3'!$D23*'Brake Line 3'!$F23)</f>
        <v>0.75</v>
      </c>
    </row>
    <row r="24" spans="1:16" x14ac:dyDescent="0.3">
      <c r="A24" s="9" t="s">
        <v>44</v>
      </c>
      <c r="B24" s="9" t="s">
        <v>85</v>
      </c>
      <c r="C24" s="9" t="s">
        <v>110</v>
      </c>
      <c r="D24" s="31">
        <v>1.5</v>
      </c>
      <c r="E24" s="9" t="s">
        <v>22</v>
      </c>
      <c r="F24" s="9">
        <v>2</v>
      </c>
      <c r="G24" s="9" t="s">
        <v>117</v>
      </c>
      <c r="H24" s="48">
        <v>2</v>
      </c>
      <c r="I24" s="14">
        <f>IF('Brake Line 3'!$H24&lt;&gt;"",'Brake Line 3'!$D24*'Brake Line 3'!$F24*'Brake Line 3'!$H24,'Brake Line 3'!$D24*'Brake Line 3'!$F24)</f>
        <v>6</v>
      </c>
      <c r="L24" s="40"/>
      <c r="M24" s="41"/>
      <c r="N24" s="38"/>
      <c r="O24" s="39"/>
      <c r="P24" s="39"/>
    </row>
    <row r="25" spans="1:16" ht="28.8" x14ac:dyDescent="0.3">
      <c r="A25" s="9" t="s">
        <v>45</v>
      </c>
      <c r="B25" s="9" t="s">
        <v>49</v>
      </c>
      <c r="C25" s="18" t="s">
        <v>77</v>
      </c>
      <c r="D25" s="37">
        <v>0.25</v>
      </c>
      <c r="E25" s="9" t="s">
        <v>22</v>
      </c>
      <c r="F25" s="9">
        <v>2</v>
      </c>
      <c r="G25" s="9" t="s">
        <v>117</v>
      </c>
      <c r="H25" s="48">
        <v>2</v>
      </c>
      <c r="I25" s="14">
        <f>IF('Brake Line 3'!$H25&lt;&gt;"",'Brake Line 3'!$D25*'Brake Line 3'!$F25*'Brake Line 3'!$H25,'Brake Line 3'!$D25*'Brake Line 3'!$F25)</f>
        <v>1</v>
      </c>
    </row>
    <row r="26" spans="1:16" ht="28.8" x14ac:dyDescent="0.3">
      <c r="A26" s="9" t="s">
        <v>46</v>
      </c>
      <c r="B26" s="9" t="s">
        <v>71</v>
      </c>
      <c r="C26" s="9" t="s">
        <v>149</v>
      </c>
      <c r="D26" s="37">
        <v>0.1875</v>
      </c>
      <c r="E26" s="9" t="s">
        <v>22</v>
      </c>
      <c r="F26" s="9">
        <v>2</v>
      </c>
      <c r="G26" s="9" t="s">
        <v>112</v>
      </c>
      <c r="H26" s="48">
        <v>2</v>
      </c>
      <c r="I26" s="14">
        <f>IF('Brake Line 3'!$H26&lt;&gt;"",'Brake Line 3'!$D26*'Brake Line 3'!$F26*'Brake Line 3'!$H26,'Brake Line 3'!$D26*'Brake Line 3'!$F26)</f>
        <v>0.75</v>
      </c>
    </row>
    <row r="27" spans="1:16" x14ac:dyDescent="0.3">
      <c r="A27" s="9" t="s">
        <v>47</v>
      </c>
      <c r="B27" s="9" t="s">
        <v>85</v>
      </c>
      <c r="C27" s="9" t="s">
        <v>150</v>
      </c>
      <c r="D27" s="31">
        <v>1.5</v>
      </c>
      <c r="E27" s="9" t="s">
        <v>22</v>
      </c>
      <c r="F27" s="9">
        <v>2</v>
      </c>
      <c r="G27" s="9" t="s">
        <v>112</v>
      </c>
      <c r="H27" s="48">
        <v>2</v>
      </c>
      <c r="I27" s="14">
        <f>IF('Brake Line 3'!$H27&lt;&gt;"",'Brake Line 3'!$D27*'Brake Line 3'!$F27*'Brake Line 3'!$H27,'Brake Line 3'!$D27*'Brake Line 3'!$F27)</f>
        <v>6</v>
      </c>
    </row>
    <row r="28" spans="1:16" ht="28.8" x14ac:dyDescent="0.3">
      <c r="A28" s="9" t="s">
        <v>48</v>
      </c>
      <c r="B28" s="9" t="s">
        <v>49</v>
      </c>
      <c r="C28" s="18" t="s">
        <v>151</v>
      </c>
      <c r="D28" s="37">
        <v>0.25</v>
      </c>
      <c r="E28" s="9" t="s">
        <v>22</v>
      </c>
      <c r="F28" s="9">
        <v>2</v>
      </c>
      <c r="G28" s="9" t="s">
        <v>112</v>
      </c>
      <c r="H28" s="48">
        <v>2</v>
      </c>
      <c r="I28" s="14">
        <f>IF('Brake Line 3'!$H28&lt;&gt;"",'Brake Line 3'!$D28*'Brake Line 3'!$F28*'Brake Line 3'!$H28,'Brake Line 3'!$D28*'Brake Line 3'!$F28)</f>
        <v>1</v>
      </c>
    </row>
    <row r="29" spans="1:16" ht="28.8" x14ac:dyDescent="0.3">
      <c r="A29" s="9" t="s">
        <v>90</v>
      </c>
      <c r="B29" s="9" t="s">
        <v>73</v>
      </c>
      <c r="C29" s="18" t="s">
        <v>152</v>
      </c>
      <c r="D29" s="10">
        <v>0.125</v>
      </c>
      <c r="E29" s="9" t="s">
        <v>50</v>
      </c>
      <c r="F29" s="9">
        <v>1</v>
      </c>
      <c r="G29" s="9" t="s">
        <v>112</v>
      </c>
      <c r="H29" s="48">
        <v>2</v>
      </c>
      <c r="I29" s="14">
        <f>IF('Brake Line 3'!$H29&lt;&gt;"",'Brake Line 3'!$D29*'Brake Line 3'!$F29*'Brake Line 3'!$H29,'Brake Line 3'!$D29*'Brake Line 3'!$F29)</f>
        <v>0.25</v>
      </c>
    </row>
    <row r="30" spans="1:16" x14ac:dyDescent="0.3">
      <c r="A30" s="9" t="s">
        <v>91</v>
      </c>
      <c r="B30" s="9" t="s">
        <v>104</v>
      </c>
      <c r="C30" s="18" t="s">
        <v>139</v>
      </c>
      <c r="D30" s="28">
        <v>1.5</v>
      </c>
      <c r="E30" s="9" t="s">
        <v>22</v>
      </c>
      <c r="F30" s="9">
        <v>1</v>
      </c>
      <c r="G30" s="9" t="s">
        <v>112</v>
      </c>
      <c r="H30" s="48">
        <v>2</v>
      </c>
      <c r="I30" s="14">
        <f>IF('Brake Line 3'!$H30&lt;&gt;"",'Brake Line 3'!$D30*'Brake Line 3'!$F30*'Brake Line 3'!$H30,'Brake Line 3'!$D30*'Brake Line 3'!$F30)</f>
        <v>3</v>
      </c>
    </row>
    <row r="31" spans="1:16" ht="28.8" x14ac:dyDescent="0.3">
      <c r="A31" s="9" t="s">
        <v>92</v>
      </c>
      <c r="B31" s="9" t="s">
        <v>49</v>
      </c>
      <c r="C31" s="18" t="s">
        <v>153</v>
      </c>
      <c r="D31" s="10">
        <v>0.25</v>
      </c>
      <c r="E31" s="9" t="s">
        <v>22</v>
      </c>
      <c r="F31" s="9">
        <v>1</v>
      </c>
      <c r="G31" s="9" t="s">
        <v>112</v>
      </c>
      <c r="H31" s="48">
        <v>2</v>
      </c>
      <c r="I31" s="14">
        <f>IF('Brake Line 3'!$H31&lt;&gt;"",'Brake Line 3'!$D31*'Brake Line 3'!$F31*'Brake Line 3'!$H31,'Brake Line 3'!$D31*'Brake Line 3'!$F31)</f>
        <v>0.5</v>
      </c>
    </row>
    <row r="32" spans="1:16" ht="28.8" x14ac:dyDescent="0.3">
      <c r="A32" s="9" t="s">
        <v>95</v>
      </c>
      <c r="B32" s="9" t="s">
        <v>73</v>
      </c>
      <c r="C32" s="18" t="s">
        <v>154</v>
      </c>
      <c r="D32" s="10">
        <v>0.125</v>
      </c>
      <c r="E32" s="9" t="s">
        <v>50</v>
      </c>
      <c r="F32" s="9">
        <v>1</v>
      </c>
      <c r="G32" s="9"/>
      <c r="H32" s="48"/>
      <c r="I32" s="14">
        <f>IF('Brake Line 3'!$H32&lt;&gt;"",'Brake Line 3'!$D32*'Brake Line 3'!$F32*'Brake Line 3'!$H32,'Brake Line 3'!$D32*'Brake Line 3'!$F32)</f>
        <v>0.125</v>
      </c>
    </row>
    <row r="33" spans="1:10" x14ac:dyDescent="0.3">
      <c r="A33" s="9" t="s">
        <v>96</v>
      </c>
      <c r="B33" s="9" t="s">
        <v>104</v>
      </c>
      <c r="C33" s="18" t="s">
        <v>140</v>
      </c>
      <c r="D33" s="28">
        <v>1.5</v>
      </c>
      <c r="E33" s="9" t="s">
        <v>22</v>
      </c>
      <c r="F33" s="9">
        <v>1</v>
      </c>
      <c r="G33" s="9"/>
      <c r="H33" s="48"/>
      <c r="I33" s="14">
        <f>IF('Brake Line 3'!$H33&lt;&gt;"",'Brake Line 3'!$D33*'Brake Line 3'!$F33*'Brake Line 3'!$H33,'Brake Line 3'!$D33*'Brake Line 3'!$F33)</f>
        <v>1.5</v>
      </c>
    </row>
    <row r="34" spans="1:10" ht="28.8" x14ac:dyDescent="0.3">
      <c r="A34" s="9" t="s">
        <v>97</v>
      </c>
      <c r="B34" s="9" t="s">
        <v>49</v>
      </c>
      <c r="C34" s="18" t="s">
        <v>153</v>
      </c>
      <c r="D34" s="10">
        <v>0.25</v>
      </c>
      <c r="E34" s="9" t="s">
        <v>22</v>
      </c>
      <c r="F34" s="9">
        <v>1</v>
      </c>
      <c r="G34" s="9"/>
      <c r="H34" s="48"/>
      <c r="I34" s="14">
        <f>IF('Brake Line 3'!$H34&lt;&gt;"",'Brake Line 3'!$D34*'Brake Line 3'!$F34*'Brake Line 3'!$H34,'Brake Line 3'!$D34*'Brake Line 3'!$F34)</f>
        <v>0.25</v>
      </c>
    </row>
    <row r="35" spans="1:10" ht="28.8" x14ac:dyDescent="0.3">
      <c r="A35" s="9" t="s">
        <v>98</v>
      </c>
      <c r="B35" s="9" t="s">
        <v>73</v>
      </c>
      <c r="C35" s="9" t="s">
        <v>155</v>
      </c>
      <c r="D35" s="10">
        <v>0.125</v>
      </c>
      <c r="E35" s="9" t="s">
        <v>22</v>
      </c>
      <c r="F35" s="9">
        <v>1</v>
      </c>
      <c r="G35" s="9" t="s">
        <v>112</v>
      </c>
      <c r="H35" s="48">
        <v>2</v>
      </c>
      <c r="I35" s="14">
        <f>IF('Brake Line 3'!$H35&lt;&gt;"",'Brake Line 3'!$D35*'Brake Line 3'!$F35*'Brake Line 3'!$H35,'Brake Line 3'!$D35*'Brake Line 3'!$F35)</f>
        <v>0.25</v>
      </c>
    </row>
    <row r="36" spans="1:10" x14ac:dyDescent="0.3">
      <c r="A36" s="9" t="s">
        <v>99</v>
      </c>
      <c r="B36" s="9" t="s">
        <v>85</v>
      </c>
      <c r="C36" s="9" t="s">
        <v>156</v>
      </c>
      <c r="D36" s="31">
        <v>1.5</v>
      </c>
      <c r="E36" s="9" t="s">
        <v>22</v>
      </c>
      <c r="F36" s="9">
        <v>1</v>
      </c>
      <c r="G36" s="9" t="s">
        <v>112</v>
      </c>
      <c r="H36" s="48">
        <v>2</v>
      </c>
      <c r="I36" s="14">
        <f>IF('Brake Line 3'!$H36&lt;&gt;"",'Brake Line 3'!$D36*'Brake Line 3'!$F36*'Brake Line 3'!$H36,'Brake Line 3'!$D36*'Brake Line 3'!$F36)</f>
        <v>3</v>
      </c>
    </row>
    <row r="37" spans="1:10" ht="28.8" x14ac:dyDescent="0.3">
      <c r="A37" s="9" t="s">
        <v>100</v>
      </c>
      <c r="B37" s="9" t="s">
        <v>49</v>
      </c>
      <c r="C37" s="9" t="s">
        <v>157</v>
      </c>
      <c r="D37" s="37">
        <v>0.25</v>
      </c>
      <c r="E37" s="9" t="s">
        <v>22</v>
      </c>
      <c r="F37" s="9">
        <v>1</v>
      </c>
      <c r="G37" s="9" t="s">
        <v>112</v>
      </c>
      <c r="H37" s="48">
        <v>2</v>
      </c>
      <c r="I37" s="14">
        <f>IF('Brake Line 3'!$H37&lt;&gt;"",'Brake Line 3'!$D37*'Brake Line 3'!$F37*'Brake Line 3'!$H37,'Brake Line 3'!$D37*'Brake Line 3'!$F37)</f>
        <v>0.5</v>
      </c>
    </row>
    <row r="38" spans="1:10" s="8" customFormat="1" x14ac:dyDescent="0.3">
      <c r="H38" s="16" t="s">
        <v>10</v>
      </c>
      <c r="I38" s="19">
        <f>SUM(I23:I37)</f>
        <v>24.875</v>
      </c>
    </row>
    <row r="40" spans="1:10" s="8" customFormat="1" x14ac:dyDescent="0.3">
      <c r="A40" s="7" t="s">
        <v>169</v>
      </c>
      <c r="B40" s="7" t="s">
        <v>11</v>
      </c>
      <c r="C40" s="7" t="s">
        <v>5</v>
      </c>
      <c r="D40" s="7" t="s">
        <v>170</v>
      </c>
      <c r="E40" s="7" t="s">
        <v>29</v>
      </c>
      <c r="F40" s="7" t="s">
        <v>30</v>
      </c>
      <c r="G40" s="7" t="s">
        <v>31</v>
      </c>
      <c r="H40" s="7" t="s">
        <v>32</v>
      </c>
      <c r="I40" s="7" t="s">
        <v>6</v>
      </c>
      <c r="J40" s="7" t="s">
        <v>10</v>
      </c>
    </row>
    <row r="41" spans="1:10" x14ac:dyDescent="0.3">
      <c r="A41" s="9" t="s">
        <v>69</v>
      </c>
      <c r="B41" s="9" t="s">
        <v>65</v>
      </c>
      <c r="C41" s="9"/>
      <c r="D41" s="10">
        <v>0</v>
      </c>
      <c r="E41" s="9"/>
      <c r="F41" s="20"/>
      <c r="G41" s="9"/>
      <c r="H41" s="18"/>
      <c r="I41" s="21"/>
      <c r="J41" s="10">
        <f>D41*I41</f>
        <v>0</v>
      </c>
    </row>
    <row r="42" spans="1:10" s="8" customFormat="1" x14ac:dyDescent="0.3">
      <c r="I42" s="34" t="s">
        <v>10</v>
      </c>
      <c r="J42" s="35">
        <f>SUM(J41:J41)</f>
        <v>0</v>
      </c>
    </row>
    <row r="43" spans="1:10" x14ac:dyDescent="0.3">
      <c r="H43" s="22"/>
      <c r="I43" s="23"/>
    </row>
    <row r="44" spans="1:10" s="8" customFormat="1" x14ac:dyDescent="0.3">
      <c r="A44" s="7" t="s">
        <v>169</v>
      </c>
      <c r="B44" s="7" t="s">
        <v>18</v>
      </c>
      <c r="C44" s="7" t="s">
        <v>5</v>
      </c>
      <c r="D44" s="7" t="s">
        <v>170</v>
      </c>
      <c r="E44" s="7" t="s">
        <v>3</v>
      </c>
      <c r="F44" s="7" t="s">
        <v>6</v>
      </c>
      <c r="G44" s="7" t="s">
        <v>19</v>
      </c>
      <c r="H44" s="7" t="s">
        <v>55</v>
      </c>
      <c r="I44" s="7" t="s">
        <v>10</v>
      </c>
    </row>
    <row r="45" spans="1:10" x14ac:dyDescent="0.3">
      <c r="A45" s="9" t="s">
        <v>70</v>
      </c>
      <c r="B45" s="9" t="s">
        <v>66</v>
      </c>
      <c r="C45" s="9"/>
      <c r="D45" s="10">
        <v>0</v>
      </c>
      <c r="E45" s="9"/>
      <c r="F45" s="9"/>
      <c r="G45" s="9"/>
      <c r="H45" s="9"/>
      <c r="I45" s="10">
        <v>0</v>
      </c>
    </row>
    <row r="46" spans="1:10" s="8" customFormat="1" x14ac:dyDescent="0.3">
      <c r="H46" s="16" t="s">
        <v>10</v>
      </c>
      <c r="I46" s="19">
        <f>SUM(I45:I45)</f>
        <v>0</v>
      </c>
    </row>
    <row r="47" spans="1:10" x14ac:dyDescent="0.3">
      <c r="H47" s="22"/>
      <c r="I47" s="23"/>
    </row>
  </sheetData>
  <phoneticPr fontId="5"/>
  <pageMargins left="0.5" right="0.5" top="0.75" bottom="0.75" header="0.3" footer="0.3"/>
  <pageSetup paperSize="9" scale="68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Brake Lines</vt:lpstr>
      <vt:lpstr>Brake Line 1</vt:lpstr>
      <vt:lpstr>Brake Line 2</vt:lpstr>
      <vt:lpstr>Brake Line 3</vt:lpstr>
      <vt:lpstr>'Brake Line 1'!Print_Area</vt:lpstr>
      <vt:lpstr>'Brake Line 2'!Print_Area</vt:lpstr>
      <vt:lpstr>'Brake Line 3'!Print_Area</vt:lpstr>
      <vt:lpstr>'Brake Lines'!Print_Area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Guccie</cp:lastModifiedBy>
  <cp:lastPrinted>2017-06-15T14:58:23Z</cp:lastPrinted>
  <dcterms:created xsi:type="dcterms:W3CDTF">2008-10-07T18:47:36Z</dcterms:created>
  <dcterms:modified xsi:type="dcterms:W3CDTF">2020-04-06T11:57:31Z</dcterms:modified>
</cp:coreProperties>
</file>