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yomei/Projects/cost-calculator/example/fca_files/"/>
    </mc:Choice>
  </mc:AlternateContent>
  <xr:revisionPtr revIDLastSave="0" documentId="13_ncr:1_{9C1DF19B-A401-FA4F-8DF6-8CD0FE8A9621}" xr6:coauthVersionLast="47" xr6:coauthVersionMax="47" xr10:uidLastSave="{00000000-0000-0000-0000-000000000000}"/>
  <bookViews>
    <workbookView xWindow="940" yWindow="500" windowWidth="16060" windowHeight="11780" firstSheet="6" activeTab="8" xr2:uid="{00000000-000D-0000-FFFF-FFFF00000000}"/>
  </bookViews>
  <sheets>
    <sheet name="Brake Master Cylinder Asm" sheetId="1" r:id="rId1"/>
    <sheet name="Brake Master Cylinder Front" sheetId="2" r:id="rId2"/>
    <sheet name="Brake Master Cylinder Rear" sheetId="3" r:id="rId3"/>
    <sheet name="Brake Reservoir Tank Front" sheetId="4" r:id="rId4"/>
    <sheet name="Brake Reservoir Tank Rear" sheetId="5" r:id="rId5"/>
    <sheet name="Brake Reservoir Tank Spacer" sheetId="6" r:id="rId6"/>
    <sheet name="Brake Reservoir Tank Stay" sheetId="7" r:id="rId7"/>
    <sheet name="Brake Reservoir Tank Holder" sheetId="8" r:id="rId8"/>
    <sheet name="OverTravel Switch Stay" sheetId="9" r:id="rId9"/>
    <sheet name="Sheet4" sheetId="10" state="hidden" r:id="rId10"/>
    <sheet name="Sheet3" sheetId="11" state="hidden" r:id="rId11"/>
  </sheets>
  <definedNames>
    <definedName name="a" localSheetId="2">#REF!</definedName>
    <definedName name="a" localSheetId="3">#REF!</definedName>
    <definedName name="a" localSheetId="7">#REF!</definedName>
    <definedName name="a" localSheetId="4">#REF!</definedName>
    <definedName name="a" localSheetId="5">#REF!</definedName>
    <definedName name="a" localSheetId="6">#REF!</definedName>
    <definedName name="a" localSheetId="8">#REF!</definedName>
    <definedName name="a">#REF!</definedName>
    <definedName name="b" localSheetId="2">#REF!</definedName>
    <definedName name="b" localSheetId="3">#REF!</definedName>
    <definedName name="b" localSheetId="7">#REF!</definedName>
    <definedName name="b" localSheetId="4">#REF!</definedName>
    <definedName name="b" localSheetId="5">#REF!</definedName>
    <definedName name="b" localSheetId="6">#REF!</definedName>
    <definedName name="b" localSheetId="8">#REF!</definedName>
    <definedName name="b">#REF!</definedName>
    <definedName name="BrakeResorvoirTankStay" localSheetId="7">#REF!</definedName>
    <definedName name="BrakeResorvoirTankStay" localSheetId="5">#REF!</definedName>
    <definedName name="BrakeResorvoirTankStay" localSheetId="6">#REF!</definedName>
    <definedName name="BrakeResorvoirTankStay" localSheetId="8">#REF!</definedName>
    <definedName name="BrakeResorvoirTankStay">#REF!</definedName>
    <definedName name="Car">#REF!</definedName>
    <definedName name="CompCode">#REF!</definedName>
    <definedName name="h" localSheetId="2">#REF!</definedName>
    <definedName name="h" localSheetId="3">#REF!</definedName>
    <definedName name="h" localSheetId="7">#REF!</definedName>
    <definedName name="h" localSheetId="4">#REF!</definedName>
    <definedName name="h" localSheetId="5">#REF!</definedName>
    <definedName name="h" localSheetId="6">#REF!</definedName>
    <definedName name="h" localSheetId="8">#REF!</definedName>
    <definedName name="h">#REF!</definedName>
    <definedName name="k" localSheetId="7">'Brake Master Cylinder Front'!#REF!</definedName>
    <definedName name="k" localSheetId="5">'Brake Master Cylinder Front'!#REF!</definedName>
    <definedName name="k" localSheetId="6">'Brake Master Cylinder Front'!#REF!</definedName>
    <definedName name="k" localSheetId="8">'Brake Master Cylinder Front'!#REF!</definedName>
    <definedName name="k">'Brake Master Cylinder Front'!#REF!</definedName>
    <definedName name="MasterCylinderReservoirTankAdapter" localSheetId="3">#REF!</definedName>
    <definedName name="MasterCylinderReservoirTankAdapter" localSheetId="7">#REF!</definedName>
    <definedName name="MasterCylinderReservoirTankAdapter" localSheetId="4">#REF!</definedName>
    <definedName name="MasterCylinderReservoirTankAdapter" localSheetId="5">#REF!</definedName>
    <definedName name="MasterCylinderReservoirTankAdapter" localSheetId="6">#REF!</definedName>
    <definedName name="MasterCylinderReservoirTankAdapter" localSheetId="8">#REF!</definedName>
    <definedName name="MasterCylinderReservoirTankAdapter">#REF!</definedName>
    <definedName name="_xlnm.Print_Area" localSheetId="0">'Brake Master Cylinder Asm'!$A$1:$N$44</definedName>
    <definedName name="_xlnm.Print_Area" localSheetId="1">'Brake Master Cylinder Front'!$A$1:$N$28</definedName>
    <definedName name="_xlnm.Print_Area" localSheetId="2">'Brake Master Cylinder Rear'!$A$1:$N$27</definedName>
    <definedName name="_xlnm.Print_Area" localSheetId="3">'Brake Reservoir Tank Front'!$A$1:$N$26</definedName>
    <definedName name="_xlnm.Print_Area" localSheetId="7">'Brake Reservoir Tank Holder'!$A$1:$N$34</definedName>
    <definedName name="_xlnm.Print_Area" localSheetId="4">'Brake Reservoir Tank Rear'!$A$1:$N$26</definedName>
    <definedName name="_xlnm.Print_Area" localSheetId="5">'Brake Reservoir Tank Spacer'!$A$1:$N$27</definedName>
    <definedName name="_xlnm.Print_Area" localSheetId="6">'Brake Reservoir Tank Stay'!$A$1:$N$27</definedName>
    <definedName name="_xlnm.Print_Area" localSheetId="8">'OverTravel Switch Stay'!$A$1:$N$25</definedName>
    <definedName name="Process_P1" localSheetId="2">'Brake Master Cylinder Rear'!#REF!</definedName>
    <definedName name="Process_P1" localSheetId="3">'Brake Reservoir Tank Front'!#REF!</definedName>
    <definedName name="Process_P1" localSheetId="7">'Brake Reservoir Tank Holder'!#REF!</definedName>
    <definedName name="Process_P1" localSheetId="4">'Brake Reservoir Tank Rear'!#REF!</definedName>
    <definedName name="Process_P1" localSheetId="5">'Brake Reservoir Tank Spacer'!#REF!</definedName>
    <definedName name="Process_P1" localSheetId="6">'Brake Reservoir Tank Stay'!#REF!</definedName>
    <definedName name="Process_P1" localSheetId="8">'OverTravel Switch Stay'!#REF!</definedName>
    <definedName name="Process_P1">'Brake Master Cylinder Front'!#REF!</definedName>
    <definedName name="Processes" localSheetId="2">#REF!</definedName>
    <definedName name="Processes" localSheetId="3">#REF!</definedName>
    <definedName name="Processes" localSheetId="7">#REF!</definedName>
    <definedName name="Processes" localSheetId="4">#REF!</definedName>
    <definedName name="Processes" localSheetId="5">#REF!</definedName>
    <definedName name="Processes" localSheetId="6">#REF!</definedName>
    <definedName name="Processes" localSheetId="8">#REF!</definedName>
    <definedName name="Processes">#REF!</definedName>
    <definedName name="Uni" localSheetId="2">#REF!</definedName>
    <definedName name="Uni" localSheetId="3">#REF!</definedName>
    <definedName name="Uni" localSheetId="7">#REF!</definedName>
    <definedName name="Uni" localSheetId="4">#REF!</definedName>
    <definedName name="Uni" localSheetId="5">#REF!</definedName>
    <definedName name="Uni" localSheetId="6">#REF!</definedName>
    <definedName name="Uni" localSheetId="8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1" l="1"/>
  <c r="J25" i="11"/>
  <c r="J24" i="11"/>
  <c r="I20" i="11"/>
  <c r="F20" i="11"/>
  <c r="I19" i="11"/>
  <c r="F19" i="11"/>
  <c r="I18" i="11"/>
  <c r="I17" i="11"/>
  <c r="F17" i="11"/>
  <c r="I16" i="11"/>
  <c r="F16" i="11"/>
  <c r="I15" i="11"/>
  <c r="I21" i="11" s="1"/>
  <c r="N11" i="11"/>
  <c r="M11" i="11"/>
  <c r="J10" i="11"/>
  <c r="N10" i="11" s="1"/>
  <c r="N12" i="11" s="1"/>
  <c r="N1" i="11" s="1"/>
  <c r="N4" i="11" s="1"/>
  <c r="I25" i="9"/>
  <c r="I24" i="9"/>
  <c r="J21" i="9"/>
  <c r="J20" i="9"/>
  <c r="I16" i="9"/>
  <c r="I15" i="9"/>
  <c r="F15" i="9"/>
  <c r="I14" i="9"/>
  <c r="I17" i="9" s="1"/>
  <c r="N10" i="9"/>
  <c r="N11" i="9" s="1"/>
  <c r="J10" i="9"/>
  <c r="I33" i="8"/>
  <c r="I32" i="8"/>
  <c r="I34" i="8" s="1"/>
  <c r="J28" i="8"/>
  <c r="J29" i="8" s="1"/>
  <c r="F24" i="8"/>
  <c r="I24" i="8" s="1"/>
  <c r="I23" i="8"/>
  <c r="F23" i="8"/>
  <c r="I22" i="8"/>
  <c r="F22" i="8"/>
  <c r="I21" i="8"/>
  <c r="I20" i="8"/>
  <c r="F19" i="8"/>
  <c r="I19" i="8" s="1"/>
  <c r="I18" i="8"/>
  <c r="F17" i="8"/>
  <c r="I17" i="8" s="1"/>
  <c r="I16" i="8"/>
  <c r="J12" i="8"/>
  <c r="N12" i="8" s="1"/>
  <c r="J11" i="8"/>
  <c r="N11" i="8" s="1"/>
  <c r="J10" i="8"/>
  <c r="N10" i="8" s="1"/>
  <c r="I27" i="7"/>
  <c r="J22" i="7"/>
  <c r="J23" i="7" s="1"/>
  <c r="I18" i="7"/>
  <c r="I17" i="7"/>
  <c r="I16" i="7"/>
  <c r="F15" i="7"/>
  <c r="I15" i="7" s="1"/>
  <c r="I19" i="7" s="1"/>
  <c r="I14" i="7"/>
  <c r="N10" i="7"/>
  <c r="N11" i="7" s="1"/>
  <c r="J10" i="7"/>
  <c r="I27" i="6"/>
  <c r="J22" i="6"/>
  <c r="J23" i="6" s="1"/>
  <c r="I17" i="6"/>
  <c r="F16" i="6"/>
  <c r="I16" i="6" s="1"/>
  <c r="I14" i="6"/>
  <c r="J10" i="6"/>
  <c r="F15" i="6" s="1"/>
  <c r="I15" i="6" s="1"/>
  <c r="I26" i="5"/>
  <c r="J21" i="5"/>
  <c r="J22" i="5" s="1"/>
  <c r="I17" i="5"/>
  <c r="I16" i="5"/>
  <c r="I15" i="5"/>
  <c r="I18" i="5" s="1"/>
  <c r="N11" i="5"/>
  <c r="G11" i="5"/>
  <c r="N10" i="5"/>
  <c r="N12" i="5" s="1"/>
  <c r="I26" i="4"/>
  <c r="J21" i="4"/>
  <c r="J22" i="4" s="1"/>
  <c r="I17" i="4"/>
  <c r="I16" i="4"/>
  <c r="I15" i="4"/>
  <c r="I18" i="4" s="1"/>
  <c r="N11" i="4"/>
  <c r="N10" i="4"/>
  <c r="N12" i="4" s="1"/>
  <c r="N1" i="4" s="1"/>
  <c r="I27" i="3"/>
  <c r="J22" i="3"/>
  <c r="J23" i="3" s="1"/>
  <c r="I18" i="3"/>
  <c r="I17" i="3"/>
  <c r="I16" i="3"/>
  <c r="I19" i="3" s="1"/>
  <c r="N12" i="3"/>
  <c r="N11" i="3"/>
  <c r="G11" i="3"/>
  <c r="N10" i="3"/>
  <c r="N13" i="3" s="1"/>
  <c r="I27" i="2"/>
  <c r="J22" i="2"/>
  <c r="J23" i="2" s="1"/>
  <c r="I18" i="2"/>
  <c r="I17" i="2"/>
  <c r="I16" i="2"/>
  <c r="I19" i="2" s="1"/>
  <c r="N12" i="2"/>
  <c r="N11" i="2"/>
  <c r="G11" i="2"/>
  <c r="N10" i="2"/>
  <c r="N13" i="2" s="1"/>
  <c r="I44" i="1"/>
  <c r="J39" i="1"/>
  <c r="C39" i="1"/>
  <c r="J38" i="1"/>
  <c r="J37" i="1"/>
  <c r="J36" i="1"/>
  <c r="J40" i="1" s="1"/>
  <c r="I32" i="1"/>
  <c r="I31" i="1"/>
  <c r="I30" i="1"/>
  <c r="I29" i="1"/>
  <c r="I28" i="1"/>
  <c r="I27" i="1"/>
  <c r="I26" i="1"/>
  <c r="I25" i="1"/>
  <c r="I24" i="1"/>
  <c r="I33" i="1" s="1"/>
  <c r="N20" i="1"/>
  <c r="N21" i="1" s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B10" i="1"/>
  <c r="E9" i="1"/>
  <c r="C9" i="1"/>
  <c r="B9" i="1"/>
  <c r="I25" i="8" l="1"/>
  <c r="N1" i="2"/>
  <c r="N1" i="7"/>
  <c r="N13" i="8"/>
  <c r="N1" i="8" s="1"/>
  <c r="N4" i="4"/>
  <c r="D11" i="1"/>
  <c r="F11" i="1" s="1"/>
  <c r="N1" i="3"/>
  <c r="N1" i="5"/>
  <c r="N1" i="9"/>
  <c r="N10" i="6"/>
  <c r="N11" i="6" s="1"/>
  <c r="F18" i="6"/>
  <c r="I18" i="6" s="1"/>
  <c r="I19" i="6" s="1"/>
  <c r="N4" i="8" l="1"/>
  <c r="D15" i="1"/>
  <c r="F15" i="1" s="1"/>
  <c r="N1" i="6"/>
  <c r="D14" i="1"/>
  <c r="F14" i="1" s="1"/>
  <c r="N4" i="7"/>
  <c r="D10" i="1"/>
  <c r="F10" i="1" s="1"/>
  <c r="N4" i="3"/>
  <c r="N4" i="9"/>
  <c r="D16" i="1"/>
  <c r="F16" i="1" s="1"/>
  <c r="D9" i="1"/>
  <c r="F9" i="1" s="1"/>
  <c r="N4" i="2"/>
  <c r="N4" i="5"/>
  <c r="D12" i="1"/>
  <c r="F12" i="1" s="1"/>
  <c r="N4" i="6" l="1"/>
  <c r="D13" i="1"/>
  <c r="F13" i="1" s="1"/>
  <c r="F17" i="1"/>
  <c r="N1" i="1" s="1"/>
  <c r="N4" i="1" s="1"/>
</calcChain>
</file>

<file path=xl/sharedStrings.xml><?xml version="1.0" encoding="utf-8"?>
<sst xmlns="http://schemas.openxmlformats.org/spreadsheetml/2006/main" count="1032" uniqueCount="163">
  <si>
    <t>University</t>
  </si>
  <si>
    <t>Kyoto University</t>
  </si>
  <si>
    <t>Car #</t>
  </si>
  <si>
    <t>Asm Cost</t>
  </si>
  <si>
    <t>System</t>
  </si>
  <si>
    <t>Brake System</t>
  </si>
  <si>
    <t>Qty</t>
  </si>
  <si>
    <t>Assembly</t>
  </si>
  <si>
    <t>Brake Master Cylinder Asm</t>
  </si>
  <si>
    <t>FileLink1</t>
  </si>
  <si>
    <t>P/N Base</t>
  </si>
  <si>
    <t>A1010</t>
  </si>
  <si>
    <t>FileLink2</t>
  </si>
  <si>
    <t>Extended Cost</t>
  </si>
  <si>
    <t>Suffix</t>
  </si>
  <si>
    <t>AA</t>
  </si>
  <si>
    <t>FileLink3</t>
  </si>
  <si>
    <t>Details</t>
  </si>
  <si>
    <t>Item Order</t>
  </si>
  <si>
    <t>Part</t>
  </si>
  <si>
    <t>Part Cost</t>
  </si>
  <si>
    <t>Quantity</t>
  </si>
  <si>
    <t>Sub Total</t>
  </si>
  <si>
    <t>PA1</t>
  </si>
  <si>
    <t>PA2</t>
  </si>
  <si>
    <t>PA3</t>
  </si>
  <si>
    <t>Brake Reservoir Tank Front</t>
  </si>
  <si>
    <t>PA4</t>
  </si>
  <si>
    <t>Brake Reservoir Tank Rear</t>
  </si>
  <si>
    <t>PA5</t>
  </si>
  <si>
    <t>Brake Reservoir Tank Spacer</t>
  </si>
  <si>
    <t>PA6</t>
  </si>
  <si>
    <t>Brake Reservoir Tank Stay</t>
  </si>
  <si>
    <t>PA7</t>
  </si>
  <si>
    <t>Brake Reservoir Tank Holder</t>
  </si>
  <si>
    <t>PA8</t>
  </si>
  <si>
    <t>Overtravel Switch Stay</t>
  </si>
  <si>
    <t>Material</t>
  </si>
  <si>
    <t>Use</t>
  </si>
  <si>
    <t>Unit 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</si>
  <si>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</si>
  <si>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</si>
  <si>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</si>
  <si>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</si>
  <si>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</si>
  <si>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</si>
  <si>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</si>
  <si>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</si>
  <si>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MA1</t>
  </si>
  <si>
    <t>None</t>
  </si>
  <si>
    <t>Process</t>
  </si>
  <si>
    <t>Unit</t>
  </si>
  <si>
    <t>Multiplier</t>
  </si>
  <si>
    <t>Mult. Val.</t>
  </si>
  <si>
    <t>PR1</t>
  </si>
  <si>
    <t>Assemble, 1 kg, Interference</t>
  </si>
  <si>
    <t>PA3 to PA1</t>
  </si>
  <si>
    <t>unit</t>
  </si>
  <si>
    <t>PR2</t>
  </si>
  <si>
    <t>Assemble, 1 kg, Loose</t>
  </si>
  <si>
    <t>FA1</t>
  </si>
  <si>
    <t>PR3</t>
  </si>
  <si>
    <t>Hand, Tight &lt;= 25.4 mm</t>
  </si>
  <si>
    <t>PR4</t>
  </si>
  <si>
    <t>PA4 to PA1</t>
  </si>
  <si>
    <t>PR5</t>
  </si>
  <si>
    <t>FA2</t>
  </si>
  <si>
    <t>PR6</t>
  </si>
  <si>
    <t>PR7</t>
  </si>
  <si>
    <t>PA3~PA4 to PA6</t>
  </si>
  <si>
    <t>PR8</t>
  </si>
  <si>
    <t>FA3~FA4</t>
  </si>
  <si>
    <t>Repeat 2</t>
  </si>
  <si>
    <t>PR9</t>
  </si>
  <si>
    <t>Ratchet &lt;= 6.35 mm</t>
  </si>
  <si>
    <t>FA3</t>
  </si>
  <si>
    <t>Fastener</t>
  </si>
  <si>
    <t>Hose Clamp, Spring Steel</t>
  </si>
  <si>
    <t>mm</t>
  </si>
  <si>
    <t>Bolt, Grade 10.9 (SAE 8)</t>
  </si>
  <si>
    <t>PA3-MA1, PA4-MA1 to PA6</t>
  </si>
  <si>
    <t>FA4</t>
  </si>
  <si>
    <t>Washer, Grade 10.9 (SAE 8)</t>
  </si>
  <si>
    <t>Tooling</t>
  </si>
  <si>
    <t>PVF</t>
  </si>
  <si>
    <t>FracIncld</t>
  </si>
  <si>
    <t>TO1</t>
  </si>
  <si>
    <t>Brake Master Cylinder Front</t>
  </si>
  <si>
    <t>Master Cylinder, Brembo, 10.4776.51</t>
  </si>
  <si>
    <t>MA2</t>
  </si>
  <si>
    <t>Adapter/L.P./Union Reducer//Al./Anod.</t>
  </si>
  <si>
    <t>Brake Master Cylinder</t>
  </si>
  <si>
    <t>MA3</t>
  </si>
  <si>
    <t>Crush Washer</t>
  </si>
  <si>
    <t>Assemble, 1 kg, Line-on-Line</t>
  </si>
  <si>
    <t>MA2, MA3 to MA1</t>
  </si>
  <si>
    <t>Wrench &lt;= 25.4 mm</t>
  </si>
  <si>
    <t>Reaction Tool &lt;= 25.4 mm</t>
  </si>
  <si>
    <t>Brake Master Cylinder Rear</t>
  </si>
  <si>
    <t>Master Cylinder, Brembo, 10.4776.50</t>
  </si>
  <si>
    <t>Hydraulic Fluid Reservoir, Remote (Plastic)</t>
  </si>
  <si>
    <t>Reservoir Tank</t>
  </si>
  <si>
    <t>Hose, Rubber</t>
  </si>
  <si>
    <t>Reservoir Tank to Brake Master Cylinder Front</t>
  </si>
  <si>
    <t>m</t>
  </si>
  <si>
    <t>MA2 to MA1</t>
  </si>
  <si>
    <t>FA1 to MA2</t>
  </si>
  <si>
    <t>Reservoir Tank to Brake Master Cylinder Rear</t>
  </si>
  <si>
    <t>Aluminum, Premium</t>
  </si>
  <si>
    <t>kg</t>
  </si>
  <si>
    <t>Round 12</t>
  </si>
  <si>
    <t>Machining Setup, Install and remove</t>
  </si>
  <si>
    <t>MA1, Machining</t>
  </si>
  <si>
    <t>Machining</t>
  </si>
  <si>
    <t>MA1, face and φ4</t>
  </si>
  <si>
    <t>cm^3</t>
  </si>
  <si>
    <t>Aluminum</t>
  </si>
  <si>
    <t>MA1, outer φ6</t>
  </si>
  <si>
    <t>Machining Setup, Change</t>
  </si>
  <si>
    <t>MA1, face</t>
  </si>
  <si>
    <t>Plate 59x10</t>
  </si>
  <si>
    <t>MA1, Laser cut</t>
  </si>
  <si>
    <t>Laser Cut</t>
  </si>
  <si>
    <t>cm</t>
  </si>
  <si>
    <t>Tapping holes</t>
  </si>
  <si>
    <t>MA1, M4</t>
  </si>
  <si>
    <t>hole</t>
  </si>
  <si>
    <t>Drilled holes &lt; 25.4 mm dia</t>
  </si>
  <si>
    <t>MA1, Φ4.2</t>
  </si>
  <si>
    <t>MA1, M5</t>
  </si>
  <si>
    <t>Aluminum, Normal</t>
  </si>
  <si>
    <t>Holder Upper</t>
  </si>
  <si>
    <t>Plate 60x18</t>
  </si>
  <si>
    <t>Holder Middle</t>
  </si>
  <si>
    <t>Round 16x1</t>
  </si>
  <si>
    <t>Holder Lower</t>
  </si>
  <si>
    <t>Plate 20x30</t>
  </si>
  <si>
    <t>MA2, Machining</t>
  </si>
  <si>
    <t>Tube end preperation for welding</t>
  </si>
  <si>
    <t>end</t>
  </si>
  <si>
    <t>MA3, Laser cut</t>
  </si>
  <si>
    <t>Weld</t>
  </si>
  <si>
    <t>MA1 to MA2</t>
  </si>
  <si>
    <t>MA3 to MA2</t>
  </si>
  <si>
    <t>Welding Fixture</t>
  </si>
  <si>
    <t>points</t>
  </si>
  <si>
    <t>TO2</t>
  </si>
  <si>
    <t>OverTravel Switch Stay</t>
  </si>
  <si>
    <t>Plate 15x45</t>
  </si>
  <si>
    <t>Sheet metal bends</t>
  </si>
  <si>
    <t>bend</t>
  </si>
  <si>
    <t>Master Cylinder Spacer</t>
  </si>
  <si>
    <t>SFJ-16-023-BR-00404</t>
  </si>
  <si>
    <t>ItemOrder</t>
  </si>
  <si>
    <t>UnitCost</t>
  </si>
  <si>
    <t>Steel, Mild</t>
  </si>
  <si>
    <t>Round 14</t>
  </si>
  <si>
    <t>Paint</t>
  </si>
  <si>
    <t>m^2</t>
  </si>
  <si>
    <t>MA1, face and φ6</t>
  </si>
  <si>
    <t>Steel</t>
  </si>
  <si>
    <t>MA1, φ12</t>
  </si>
  <si>
    <t>Aerosol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</si>
</sst>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* #,##0_);_(* \(#,##0\);_(* &quot;-&quot;??_);_(@_)"/>
    <numFmt numFmtId="178" formatCode="0_);[Red]\(0\)"/>
    <numFmt numFmtId="179" formatCode="0.00.E+00"/>
    <numFmt numFmtId="180" formatCode="0.000"/>
    <numFmt numFmtId="181" formatCode="_(&quot;$&quot;* #,##0.0000_);_(&quot;$&quot;* \(#,##0.0000\);_(&quot;$&quot;* &quot;-&quot;??_);_(@_)"/>
    <numFmt numFmtId="182" formatCode="0.00_ "/>
    <numFmt numFmtId="183" formatCode="_(&quot;$&quot;* #,##0.000_);_(&quot;$&quot;* \(#,##0.000\);_(&quot;$&quot;* &quot;-&quot;??_);_(@_)"/>
    <numFmt numFmtId="184" formatCode="0_ "/>
    <numFmt numFmtId="185" formatCode="&quot;$&quot;#,##0.00"/>
  </numFmts>
  <fonts count="14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ＭＳ Ｐゴシック"/>
      <family val="3"/>
      <charset val="128"/>
      <scheme val="minor"/>
    </font>
    <font>
      <sz val="6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">
    <xf numFmtId="0" fontId="0" fillId="0" borderId="0"/>
    <xf numFmtId="43" fontId="1" fillId="0" borderId="0"/>
    <xf numFmtId="176" fontId="8" fillId="3" borderId="5">
      <alignment vertical="center" wrapText="1"/>
    </xf>
    <xf numFmtId="176" fontId="9" fillId="4" borderId="1">
      <alignment vertical="center" wrapText="1"/>
    </xf>
    <xf numFmtId="176" fontId="10" fillId="5" borderId="1">
      <alignment vertical="center" wrapText="1"/>
    </xf>
    <xf numFmtId="176" fontId="10" fillId="5" borderId="1">
      <alignment vertical="center" wrapText="1"/>
    </xf>
    <xf numFmtId="176" fontId="1" fillId="0" borderId="0"/>
    <xf numFmtId="0" fontId="1" fillId="0" borderId="0"/>
    <xf numFmtId="0" fontId="5" fillId="0" borderId="0"/>
    <xf numFmtId="185" fontId="8" fillId="0" borderId="5">
      <alignment vertical="center" wrapText="1"/>
    </xf>
    <xf numFmtId="0" fontId="11" fillId="6" borderId="6"/>
    <xf numFmtId="0" fontId="12" fillId="6" borderId="6">
      <alignment vertical="center"/>
    </xf>
    <xf numFmtId="0" fontId="10" fillId="5" borderId="0"/>
    <xf numFmtId="43" fontId="2" fillId="0" borderId="0"/>
    <xf numFmtId="43" fontId="2" fillId="0" borderId="0"/>
    <xf numFmtId="43" fontId="2" fillId="0" borderId="0"/>
    <xf numFmtId="176" fontId="2" fillId="0" borderId="0"/>
    <xf numFmtId="176" fontId="2" fillId="0" borderId="0"/>
    <xf numFmtId="0" fontId="6" fillId="0" borderId="0"/>
    <xf numFmtId="0" fontId="2" fillId="0" borderId="0"/>
    <xf numFmtId="0" fontId="9" fillId="4" borderId="0"/>
  </cellStyleXfs>
  <cellXfs count="82">
    <xf numFmtId="0" fontId="0" fillId="0" borderId="0" xfId="0"/>
    <xf numFmtId="0" fontId="3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4" fillId="0" borderId="0" xfId="0" quotePrefix="1" applyFont="1" applyAlignment="1">
      <alignment horizontal="right" wrapText="1"/>
    </xf>
    <xf numFmtId="37" fontId="4" fillId="0" borderId="0" xfId="13" applyNumberFormat="1" applyFont="1" applyAlignment="1">
      <alignment wrapText="1"/>
    </xf>
    <xf numFmtId="0" fontId="4" fillId="0" borderId="0" xfId="0" applyFont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11" fontId="4" fillId="0" borderId="3" xfId="0" applyNumberFormat="1" applyFont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39" fontId="4" fillId="0" borderId="3" xfId="16" applyNumberFormat="1" applyFont="1" applyBorder="1" applyAlignment="1">
      <alignment wrapText="1"/>
    </xf>
    <xf numFmtId="37" fontId="4" fillId="0" borderId="3" xfId="16" applyNumberFormat="1" applyFont="1" applyBorder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3" xfId="0" applyFont="1" applyBorder="1" applyAlignment="1">
      <alignment vertical="center" wrapText="1"/>
    </xf>
    <xf numFmtId="0" fontId="3" fillId="7" borderId="4" xfId="0" applyFont="1" applyFill="1" applyBorder="1" applyAlignment="1">
      <alignment horizontal="right" wrapText="1"/>
    </xf>
    <xf numFmtId="2" fontId="4" fillId="0" borderId="3" xfId="0" applyNumberFormat="1" applyFont="1" applyBorder="1" applyAlignment="1">
      <alignment wrapText="1"/>
    </xf>
    <xf numFmtId="0" fontId="2" fillId="0" borderId="3" xfId="8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4" fillId="0" borderId="3" xfId="10" applyFont="1" applyFill="1" applyBorder="1" applyAlignment="1">
      <alignment wrapText="1"/>
    </xf>
    <xf numFmtId="0" fontId="4" fillId="0" borderId="3" xfId="8" applyFont="1" applyBorder="1" applyAlignment="1">
      <alignment wrapText="1"/>
    </xf>
    <xf numFmtId="2" fontId="4" fillId="0" borderId="3" xfId="20" applyNumberFormat="1" applyFont="1" applyFill="1" applyBorder="1" applyAlignment="1">
      <alignment horizontal="right" wrapText="1"/>
    </xf>
    <xf numFmtId="2" fontId="4" fillId="0" borderId="3" xfId="16" applyNumberFormat="1" applyFont="1" applyBorder="1" applyAlignment="1">
      <alignment wrapText="1"/>
    </xf>
    <xf numFmtId="0" fontId="0" fillId="0" borderId="3" xfId="0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0" fillId="0" borderId="3" xfId="18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2" borderId="3" xfId="0" applyFont="1" applyFill="1" applyBorder="1"/>
    <xf numFmtId="0" fontId="3" fillId="0" borderId="0" xfId="0" applyFont="1"/>
    <xf numFmtId="2" fontId="2" fillId="0" borderId="3" xfId="0" applyNumberFormat="1" applyFont="1" applyBorder="1" applyAlignment="1">
      <alignment wrapText="1"/>
    </xf>
    <xf numFmtId="1" fontId="4" fillId="0" borderId="3" xfId="0" applyNumberFormat="1" applyFont="1" applyBorder="1" applyAlignment="1">
      <alignment wrapText="1"/>
    </xf>
    <xf numFmtId="2" fontId="4" fillId="3" borderId="3" xfId="0" applyNumberFormat="1" applyFont="1" applyFill="1" applyBorder="1" applyAlignment="1">
      <alignment wrapText="1"/>
    </xf>
    <xf numFmtId="0" fontId="7" fillId="0" borderId="3" xfId="8" applyFont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4" fillId="0" borderId="3" xfId="19" applyFont="1" applyBorder="1" applyAlignment="1">
      <alignment wrapText="1"/>
    </xf>
    <xf numFmtId="2" fontId="4" fillId="0" borderId="3" xfId="19" applyNumberFormat="1" applyFont="1" applyBorder="1" applyAlignment="1">
      <alignment wrapText="1"/>
    </xf>
    <xf numFmtId="0" fontId="7" fillId="3" borderId="3" xfId="18" applyFont="1" applyFill="1" applyBorder="1" applyAlignment="1">
      <alignment vertical="center" wrapText="1"/>
    </xf>
    <xf numFmtId="0" fontId="4" fillId="0" borderId="3" xfId="11" applyFont="1" applyFill="1" applyBorder="1" applyAlignment="1">
      <alignment wrapText="1"/>
    </xf>
    <xf numFmtId="0" fontId="4" fillId="0" borderId="3" xfId="8" applyFont="1" applyBorder="1"/>
    <xf numFmtId="0" fontId="4" fillId="3" borderId="3" xfId="19" applyFont="1" applyFill="1" applyBorder="1" applyAlignment="1">
      <alignment wrapText="1"/>
    </xf>
    <xf numFmtId="0" fontId="0" fillId="0" borderId="3" xfId="8" applyFont="1" applyBorder="1" applyAlignment="1">
      <alignment wrapText="1"/>
    </xf>
    <xf numFmtId="0" fontId="0" fillId="0" borderId="3" xfId="0" applyBorder="1" applyAlignment="1">
      <alignment wrapText="1"/>
    </xf>
    <xf numFmtId="1" fontId="2" fillId="0" borderId="3" xfId="0" applyNumberFormat="1" applyFont="1" applyBorder="1"/>
    <xf numFmtId="2" fontId="2" fillId="0" borderId="3" xfId="0" applyNumberFormat="1" applyFont="1" applyBorder="1"/>
    <xf numFmtId="0" fontId="4" fillId="0" borderId="3" xfId="10" applyFont="1" applyFill="1" applyBorder="1"/>
    <xf numFmtId="0" fontId="7" fillId="0" borderId="3" xfId="0" applyFont="1" applyBorder="1" applyAlignment="1">
      <alignment wrapText="1"/>
    </xf>
    <xf numFmtId="0" fontId="4" fillId="0" borderId="3" xfId="4" applyNumberFormat="1" applyFont="1" applyFill="1" applyBorder="1" applyAlignment="1">
      <alignment wrapText="1"/>
    </xf>
    <xf numFmtId="0" fontId="7" fillId="0" borderId="3" xfId="0" applyFont="1" applyBorder="1"/>
    <xf numFmtId="0" fontId="4" fillId="3" borderId="3" xfId="0" applyFont="1" applyFill="1" applyBorder="1" applyAlignment="1">
      <alignment wrapText="1"/>
    </xf>
    <xf numFmtId="0" fontId="7" fillId="3" borderId="3" xfId="18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176" fontId="4" fillId="0" borderId="0" xfId="16" applyFont="1" applyAlignment="1">
      <alignment wrapText="1"/>
    </xf>
    <xf numFmtId="176" fontId="4" fillId="0" borderId="3" xfId="16" applyFont="1" applyBorder="1" applyAlignment="1">
      <alignment wrapText="1"/>
    </xf>
    <xf numFmtId="178" fontId="4" fillId="0" borderId="3" xfId="0" applyNumberFormat="1" applyFont="1" applyBorder="1" applyAlignment="1">
      <alignment wrapText="1"/>
    </xf>
    <xf numFmtId="176" fontId="3" fillId="2" borderId="4" xfId="0" applyNumberFormat="1" applyFont="1" applyFill="1" applyBorder="1" applyAlignment="1">
      <alignment wrapText="1"/>
    </xf>
    <xf numFmtId="43" fontId="4" fillId="0" borderId="3" xfId="13" applyFont="1" applyBorder="1" applyAlignment="1">
      <alignment wrapText="1"/>
    </xf>
    <xf numFmtId="177" fontId="4" fillId="0" borderId="3" xfId="13" applyNumberFormat="1" applyFont="1" applyBorder="1" applyAlignment="1">
      <alignment wrapText="1"/>
    </xf>
    <xf numFmtId="176" fontId="3" fillId="2" borderId="3" xfId="0" applyNumberFormat="1" applyFont="1" applyFill="1" applyBorder="1" applyAlignment="1">
      <alignment wrapText="1"/>
    </xf>
    <xf numFmtId="176" fontId="4" fillId="0" borderId="3" xfId="4" applyFont="1" applyFill="1" applyBorder="1" applyAlignment="1">
      <alignment wrapText="1"/>
    </xf>
    <xf numFmtId="176" fontId="4" fillId="0" borderId="3" xfId="0" applyNumberFormat="1" applyFont="1" applyBorder="1" applyAlignment="1">
      <alignment wrapText="1"/>
    </xf>
    <xf numFmtId="176" fontId="4" fillId="0" borderId="0" xfId="0" applyNumberFormat="1" applyFont="1" applyAlignment="1">
      <alignment wrapText="1"/>
    </xf>
    <xf numFmtId="176" fontId="2" fillId="0" borderId="3" xfId="2" applyFont="1" applyFill="1" applyBorder="1" applyAlignment="1">
      <alignment wrapText="1"/>
    </xf>
    <xf numFmtId="176" fontId="0" fillId="0" borderId="3" xfId="20" applyNumberFormat="1" applyFont="1" applyFill="1" applyBorder="1"/>
    <xf numFmtId="176" fontId="7" fillId="0" borderId="3" xfId="4" applyFont="1" applyFill="1" applyBorder="1" applyAlignment="1"/>
    <xf numFmtId="176" fontId="4" fillId="0" borderId="3" xfId="0" applyNumberFormat="1" applyFont="1" applyBorder="1" applyAlignment="1">
      <alignment vertical="center" wrapText="1"/>
    </xf>
    <xf numFmtId="176" fontId="3" fillId="7" borderId="3" xfId="0" applyNumberFormat="1" applyFont="1" applyFill="1" applyBorder="1" applyAlignment="1">
      <alignment wrapText="1"/>
    </xf>
    <xf numFmtId="178" fontId="4" fillId="0" borderId="3" xfId="13" applyNumberFormat="1" applyFont="1" applyBorder="1" applyAlignment="1">
      <alignment wrapText="1"/>
    </xf>
    <xf numFmtId="176" fontId="4" fillId="3" borderId="3" xfId="17" applyFont="1" applyFill="1" applyBorder="1" applyAlignment="1">
      <alignment wrapText="1"/>
    </xf>
    <xf numFmtId="179" fontId="4" fillId="0" borderId="3" xfId="13" applyNumberFormat="1" applyFont="1" applyBorder="1" applyAlignment="1">
      <alignment wrapText="1"/>
    </xf>
    <xf numFmtId="183" fontId="4" fillId="0" borderId="3" xfId="16" applyNumberFormat="1" applyFont="1" applyBorder="1" applyAlignment="1">
      <alignment wrapText="1"/>
    </xf>
    <xf numFmtId="179" fontId="0" fillId="0" borderId="3" xfId="0" applyNumberFormat="1" applyBorder="1"/>
    <xf numFmtId="182" fontId="4" fillId="0" borderId="3" xfId="0" applyNumberFormat="1" applyFont="1" applyBorder="1" applyAlignment="1">
      <alignment wrapText="1"/>
    </xf>
    <xf numFmtId="176" fontId="4" fillId="0" borderId="3" xfId="5" applyFont="1" applyFill="1" applyBorder="1" applyAlignment="1"/>
    <xf numFmtId="176" fontId="4" fillId="0" borderId="3" xfId="17" applyFont="1" applyBorder="1" applyAlignment="1">
      <alignment wrapText="1"/>
    </xf>
    <xf numFmtId="184" fontId="4" fillId="0" borderId="3" xfId="0" applyNumberFormat="1" applyFont="1" applyBorder="1" applyAlignment="1">
      <alignment wrapText="1"/>
    </xf>
    <xf numFmtId="176" fontId="3" fillId="0" borderId="3" xfId="0" applyNumberFormat="1" applyFont="1" applyBorder="1" applyAlignment="1">
      <alignment wrapText="1"/>
    </xf>
    <xf numFmtId="176" fontId="2" fillId="0" borderId="3" xfId="12" applyNumberFormat="1" applyFont="1" applyFill="1" applyBorder="1" applyAlignment="1">
      <alignment wrapText="1"/>
    </xf>
    <xf numFmtId="179" fontId="0" fillId="0" borderId="3" xfId="0" applyNumberFormat="1" applyBorder="1" applyAlignment="1">
      <alignment wrapText="1"/>
    </xf>
    <xf numFmtId="180" fontId="4" fillId="0" borderId="3" xfId="0" applyNumberFormat="1" applyFont="1" applyBorder="1" applyAlignment="1">
      <alignment wrapText="1"/>
    </xf>
    <xf numFmtId="181" fontId="4" fillId="0" borderId="3" xfId="16" applyNumberFormat="1" applyFont="1" applyBorder="1" applyAlignment="1">
      <alignment wrapText="1"/>
    </xf>
  </cellXfs>
  <cellStyles count="21">
    <cellStyle name="Comma 2" xfId="1" xr:uid="{00000000-0005-0000-0000-000001000000}"/>
    <cellStyle name="Cost Table Plain" xfId="2" xr:uid="{00000000-0005-0000-0000-000002000000}"/>
    <cellStyle name="Cost_Green" xfId="3" xr:uid="{00000000-0005-0000-0000-000003000000}"/>
    <cellStyle name="Cost_Yellow" xfId="4" xr:uid="{00000000-0005-0000-0000-000004000000}"/>
    <cellStyle name="Cost_Yellow 2" xfId="5" xr:uid="{00000000-0005-0000-0000-000005000000}"/>
    <cellStyle name="Currency 2" xfId="6" xr:uid="{00000000-0005-0000-0000-000006000000}"/>
    <cellStyle name="Normal 2" xfId="7" xr:uid="{00000000-0005-0000-0000-000007000000}"/>
    <cellStyle name="Normal_Sheet1" xfId="8" xr:uid="{00000000-0005-0000-0000-000008000000}"/>
    <cellStyle name="Style 1" xfId="9" xr:uid="{00000000-0005-0000-0000-000009000000}"/>
    <cellStyle name="チェック セル" xfId="10" builtinId="23"/>
    <cellStyle name="チェック セル 2" xfId="11" xr:uid="{00000000-0005-0000-0000-00000B000000}"/>
    <cellStyle name="どちらでもない" xfId="12" builtinId="28"/>
    <cellStyle name="桁区切り [0.00]" xfId="13" builtinId="3"/>
    <cellStyle name="桁区切り [0.00] 2" xfId="14" xr:uid="{00000000-0005-0000-0000-00000E000000}"/>
    <cellStyle name="桁区切り [0.00] 2 2" xfId="15" xr:uid="{00000000-0005-0000-0000-00000F000000}"/>
    <cellStyle name="通貨 [0.00]" xfId="16" builtinId="4"/>
    <cellStyle name="通貨 [0.00] 2" xfId="17" xr:uid="{00000000-0005-0000-0000-000011000000}"/>
    <cellStyle name="標準" xfId="0" builtinId="0"/>
    <cellStyle name="標準 2" xfId="18" xr:uid="{00000000-0005-0000-0000-000012000000}"/>
    <cellStyle name="標準 3" xfId="19" xr:uid="{00000000-0005-0000-0000-000013000000}"/>
    <cellStyle name="良い" xfId="20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44"/>
  <sheetViews>
    <sheetView showGridLines="0" topLeftCell="A16" zoomScale="70" zoomScaleNormal="70" workbookViewId="0">
      <selection activeCell="D43" sqref="D43"/>
    </sheetView>
  </sheetViews>
  <sheetFormatPr baseColWidth="10" defaultColWidth="9.1640625" defaultRowHeight="15"/>
  <cols>
    <col min="1" max="1" width="10.5" style="2" bestFit="1" customWidth="1"/>
    <col min="2" max="2" width="25.5" style="2" customWidth="1"/>
    <col min="3" max="3" width="28.332031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33203125" style="2" customWidth="1"/>
    <col min="11" max="11" width="9.5" style="2" bestFit="1" customWidth="1"/>
    <col min="12" max="12" width="9.33203125" style="2" bestFit="1" customWidth="1"/>
    <col min="13" max="13" width="9.6640625" style="2" bestFit="1" customWidth="1"/>
    <col min="14" max="14" width="11.6640625" style="2" customWidth="1"/>
    <col min="15" max="15" width="9.1640625" style="2" customWidth="1"/>
    <col min="16" max="16384" width="9.1640625" style="2"/>
  </cols>
  <sheetData>
    <row r="1" spans="1:14" ht="16" customHeight="1">
      <c r="A1" s="1" t="s">
        <v>0</v>
      </c>
      <c r="B1" s="2" t="s">
        <v>1</v>
      </c>
      <c r="J1" s="1" t="s">
        <v>2</v>
      </c>
      <c r="K1" s="4">
        <v>15</v>
      </c>
      <c r="M1" s="1" t="s">
        <v>3</v>
      </c>
      <c r="N1" s="53">
        <f>F17+N21+I33+J40+I44</f>
        <v>131.55423574130296</v>
      </c>
    </row>
    <row r="2" spans="1:14" ht="16" customHeight="1">
      <c r="A2" s="1" t="s">
        <v>4</v>
      </c>
      <c r="B2" s="2" t="s">
        <v>5</v>
      </c>
      <c r="M2" s="1" t="s">
        <v>6</v>
      </c>
      <c r="N2" s="5">
        <v>1</v>
      </c>
    </row>
    <row r="3" spans="1:14" ht="16" customHeight="1">
      <c r="A3" s="1" t="s">
        <v>7</v>
      </c>
      <c r="B3" s="2" t="s">
        <v>8</v>
      </c>
      <c r="J3" s="1" t="s">
        <v>9</v>
      </c>
    </row>
    <row r="4" spans="1:14" ht="15.75" customHeight="1">
      <c r="A4" s="1" t="s">
        <v>10</v>
      </c>
      <c r="B4" s="6" t="s">
        <v>11</v>
      </c>
      <c r="J4" s="1" t="s">
        <v>12</v>
      </c>
      <c r="M4" s="1" t="s">
        <v>13</v>
      </c>
      <c r="N4" s="53">
        <f>N1*N2</f>
        <v>131.55423574130296</v>
      </c>
    </row>
    <row r="5" spans="1:14" ht="16" customHeight="1">
      <c r="A5" s="1" t="s">
        <v>14</v>
      </c>
      <c r="B5" s="2" t="s">
        <v>15</v>
      </c>
      <c r="J5" s="1" t="s">
        <v>16</v>
      </c>
    </row>
    <row r="6" spans="1:14" ht="16" customHeight="1">
      <c r="A6" s="1" t="s">
        <v>17</v>
      </c>
    </row>
    <row r="8" spans="1:14" ht="16" customHeight="1">
      <c r="A8" s="7" t="s">
        <v>18</v>
      </c>
      <c r="B8" s="7" t="s">
        <v>19</v>
      </c>
      <c r="C8" s="7" t="s">
        <v>10</v>
      </c>
      <c r="D8" s="7" t="s">
        <v>20</v>
      </c>
      <c r="E8" s="7" t="s">
        <v>21</v>
      </c>
      <c r="F8" s="7" t="s">
        <v>22</v>
      </c>
    </row>
    <row r="9" spans="1:14" ht="16" customHeight="1">
      <c r="A9" s="26" t="s">
        <v>23</v>
      </c>
      <c r="B9" s="26" t="str">
        <f>'Brake Master Cylinder Front'!B4</f>
        <v>Brake Master Cylinder Front</v>
      </c>
      <c r="C9" s="26">
        <f>'Brake Master Cylinder Front'!B5</f>
        <v>10101</v>
      </c>
      <c r="D9" s="54">
        <f>'Brake Master Cylinder Front'!N1</f>
        <v>50.244999999999997</v>
      </c>
      <c r="E9" s="55">
        <f>'Brake Master Cylinder Front'!N2</f>
        <v>1</v>
      </c>
      <c r="F9" s="54">
        <f t="shared" ref="F9:F16" si="0">D9*E9</f>
        <v>50.244999999999997</v>
      </c>
    </row>
    <row r="10" spans="1:14" ht="16" customHeight="1">
      <c r="A10" s="26" t="s">
        <v>24</v>
      </c>
      <c r="B10" s="26" t="str">
        <f>'Brake Master Cylinder Rear'!B4</f>
        <v>Brake Master Cylinder Rear</v>
      </c>
      <c r="C10" s="26">
        <f>'Brake Master Cylinder Rear'!B5</f>
        <v>10102</v>
      </c>
      <c r="D10" s="54">
        <f>'Brake Master Cylinder Rear'!N1</f>
        <v>50.244999999999997</v>
      </c>
      <c r="E10" s="55">
        <f>'Brake Master Cylinder Rear'!N2</f>
        <v>1</v>
      </c>
      <c r="F10" s="54">
        <f t="shared" si="0"/>
        <v>50.244999999999997</v>
      </c>
    </row>
    <row r="11" spans="1:14" ht="16" customHeight="1">
      <c r="A11" s="26" t="s">
        <v>25</v>
      </c>
      <c r="B11" s="18" t="s">
        <v>26</v>
      </c>
      <c r="C11" s="26">
        <f>'Brake Reservoir Tank Front'!B5</f>
        <v>10103</v>
      </c>
      <c r="D11" s="54">
        <f>'Brake Reservoir Tank Front'!N1</f>
        <v>6.3555999999999999</v>
      </c>
      <c r="E11" s="55">
        <f>'Brake Reservoir Tank Front'!N2</f>
        <v>1</v>
      </c>
      <c r="F11" s="54">
        <f t="shared" si="0"/>
        <v>6.3555999999999999</v>
      </c>
    </row>
    <row r="12" spans="1:14" ht="16" customHeight="1">
      <c r="A12" s="26" t="s">
        <v>27</v>
      </c>
      <c r="B12" s="18" t="s">
        <v>28</v>
      </c>
      <c r="C12" s="26">
        <f>'Brake Reservoir Tank Rear'!B5</f>
        <v>10104</v>
      </c>
      <c r="D12" s="54">
        <f>'Brake Reservoir Tank Rear'!N1</f>
        <v>6.3555999999999999</v>
      </c>
      <c r="E12" s="55">
        <f>'Brake Reservoir Tank Rear'!N2</f>
        <v>1</v>
      </c>
      <c r="F12" s="54">
        <f t="shared" si="0"/>
        <v>6.3555999999999999</v>
      </c>
    </row>
    <row r="13" spans="1:14" ht="16" customHeight="1">
      <c r="A13" s="26" t="s">
        <v>29</v>
      </c>
      <c r="B13" s="26" t="s">
        <v>30</v>
      </c>
      <c r="C13" s="26">
        <f>'Brake Reservoir Tank Spacer'!B5</f>
        <v>10105</v>
      </c>
      <c r="D13" s="54">
        <f>'Brake Reservoir Tank Spacer'!N1</f>
        <v>1.9833777883162116</v>
      </c>
      <c r="E13" s="55">
        <f>'Brake Reservoir Tank Spacer'!N2</f>
        <v>2</v>
      </c>
      <c r="F13" s="54">
        <f t="shared" si="0"/>
        <v>3.9667555766324232</v>
      </c>
    </row>
    <row r="14" spans="1:14" ht="16" customHeight="1">
      <c r="A14" s="26" t="s">
        <v>31</v>
      </c>
      <c r="B14" s="26" t="s">
        <v>32</v>
      </c>
      <c r="C14" s="26">
        <f>'Brake Reservoir Tank Stay'!B5</f>
        <v>10106</v>
      </c>
      <c r="D14" s="54">
        <f>'Brake Reservoir Tank Stay'!N1</f>
        <v>2.4739502677646166</v>
      </c>
      <c r="E14" s="55">
        <f>'Brake Reservoir Tank Stay'!N2</f>
        <v>1</v>
      </c>
      <c r="F14" s="54">
        <f t="shared" si="0"/>
        <v>2.4739502677646166</v>
      </c>
    </row>
    <row r="15" spans="1:14" ht="16" customHeight="1">
      <c r="A15" s="26" t="s">
        <v>33</v>
      </c>
      <c r="B15" s="26" t="s">
        <v>34</v>
      </c>
      <c r="C15" s="26">
        <f>'Brake Reservoir Tank Holder'!B5</f>
        <v>10107</v>
      </c>
      <c r="D15" s="54">
        <f>'Brake Reservoir Tank Holder'!N1</f>
        <v>5.5460841424996667</v>
      </c>
      <c r="E15" s="55">
        <f>'Brake Reservoir Tank Holder'!N2</f>
        <v>1</v>
      </c>
      <c r="F15" s="54">
        <f t="shared" si="0"/>
        <v>5.5460841424996667</v>
      </c>
    </row>
    <row r="16" spans="1:14" ht="16" customHeight="1">
      <c r="A16" s="26" t="s">
        <v>35</v>
      </c>
      <c r="B16" s="26" t="s">
        <v>36</v>
      </c>
      <c r="C16" s="26">
        <f>'OverTravel Switch Stay'!B5</f>
        <v>10108</v>
      </c>
      <c r="D16" s="54">
        <f>'OverTravel Switch Stay'!N1</f>
        <v>1.6273124000000001</v>
      </c>
      <c r="E16" s="55">
        <f>'OverTravel Switch Stay'!N2</f>
        <v>1</v>
      </c>
      <c r="F16" s="54">
        <f t="shared" si="0"/>
        <v>1.6273124000000001</v>
      </c>
    </row>
    <row r="17" spans="1:14" ht="16.5" customHeight="1">
      <c r="E17" s="35" t="s">
        <v>22</v>
      </c>
      <c r="F17" s="56">
        <f>SUM(F9:F16)</f>
        <v>126.81530238689669</v>
      </c>
    </row>
    <row r="19" spans="1:14" ht="16" customHeight="1">
      <c r="A19" s="7" t="s">
        <v>18</v>
      </c>
      <c r="B19" s="7" t="s">
        <v>37</v>
      </c>
      <c r="C19" s="7" t="s">
        <v>38</v>
      </c>
      <c r="D19" s="7" t="s">
        <v>39</v>
      </c>
      <c r="E19" s="7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7" t="s">
        <v>45</v>
      </c>
      <c r="K19" s="7" t="s">
        <v>46</v>
      </c>
      <c r="L19" s="7" t="s">
        <v>47</v>
      </c>
      <c r="M19" s="7" t="s">
        <v>21</v>
      </c>
      <c r="N19" s="7" t="s">
        <v>22</v>
      </c>
    </row>
    <row r="20" spans="1:14" ht="16" customHeight="1">
      <c r="A20" s="26" t="s">
        <v>48</v>
      </c>
      <c r="B20" s="23" t="s">
        <v>49</v>
      </c>
      <c r="C20" s="26"/>
      <c r="D20" s="54">
        <v>0</v>
      </c>
      <c r="E20" s="26"/>
      <c r="F20" s="26"/>
      <c r="G20" s="26"/>
      <c r="H20" s="57"/>
      <c r="I20" s="22"/>
      <c r="J20" s="58"/>
      <c r="K20" s="57"/>
      <c r="L20" s="57"/>
      <c r="M20" s="58"/>
      <c r="N20" s="54">
        <f>IF(J20="",D20*M20,D20*J20*K20*L20*M20)</f>
        <v>0</v>
      </c>
    </row>
    <row r="21" spans="1:14" s="8" customFormat="1" ht="16" customHeight="1">
      <c r="M21" s="10" t="s">
        <v>22</v>
      </c>
      <c r="N21" s="59">
        <f>SUM(N20:N20)</f>
        <v>0</v>
      </c>
    </row>
    <row r="23" spans="1:14" s="8" customFormat="1" ht="16" customHeight="1">
      <c r="A23" s="7" t="s">
        <v>18</v>
      </c>
      <c r="B23" s="7" t="s">
        <v>50</v>
      </c>
      <c r="C23" s="7" t="s">
        <v>38</v>
      </c>
      <c r="D23" s="7" t="s">
        <v>39</v>
      </c>
      <c r="E23" s="7" t="s">
        <v>51</v>
      </c>
      <c r="F23" s="7" t="s">
        <v>21</v>
      </c>
      <c r="G23" s="7" t="s">
        <v>52</v>
      </c>
      <c r="H23" s="7" t="s">
        <v>53</v>
      </c>
      <c r="I23" s="7" t="s">
        <v>22</v>
      </c>
    </row>
    <row r="24" spans="1:14" s="8" customFormat="1" ht="15.75" customHeight="1">
      <c r="A24" s="26" t="s">
        <v>54</v>
      </c>
      <c r="B24" s="26" t="s">
        <v>55</v>
      </c>
      <c r="C24" s="26" t="s">
        <v>56</v>
      </c>
      <c r="D24" s="60">
        <v>0.1875</v>
      </c>
      <c r="E24" s="26" t="s">
        <v>57</v>
      </c>
      <c r="F24" s="26">
        <v>1</v>
      </c>
      <c r="G24" s="26"/>
      <c r="H24" s="16"/>
      <c r="I24" s="54">
        <f t="shared" ref="I24:I32" si="1">IF(H24&lt;&gt;"",D24*F24*H24,D24*F24)</f>
        <v>0.1875</v>
      </c>
    </row>
    <row r="25" spans="1:14" s="8" customFormat="1" ht="16" customHeight="1">
      <c r="A25" s="26" t="s">
        <v>58</v>
      </c>
      <c r="B25" s="26" t="s">
        <v>59</v>
      </c>
      <c r="C25" s="26" t="s">
        <v>60</v>
      </c>
      <c r="D25" s="60">
        <v>6.25E-2</v>
      </c>
      <c r="E25" s="26" t="s">
        <v>57</v>
      </c>
      <c r="F25" s="26">
        <v>1</v>
      </c>
      <c r="G25" s="26"/>
      <c r="H25" s="16"/>
      <c r="I25" s="54">
        <f t="shared" si="1"/>
        <v>6.25E-2</v>
      </c>
    </row>
    <row r="26" spans="1:14" s="8" customFormat="1" ht="16" customHeight="1">
      <c r="A26" s="26" t="s">
        <v>61</v>
      </c>
      <c r="B26" s="17" t="s">
        <v>62</v>
      </c>
      <c r="C26" s="26" t="s">
        <v>60</v>
      </c>
      <c r="D26" s="60">
        <v>0.75</v>
      </c>
      <c r="E26" s="26" t="s">
        <v>57</v>
      </c>
      <c r="F26" s="26">
        <v>1</v>
      </c>
      <c r="G26" s="26"/>
      <c r="H26" s="16"/>
      <c r="I26" s="54">
        <f t="shared" si="1"/>
        <v>0.75</v>
      </c>
    </row>
    <row r="27" spans="1:14" s="8" customFormat="1" ht="15" customHeight="1">
      <c r="A27" s="26" t="s">
        <v>63</v>
      </c>
      <c r="B27" s="26" t="s">
        <v>55</v>
      </c>
      <c r="C27" s="26" t="s">
        <v>64</v>
      </c>
      <c r="D27" s="60">
        <v>0.1875</v>
      </c>
      <c r="E27" s="26" t="s">
        <v>57</v>
      </c>
      <c r="F27" s="26">
        <v>1</v>
      </c>
      <c r="G27" s="26"/>
      <c r="H27" s="16"/>
      <c r="I27" s="54">
        <f t="shared" si="1"/>
        <v>0.1875</v>
      </c>
    </row>
    <row r="28" spans="1:14" s="8" customFormat="1" ht="16" customHeight="1">
      <c r="A28" s="26" t="s">
        <v>65</v>
      </c>
      <c r="B28" s="26" t="s">
        <v>59</v>
      </c>
      <c r="C28" s="26" t="s">
        <v>66</v>
      </c>
      <c r="D28" s="60">
        <v>6.25E-2</v>
      </c>
      <c r="E28" s="26" t="s">
        <v>57</v>
      </c>
      <c r="F28" s="26">
        <v>1</v>
      </c>
      <c r="G28" s="26"/>
      <c r="H28" s="16"/>
      <c r="I28" s="54">
        <f t="shared" si="1"/>
        <v>6.25E-2</v>
      </c>
    </row>
    <row r="29" spans="1:14" s="8" customFormat="1" ht="16" customHeight="1">
      <c r="A29" s="26" t="s">
        <v>67</v>
      </c>
      <c r="B29" s="17" t="s">
        <v>62</v>
      </c>
      <c r="C29" s="26" t="s">
        <v>66</v>
      </c>
      <c r="D29" s="60">
        <v>0.75</v>
      </c>
      <c r="E29" s="26" t="s">
        <v>57</v>
      </c>
      <c r="F29" s="26">
        <v>1</v>
      </c>
      <c r="G29" s="26"/>
      <c r="H29" s="16"/>
      <c r="I29" s="54">
        <f t="shared" si="1"/>
        <v>0.75</v>
      </c>
    </row>
    <row r="30" spans="1:14" s="8" customFormat="1" ht="16" customHeight="1">
      <c r="A30" s="26" t="s">
        <v>68</v>
      </c>
      <c r="B30" s="26" t="s">
        <v>59</v>
      </c>
      <c r="C30" s="26" t="s">
        <v>69</v>
      </c>
      <c r="D30" s="60">
        <v>6.25E-2</v>
      </c>
      <c r="E30" s="26" t="s">
        <v>57</v>
      </c>
      <c r="F30" s="26">
        <v>2</v>
      </c>
      <c r="G30" s="26"/>
      <c r="H30" s="16"/>
      <c r="I30" s="54">
        <f t="shared" si="1"/>
        <v>0.125</v>
      </c>
    </row>
    <row r="31" spans="1:14" s="8" customFormat="1" ht="16" customHeight="1">
      <c r="A31" s="26" t="s">
        <v>70</v>
      </c>
      <c r="B31" s="26" t="s">
        <v>59</v>
      </c>
      <c r="C31" s="26" t="s">
        <v>71</v>
      </c>
      <c r="D31" s="60">
        <v>6.25E-2</v>
      </c>
      <c r="E31" s="26" t="s">
        <v>57</v>
      </c>
      <c r="F31" s="26">
        <v>2</v>
      </c>
      <c r="G31" s="26" t="s">
        <v>72</v>
      </c>
      <c r="H31" s="16">
        <v>2</v>
      </c>
      <c r="I31" s="54">
        <f t="shared" si="1"/>
        <v>0.25</v>
      </c>
    </row>
    <row r="32" spans="1:14" s="8" customFormat="1" ht="16" customHeight="1">
      <c r="A32" s="26" t="s">
        <v>73</v>
      </c>
      <c r="B32" s="26" t="s">
        <v>74</v>
      </c>
      <c r="C32" s="26" t="s">
        <v>75</v>
      </c>
      <c r="D32" s="54">
        <v>0.5</v>
      </c>
      <c r="E32" s="26" t="s">
        <v>57</v>
      </c>
      <c r="F32" s="26">
        <v>1</v>
      </c>
      <c r="G32" s="26" t="s">
        <v>72</v>
      </c>
      <c r="H32" s="16">
        <v>2</v>
      </c>
      <c r="I32" s="54">
        <f t="shared" si="1"/>
        <v>1</v>
      </c>
    </row>
    <row r="33" spans="1:10" s="8" customFormat="1" ht="15" customHeight="1">
      <c r="H33" s="10" t="s">
        <v>22</v>
      </c>
      <c r="I33" s="59">
        <f>SUM(I24:I32)</f>
        <v>3.375</v>
      </c>
    </row>
    <row r="35" spans="1:10" s="8" customFormat="1" ht="16" customHeight="1">
      <c r="A35" s="7" t="s">
        <v>18</v>
      </c>
      <c r="B35" s="7" t="s">
        <v>76</v>
      </c>
      <c r="C35" s="7" t="s">
        <v>38</v>
      </c>
      <c r="D35" s="7" t="s">
        <v>39</v>
      </c>
      <c r="E35" s="7" t="s">
        <v>40</v>
      </c>
      <c r="F35" s="7" t="s">
        <v>41</v>
      </c>
      <c r="G35" s="7" t="s">
        <v>42</v>
      </c>
      <c r="H35" s="7" t="s">
        <v>43</v>
      </c>
      <c r="I35" s="7" t="s">
        <v>21</v>
      </c>
      <c r="J35" s="7" t="s">
        <v>22</v>
      </c>
    </row>
    <row r="36" spans="1:10" ht="16" customHeight="1">
      <c r="A36" s="26" t="s">
        <v>60</v>
      </c>
      <c r="B36" s="26" t="s">
        <v>77</v>
      </c>
      <c r="C36" s="26" t="s">
        <v>56</v>
      </c>
      <c r="D36" s="61">
        <v>0.35560000000000003</v>
      </c>
      <c r="E36" s="26">
        <v>10</v>
      </c>
      <c r="F36" s="11" t="s">
        <v>78</v>
      </c>
      <c r="G36" s="26"/>
      <c r="H36" s="26"/>
      <c r="I36" s="12">
        <v>1</v>
      </c>
      <c r="J36" s="54">
        <f>D36*I36</f>
        <v>0.35560000000000003</v>
      </c>
    </row>
    <row r="37" spans="1:10" ht="16" customHeight="1">
      <c r="A37" s="26" t="s">
        <v>66</v>
      </c>
      <c r="B37" s="26" t="s">
        <v>77</v>
      </c>
      <c r="C37" s="26" t="s">
        <v>64</v>
      </c>
      <c r="D37" s="61">
        <v>0.35560000000000003</v>
      </c>
      <c r="E37" s="26">
        <v>10</v>
      </c>
      <c r="F37" s="11" t="s">
        <v>78</v>
      </c>
      <c r="G37" s="26"/>
      <c r="H37" s="26"/>
      <c r="I37" s="12">
        <v>1</v>
      </c>
      <c r="J37" s="54">
        <f>D37*I37</f>
        <v>0.35560000000000003</v>
      </c>
    </row>
    <row r="38" spans="1:10" ht="16" customHeight="1">
      <c r="A38" s="26" t="s">
        <v>75</v>
      </c>
      <c r="B38" s="26" t="s">
        <v>79</v>
      </c>
      <c r="C38" s="26" t="s">
        <v>80</v>
      </c>
      <c r="D38" s="61">
        <v>0.30636667720313571</v>
      </c>
      <c r="E38" s="26">
        <v>4</v>
      </c>
      <c r="F38" s="11" t="s">
        <v>78</v>
      </c>
      <c r="G38" s="26">
        <v>20</v>
      </c>
      <c r="H38" s="26" t="s">
        <v>78</v>
      </c>
      <c r="I38" s="12">
        <v>2</v>
      </c>
      <c r="J38" s="54">
        <f>D38*I38</f>
        <v>0.61273335440627141</v>
      </c>
    </row>
    <row r="39" spans="1:10" ht="16" customHeight="1">
      <c r="A39" s="26" t="s">
        <v>81</v>
      </c>
      <c r="B39" s="26" t="s">
        <v>82</v>
      </c>
      <c r="C39" s="26" t="str">
        <f>C38</f>
        <v>PA3-MA1, PA4-MA1 to PA6</v>
      </c>
      <c r="D39" s="61">
        <v>0.02</v>
      </c>
      <c r="E39" s="26"/>
      <c r="F39" s="11" t="s">
        <v>57</v>
      </c>
      <c r="G39" s="26"/>
      <c r="H39" s="26"/>
      <c r="I39" s="12">
        <v>2</v>
      </c>
      <c r="J39" s="54">
        <f>D39*I39</f>
        <v>0.04</v>
      </c>
    </row>
    <row r="40" spans="1:10" s="8" customFormat="1" ht="16" customHeight="1">
      <c r="I40" s="35" t="s">
        <v>22</v>
      </c>
      <c r="J40" s="56">
        <f>SUM(J36:J39)</f>
        <v>1.3639333544062715</v>
      </c>
    </row>
    <row r="41" spans="1:10">
      <c r="H41" s="13"/>
      <c r="I41" s="62"/>
    </row>
    <row r="42" spans="1:10" s="30" customFormat="1">
      <c r="A42" s="29" t="s">
        <v>18</v>
      </c>
      <c r="B42" s="29" t="s">
        <v>83</v>
      </c>
      <c r="C42" s="29" t="s">
        <v>38</v>
      </c>
      <c r="D42" s="29" t="s">
        <v>39</v>
      </c>
      <c r="E42" s="29" t="s">
        <v>51</v>
      </c>
      <c r="F42" s="29" t="s">
        <v>21</v>
      </c>
      <c r="G42" s="29" t="s">
        <v>84</v>
      </c>
      <c r="H42" s="29" t="s">
        <v>85</v>
      </c>
      <c r="I42" s="29" t="s">
        <v>22</v>
      </c>
    </row>
    <row r="43" spans="1:10" ht="15" customHeight="1">
      <c r="A43" s="26" t="s">
        <v>86</v>
      </c>
      <c r="B43" s="26" t="s">
        <v>49</v>
      </c>
      <c r="C43" s="26"/>
      <c r="D43" s="54">
        <v>0</v>
      </c>
      <c r="E43" s="26"/>
      <c r="F43" s="26"/>
      <c r="G43" s="26"/>
      <c r="H43" s="26"/>
      <c r="I43" s="54">
        <v>0</v>
      </c>
    </row>
    <row r="44" spans="1:10" s="8" customFormat="1" ht="16" customHeight="1">
      <c r="H44" s="10" t="s">
        <v>22</v>
      </c>
      <c r="I44" s="59">
        <f>SUM(I43:I43)</f>
        <v>0</v>
      </c>
    </row>
  </sheetData>
  <phoneticPr fontId="13"/>
  <pageMargins left="0.5" right="0.5" top="0.75" bottom="0.75" header="0.3" footer="0.3"/>
  <pageSetup paperSize="9" scale="74" fitToHeight="0" orientation="landscape" horizontalDpi="4294967293" verticalDpi="42949672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E1" workbookViewId="0"/>
  </sheetViews>
  <sheetFormatPr baseColWidth="10" defaultColWidth="8.83203125" defaultRowHeight="15"/>
  <sheetData/>
  <phoneticPr fontId="1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0"/>
  <sheetViews>
    <sheetView topLeftCell="A19" workbookViewId="0">
      <selection activeCell="D35" sqref="D35"/>
    </sheetView>
  </sheetViews>
  <sheetFormatPr baseColWidth="10" defaultColWidth="8.83203125" defaultRowHeight="15"/>
  <sheetData>
    <row r="1" spans="1:14" ht="32" customHeigh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3" t="s">
        <v>2</v>
      </c>
      <c r="K1" s="4">
        <v>23</v>
      </c>
      <c r="L1" s="2"/>
      <c r="M1" s="1" t="s">
        <v>20</v>
      </c>
      <c r="N1" s="53" t="e">
        <f>N12+I21+J25+I29</f>
        <v>#REF!</v>
      </c>
    </row>
    <row r="2" spans="1:14" ht="32" customHeight="1">
      <c r="A2" s="1" t="s">
        <v>4</v>
      </c>
      <c r="B2" s="2" t="s">
        <v>5</v>
      </c>
      <c r="C2" s="2"/>
      <c r="D2" s="1" t="s">
        <v>9</v>
      </c>
      <c r="E2" s="2"/>
      <c r="F2" s="2"/>
      <c r="G2" s="2"/>
      <c r="H2" s="2"/>
      <c r="I2" s="2"/>
      <c r="J2" s="2"/>
      <c r="K2" s="2"/>
      <c r="L2" s="2"/>
      <c r="M2" s="1" t="s">
        <v>6</v>
      </c>
      <c r="N2" s="5">
        <v>6</v>
      </c>
    </row>
    <row r="3" spans="1:14" ht="64" customHeight="1">
      <c r="A3" s="1" t="s">
        <v>7</v>
      </c>
      <c r="B3" s="2" t="s">
        <v>8</v>
      </c>
      <c r="C3" s="2"/>
      <c r="D3" s="1" t="s">
        <v>12</v>
      </c>
      <c r="E3" s="2"/>
      <c r="F3" s="2"/>
      <c r="G3" s="2"/>
      <c r="H3" s="2"/>
      <c r="I3" s="2"/>
      <c r="J3" s="1" t="s">
        <v>9</v>
      </c>
      <c r="K3" s="2"/>
      <c r="L3" s="2"/>
      <c r="M3" s="2"/>
      <c r="N3" s="2"/>
    </row>
    <row r="4" spans="1:14" ht="48" customHeight="1">
      <c r="A4" s="1" t="s">
        <v>19</v>
      </c>
      <c r="B4" s="6" t="s">
        <v>151</v>
      </c>
      <c r="C4" s="2"/>
      <c r="D4" s="1" t="s">
        <v>16</v>
      </c>
      <c r="E4" s="2"/>
      <c r="F4" s="2"/>
      <c r="G4" s="2"/>
      <c r="H4" s="2"/>
      <c r="I4" s="2"/>
      <c r="J4" s="1" t="s">
        <v>12</v>
      </c>
      <c r="K4" s="2"/>
      <c r="L4" s="2"/>
      <c r="M4" s="1" t="s">
        <v>13</v>
      </c>
      <c r="N4" s="53" t="e">
        <f>N1*N2</f>
        <v>#REF!</v>
      </c>
    </row>
    <row r="5" spans="1:14" ht="48" customHeight="1">
      <c r="A5" s="1" t="s">
        <v>10</v>
      </c>
      <c r="B5" s="6" t="s">
        <v>152</v>
      </c>
      <c r="C5" s="2"/>
      <c r="D5" s="2"/>
      <c r="E5" s="2"/>
      <c r="F5" s="2"/>
      <c r="G5" s="2"/>
      <c r="H5" s="2"/>
      <c r="I5" s="2"/>
      <c r="J5" s="1" t="s">
        <v>16</v>
      </c>
      <c r="K5" s="2"/>
      <c r="L5" s="2"/>
      <c r="M5" s="2"/>
      <c r="N5" s="2"/>
    </row>
    <row r="6" spans="1:14" ht="16" customHeight="1">
      <c r="A6" s="1" t="s">
        <v>14</v>
      </c>
      <c r="B6" s="2" t="s">
        <v>15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6" customHeight="1">
      <c r="A7" s="1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32" customHeight="1">
      <c r="A9" s="7" t="s">
        <v>153</v>
      </c>
      <c r="B9" s="7" t="s">
        <v>37</v>
      </c>
      <c r="C9" s="7" t="s">
        <v>38</v>
      </c>
      <c r="D9" s="7" t="s">
        <v>154</v>
      </c>
      <c r="E9" s="7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46</v>
      </c>
      <c r="L9" s="7" t="s">
        <v>47</v>
      </c>
      <c r="M9" s="7" t="s">
        <v>21</v>
      </c>
      <c r="N9" s="7" t="s">
        <v>22</v>
      </c>
    </row>
    <row r="10" spans="1:14" ht="48" customHeight="1">
      <c r="A10" s="50" t="s">
        <v>48</v>
      </c>
      <c r="B10" s="27" t="s">
        <v>155</v>
      </c>
      <c r="C10" s="18" t="s">
        <v>151</v>
      </c>
      <c r="D10" s="78">
        <v>2.25</v>
      </c>
      <c r="E10" s="26"/>
      <c r="F10" s="26" t="s">
        <v>109</v>
      </c>
      <c r="G10" s="26"/>
      <c r="H10" s="57"/>
      <c r="I10" s="9" t="s">
        <v>156</v>
      </c>
      <c r="J10" s="57">
        <f>7^2*PI()</f>
        <v>153.93804002589985</v>
      </c>
      <c r="K10" s="57">
        <v>10</v>
      </c>
      <c r="L10" s="79">
        <v>7.8599999999999993E-6</v>
      </c>
      <c r="M10" s="68">
        <v>1</v>
      </c>
      <c r="N10" s="54">
        <f>IF(J10="",D10*M10,D10*J10*K10*L10*M10)</f>
        <v>2.7223942378580387E-2</v>
      </c>
    </row>
    <row r="11" spans="1:14" ht="16" customHeight="1">
      <c r="A11" s="50" t="s">
        <v>89</v>
      </c>
      <c r="B11" s="26" t="s">
        <v>157</v>
      </c>
      <c r="C11" s="26" t="s">
        <v>48</v>
      </c>
      <c r="D11" s="54">
        <v>10</v>
      </c>
      <c r="E11" s="26"/>
      <c r="F11" s="26" t="s">
        <v>158</v>
      </c>
      <c r="G11" s="26"/>
      <c r="H11" s="57"/>
      <c r="I11" s="43"/>
      <c r="J11" s="58"/>
      <c r="K11" s="57"/>
      <c r="L11" s="72"/>
      <c r="M11" s="80">
        <f>565.49/10^6</f>
        <v>5.6548999999999998E-4</v>
      </c>
      <c r="N11" s="54">
        <f>IF(J11="",D11*M11,D11*J11*K11*L11*M11)</f>
        <v>5.6549E-3</v>
      </c>
    </row>
    <row r="12" spans="1:14" ht="16" customHeight="1">
      <c r="A12" s="8"/>
      <c r="B12" s="8"/>
      <c r="C12" s="28"/>
      <c r="D12" s="8"/>
      <c r="E12" s="8"/>
      <c r="F12" s="8"/>
      <c r="G12" s="8"/>
      <c r="H12" s="8"/>
      <c r="I12" s="8"/>
      <c r="J12" s="8"/>
      <c r="K12" s="8"/>
      <c r="L12" s="8"/>
      <c r="M12" s="10" t="s">
        <v>22</v>
      </c>
      <c r="N12" s="59">
        <f>SUM(N10:N11)</f>
        <v>3.2878842378580388E-2</v>
      </c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32" customHeight="1">
      <c r="A14" s="7" t="s">
        <v>153</v>
      </c>
      <c r="B14" s="7" t="s">
        <v>50</v>
      </c>
      <c r="C14" s="7" t="s">
        <v>38</v>
      </c>
      <c r="D14" s="7" t="s">
        <v>154</v>
      </c>
      <c r="E14" s="7" t="s">
        <v>51</v>
      </c>
      <c r="F14" s="7" t="s">
        <v>21</v>
      </c>
      <c r="G14" s="7" t="s">
        <v>52</v>
      </c>
      <c r="H14" s="7" t="s">
        <v>53</v>
      </c>
      <c r="I14" s="7" t="s">
        <v>22</v>
      </c>
      <c r="J14" s="8"/>
      <c r="K14" s="8"/>
      <c r="L14" s="8"/>
      <c r="M14" s="8"/>
      <c r="N14" s="8"/>
    </row>
    <row r="15" spans="1:14" ht="64" customHeight="1">
      <c r="A15" s="26" t="s">
        <v>54</v>
      </c>
      <c r="B15" s="19" t="s">
        <v>111</v>
      </c>
      <c r="C15" s="26" t="s">
        <v>112</v>
      </c>
      <c r="D15" s="60">
        <v>1.3</v>
      </c>
      <c r="E15" s="26" t="s">
        <v>57</v>
      </c>
      <c r="F15" s="26">
        <v>1</v>
      </c>
      <c r="G15" s="26"/>
      <c r="H15" s="26"/>
      <c r="I15" s="54" t="e">
        <f>IF(#REF!&lt;&gt;"",#REF!*#REF!*#REF!,#REF!*#REF!)</f>
        <v>#REF!</v>
      </c>
      <c r="J15" s="2"/>
      <c r="K15" s="2"/>
      <c r="L15" s="2"/>
      <c r="M15" s="2"/>
      <c r="N15" s="2"/>
    </row>
    <row r="16" spans="1:14" ht="32" customHeight="1">
      <c r="A16" s="26" t="s">
        <v>58</v>
      </c>
      <c r="B16" s="26" t="s">
        <v>113</v>
      </c>
      <c r="C16" s="26" t="s">
        <v>159</v>
      </c>
      <c r="D16" s="54">
        <v>0.04</v>
      </c>
      <c r="E16" s="26" t="s">
        <v>115</v>
      </c>
      <c r="F16" s="16">
        <f>0.7^2*PI()*0.1+0.3^2*PI()*0.9</f>
        <v>0.40840704496667307</v>
      </c>
      <c r="G16" s="20" t="s">
        <v>160</v>
      </c>
      <c r="H16" s="21">
        <v>3</v>
      </c>
      <c r="I16" s="54" t="e">
        <f>IF(#REF!&lt;&gt;"",#REF!*#REF!*#REF!,#REF!*#REF!)</f>
        <v>#REF!</v>
      </c>
      <c r="J16" s="2"/>
      <c r="K16" s="2"/>
      <c r="L16" s="2"/>
      <c r="M16" s="2"/>
      <c r="N16" s="2"/>
    </row>
    <row r="17" spans="1:14" ht="16" customHeight="1">
      <c r="A17" s="26" t="s">
        <v>61</v>
      </c>
      <c r="B17" s="26" t="s">
        <v>113</v>
      </c>
      <c r="C17" s="26" t="s">
        <v>161</v>
      </c>
      <c r="D17" s="54">
        <v>0.04</v>
      </c>
      <c r="E17" s="26" t="s">
        <v>115</v>
      </c>
      <c r="F17" s="16">
        <f>(0.7^2-0.6^2)*PI()*0.9+4.58/1000</f>
        <v>0.37214634047000567</v>
      </c>
      <c r="G17" s="20" t="s">
        <v>160</v>
      </c>
      <c r="H17" s="21">
        <v>3</v>
      </c>
      <c r="I17" s="54" t="e">
        <f>IF(#REF!&lt;&gt;"",#REF!*#REF!*#REF!,#REF!*#REF!)</f>
        <v>#REF!</v>
      </c>
      <c r="J17" s="2"/>
      <c r="K17" s="2"/>
      <c r="L17" s="2"/>
      <c r="M17" s="2"/>
      <c r="N17" s="2"/>
    </row>
    <row r="18" spans="1:14" ht="48" customHeight="1">
      <c r="A18" s="26" t="s">
        <v>63</v>
      </c>
      <c r="B18" s="19" t="s">
        <v>118</v>
      </c>
      <c r="C18" s="26" t="s">
        <v>48</v>
      </c>
      <c r="D18" s="60">
        <v>0.65</v>
      </c>
      <c r="E18" s="26" t="s">
        <v>57</v>
      </c>
      <c r="F18" s="26">
        <v>1</v>
      </c>
      <c r="G18" s="26"/>
      <c r="H18" s="26"/>
      <c r="I18" s="54" t="e">
        <f>IF(#REF!&lt;&gt;"",#REF!*#REF!*#REF!,#REF!*#REF!)</f>
        <v>#REF!</v>
      </c>
      <c r="J18" s="2"/>
      <c r="K18" s="2"/>
      <c r="L18" s="2"/>
      <c r="M18" s="2"/>
      <c r="N18" s="2"/>
    </row>
    <row r="19" spans="1:14" ht="16" customHeight="1">
      <c r="A19" s="26" t="s">
        <v>65</v>
      </c>
      <c r="B19" s="26" t="s">
        <v>113</v>
      </c>
      <c r="C19" s="26" t="s">
        <v>119</v>
      </c>
      <c r="D19" s="54">
        <v>0.04</v>
      </c>
      <c r="E19" s="26" t="s">
        <v>115</v>
      </c>
      <c r="F19" s="16">
        <f>(0.6^2-0.3^2)*PI()*0.1+0.00458</f>
        <v>8.9403001646924427E-2</v>
      </c>
      <c r="G19" s="20" t="s">
        <v>160</v>
      </c>
      <c r="H19" s="21">
        <v>3</v>
      </c>
      <c r="I19" s="54" t="e">
        <f>IF(#REF!&lt;&gt;"",#REF!*#REF!*#REF!,#REF!*#REF!)</f>
        <v>#REF!</v>
      </c>
      <c r="J19" s="2"/>
      <c r="K19" s="2"/>
      <c r="L19" s="2"/>
      <c r="M19" s="2"/>
      <c r="N19" s="2"/>
    </row>
    <row r="20" spans="1:14" ht="32" customHeight="1">
      <c r="A20" s="26" t="s">
        <v>67</v>
      </c>
      <c r="B20" s="26" t="s">
        <v>162</v>
      </c>
      <c r="C20" s="26" t="s">
        <v>89</v>
      </c>
      <c r="D20" s="54">
        <v>5.25</v>
      </c>
      <c r="E20" s="26" t="s">
        <v>158</v>
      </c>
      <c r="F20" s="80">
        <f>565.49/10^6</f>
        <v>5.6548999999999998E-4</v>
      </c>
      <c r="G20" s="20"/>
      <c r="H20" s="32"/>
      <c r="I20" s="81" t="e">
        <f>IF(#REF!&lt;&gt;"",#REF!*#REF!*#REF!,#REF!*#REF!)</f>
        <v>#REF!</v>
      </c>
      <c r="J20" s="2"/>
      <c r="K20" s="2"/>
      <c r="L20" s="2"/>
      <c r="M20" s="2"/>
      <c r="N20" s="2"/>
    </row>
    <row r="21" spans="1:14" ht="16" customHeight="1">
      <c r="A21" s="8"/>
      <c r="B21" s="8"/>
      <c r="C21" s="8"/>
      <c r="D21" s="8"/>
      <c r="E21" s="8"/>
      <c r="F21" s="8"/>
      <c r="G21" s="8"/>
      <c r="H21" s="10" t="s">
        <v>22</v>
      </c>
      <c r="I21" s="59" t="e">
        <f>SUM(I15:I20)</f>
        <v>#REF!</v>
      </c>
      <c r="J21" s="8"/>
      <c r="K21" s="8"/>
      <c r="L21" s="8"/>
      <c r="M21" s="8"/>
      <c r="N21" s="8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32" customHeight="1">
      <c r="A23" s="7" t="s">
        <v>153</v>
      </c>
      <c r="B23" s="7" t="s">
        <v>76</v>
      </c>
      <c r="C23" s="7" t="s">
        <v>38</v>
      </c>
      <c r="D23" s="7" t="s">
        <v>154</v>
      </c>
      <c r="E23" s="7" t="s">
        <v>40</v>
      </c>
      <c r="F23" s="7" t="s">
        <v>41</v>
      </c>
      <c r="G23" s="7" t="s">
        <v>42</v>
      </c>
      <c r="H23" s="7" t="s">
        <v>43</v>
      </c>
      <c r="I23" s="7" t="s">
        <v>21</v>
      </c>
      <c r="J23" s="7" t="s">
        <v>22</v>
      </c>
      <c r="K23" s="8"/>
      <c r="L23" s="8"/>
      <c r="M23" s="8"/>
      <c r="N23" s="8"/>
    </row>
    <row r="24" spans="1:14" ht="16" customHeight="1">
      <c r="A24" s="26" t="s">
        <v>60</v>
      </c>
      <c r="B24" s="14" t="s">
        <v>49</v>
      </c>
      <c r="C24" s="26"/>
      <c r="D24" s="66">
        <v>0</v>
      </c>
      <c r="E24" s="26"/>
      <c r="F24" s="11"/>
      <c r="G24" s="26"/>
      <c r="H24" s="26"/>
      <c r="I24" s="12"/>
      <c r="J24" s="54">
        <f>D24*I24</f>
        <v>0</v>
      </c>
      <c r="K24" s="2"/>
      <c r="L24" s="2"/>
      <c r="M24" s="2"/>
      <c r="N24" s="2"/>
    </row>
    <row r="25" spans="1:14" ht="16" customHeight="1">
      <c r="A25" s="8"/>
      <c r="B25" s="8"/>
      <c r="C25" s="8"/>
      <c r="D25" s="8"/>
      <c r="E25" s="8"/>
      <c r="F25" s="8"/>
      <c r="G25" s="8"/>
      <c r="H25" s="8"/>
      <c r="I25" s="15" t="s">
        <v>22</v>
      </c>
      <c r="J25" s="67">
        <f>SUM(J24:J24)</f>
        <v>0</v>
      </c>
      <c r="K25" s="8"/>
      <c r="L25" s="8"/>
      <c r="M25" s="8"/>
      <c r="N25" s="8"/>
    </row>
    <row r="26" spans="1:14">
      <c r="A26" s="2"/>
      <c r="B26" s="2"/>
      <c r="C26" s="2"/>
      <c r="D26" s="2"/>
      <c r="E26" s="2"/>
      <c r="F26" s="2"/>
      <c r="G26" s="2"/>
      <c r="H26" s="13"/>
      <c r="I26" s="62"/>
      <c r="J26" s="2"/>
      <c r="K26" s="2"/>
      <c r="L26" s="2"/>
      <c r="M26" s="2"/>
      <c r="N26" s="2"/>
    </row>
    <row r="27" spans="1:14" ht="32" customHeight="1">
      <c r="A27" s="7" t="s">
        <v>153</v>
      </c>
      <c r="B27" s="7" t="s">
        <v>83</v>
      </c>
      <c r="C27" s="7" t="s">
        <v>38</v>
      </c>
      <c r="D27" s="7" t="s">
        <v>154</v>
      </c>
      <c r="E27" s="7" t="s">
        <v>51</v>
      </c>
      <c r="F27" s="7" t="s">
        <v>21</v>
      </c>
      <c r="G27" s="7" t="s">
        <v>84</v>
      </c>
      <c r="H27" s="7" t="s">
        <v>85</v>
      </c>
      <c r="I27" s="7" t="s">
        <v>22</v>
      </c>
      <c r="J27" s="8"/>
      <c r="K27" s="8"/>
      <c r="L27" s="8"/>
      <c r="M27" s="8"/>
      <c r="N27" s="8"/>
    </row>
    <row r="28" spans="1:14" ht="16" customHeight="1">
      <c r="A28" s="26" t="s">
        <v>86</v>
      </c>
      <c r="B28" s="26" t="s">
        <v>49</v>
      </c>
      <c r="C28" s="26"/>
      <c r="D28" s="54">
        <v>0</v>
      </c>
      <c r="E28" s="26"/>
      <c r="F28" s="26"/>
      <c r="G28" s="26"/>
      <c r="H28" s="26"/>
      <c r="I28" s="54">
        <v>0</v>
      </c>
      <c r="J28" s="2"/>
      <c r="K28" s="2"/>
      <c r="L28" s="2"/>
      <c r="M28" s="2"/>
      <c r="N28" s="2"/>
    </row>
    <row r="29" spans="1:14" ht="16" customHeight="1">
      <c r="A29" s="8"/>
      <c r="B29" s="8"/>
      <c r="C29" s="8"/>
      <c r="D29" s="8"/>
      <c r="E29" s="8"/>
      <c r="F29" s="8"/>
      <c r="G29" s="8"/>
      <c r="H29" s="10" t="s">
        <v>22</v>
      </c>
      <c r="I29" s="59">
        <f>SUM(I28:I28)</f>
        <v>0</v>
      </c>
      <c r="J29" s="8"/>
      <c r="K29" s="8"/>
      <c r="L29" s="8"/>
      <c r="M29" s="8"/>
      <c r="N29" s="8"/>
    </row>
    <row r="30" spans="1:14">
      <c r="A30" s="2"/>
      <c r="B30" s="2"/>
      <c r="C30" s="2"/>
      <c r="D30" s="2"/>
      <c r="E30" s="2"/>
      <c r="F30" s="2"/>
      <c r="G30" s="2"/>
      <c r="H30" s="13"/>
      <c r="I30" s="62"/>
      <c r="J30" s="2"/>
      <c r="K30" s="2"/>
      <c r="L30" s="2"/>
      <c r="M30" s="2"/>
      <c r="N30" s="2"/>
    </row>
  </sheetData>
  <phoneticPr fontId="13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N28"/>
  <sheetViews>
    <sheetView showGridLines="0" zoomScale="58" zoomScaleNormal="58" workbookViewId="0">
      <selection activeCell="D26" sqref="D26"/>
    </sheetView>
  </sheetViews>
  <sheetFormatPr baseColWidth="10" defaultColWidth="9.1640625" defaultRowHeight="15"/>
  <cols>
    <col min="1" max="1" width="15" style="2" bestFit="1" customWidth="1"/>
    <col min="2" max="2" width="17.5" style="2" customWidth="1"/>
    <col min="3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 customHeight="1">
      <c r="A1" s="1" t="s">
        <v>0</v>
      </c>
      <c r="B1" s="2" t="s">
        <v>1</v>
      </c>
      <c r="J1" s="3" t="s">
        <v>2</v>
      </c>
      <c r="K1" s="4">
        <v>15</v>
      </c>
      <c r="M1" s="1" t="s">
        <v>20</v>
      </c>
      <c r="N1" s="53">
        <f>N13+I19+J23+I27</f>
        <v>50.244999999999997</v>
      </c>
    </row>
    <row r="2" spans="1:14" ht="16" customHeight="1">
      <c r="A2" s="1" t="s">
        <v>4</v>
      </c>
      <c r="B2" s="2" t="s">
        <v>5</v>
      </c>
      <c r="D2" s="52"/>
      <c r="M2" s="1" t="s">
        <v>6</v>
      </c>
      <c r="N2" s="5">
        <v>1</v>
      </c>
    </row>
    <row r="3" spans="1:14" ht="32" customHeight="1">
      <c r="A3" s="1" t="s">
        <v>7</v>
      </c>
      <c r="B3" s="2" t="s">
        <v>8</v>
      </c>
      <c r="D3" s="52"/>
      <c r="J3" s="1" t="s">
        <v>9</v>
      </c>
    </row>
    <row r="4" spans="1:14" ht="32" customHeight="1">
      <c r="A4" s="1" t="s">
        <v>19</v>
      </c>
      <c r="B4" s="6" t="s">
        <v>87</v>
      </c>
      <c r="D4" s="52"/>
      <c r="J4" s="1" t="s">
        <v>12</v>
      </c>
      <c r="M4" s="1" t="s">
        <v>13</v>
      </c>
      <c r="N4" s="53">
        <f>N1*N2</f>
        <v>50.244999999999997</v>
      </c>
    </row>
    <row r="5" spans="1:14" ht="16" customHeight="1">
      <c r="A5" s="1" t="s">
        <v>10</v>
      </c>
      <c r="B5" s="6">
        <v>10101</v>
      </c>
      <c r="J5" s="1" t="s">
        <v>16</v>
      </c>
    </row>
    <row r="6" spans="1:14" ht="16" customHeight="1">
      <c r="A6" s="1" t="s">
        <v>14</v>
      </c>
      <c r="B6" s="2" t="s">
        <v>15</v>
      </c>
    </row>
    <row r="7" spans="1:14" ht="16" customHeight="1">
      <c r="A7" s="1" t="s">
        <v>17</v>
      </c>
    </row>
    <row r="9" spans="1:14" s="8" customFormat="1" ht="16" customHeight="1">
      <c r="A9" s="7" t="s">
        <v>18</v>
      </c>
      <c r="B9" s="7" t="s">
        <v>37</v>
      </c>
      <c r="C9" s="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46</v>
      </c>
      <c r="L9" s="7" t="s">
        <v>47</v>
      </c>
      <c r="M9" s="7" t="s">
        <v>21</v>
      </c>
      <c r="N9" s="7" t="s">
        <v>22</v>
      </c>
    </row>
    <row r="10" spans="1:14" ht="32" customHeight="1">
      <c r="A10" s="50" t="s">
        <v>48</v>
      </c>
      <c r="B10" s="43" t="s">
        <v>88</v>
      </c>
      <c r="C10" s="50" t="s">
        <v>87</v>
      </c>
      <c r="D10" s="63">
        <v>46.5</v>
      </c>
      <c r="E10" s="26"/>
      <c r="F10" s="26" t="s">
        <v>57</v>
      </c>
      <c r="G10" s="26"/>
      <c r="H10" s="26"/>
      <c r="I10" s="26"/>
      <c r="J10" s="26"/>
      <c r="K10" s="26"/>
      <c r="L10" s="26"/>
      <c r="M10" s="50">
        <v>1</v>
      </c>
      <c r="N10" s="54">
        <f>IF(J10="",D10*M10,D10*J10*K10*L10*M10)</f>
        <v>46.5</v>
      </c>
    </row>
    <row r="11" spans="1:14" ht="32" customHeight="1">
      <c r="A11" s="50" t="s">
        <v>89</v>
      </c>
      <c r="B11" s="43" t="s">
        <v>90</v>
      </c>
      <c r="C11" s="50" t="s">
        <v>91</v>
      </c>
      <c r="D11" s="64">
        <v>1.75</v>
      </c>
      <c r="E11" s="44">
        <v>10</v>
      </c>
      <c r="F11" s="26" t="s">
        <v>78</v>
      </c>
      <c r="G11" s="45">
        <f>25.4*3/16</f>
        <v>4.7624999999999993</v>
      </c>
      <c r="H11" s="57" t="s">
        <v>78</v>
      </c>
      <c r="I11" s="9"/>
      <c r="J11" s="58"/>
      <c r="K11" s="57"/>
      <c r="L11" s="57"/>
      <c r="M11" s="26">
        <v>1</v>
      </c>
      <c r="N11" s="54">
        <f>IF(J11="",D11*M11,D11*J11*K11*L11*M11)</f>
        <v>1.75</v>
      </c>
    </row>
    <row r="12" spans="1:14" ht="31.5" customHeight="1">
      <c r="A12" s="50" t="s">
        <v>92</v>
      </c>
      <c r="B12" s="46" t="s">
        <v>93</v>
      </c>
      <c r="C12" s="50" t="s">
        <v>91</v>
      </c>
      <c r="D12" s="54">
        <v>0.12</v>
      </c>
      <c r="E12" s="26">
        <v>10</v>
      </c>
      <c r="F12" s="26" t="s">
        <v>78</v>
      </c>
      <c r="G12" s="26"/>
      <c r="H12" s="57"/>
      <c r="I12" s="22"/>
      <c r="J12" s="58"/>
      <c r="K12" s="57"/>
      <c r="L12" s="57"/>
      <c r="M12" s="26">
        <v>1</v>
      </c>
      <c r="N12" s="54">
        <f>IF(J12="",D12*M12,D12*J12*K12*L12*M12)</f>
        <v>0.12</v>
      </c>
    </row>
    <row r="13" spans="1:14" s="8" customFormat="1" ht="16" customHeight="1">
      <c r="M13" s="10" t="s">
        <v>22</v>
      </c>
      <c r="N13" s="59">
        <f>SUM(N10:N12)</f>
        <v>48.37</v>
      </c>
    </row>
    <row r="15" spans="1:14" s="8" customFormat="1" ht="16" customHeight="1">
      <c r="A15" s="7" t="s">
        <v>18</v>
      </c>
      <c r="B15" s="7" t="s">
        <v>50</v>
      </c>
      <c r="C15" s="7" t="s">
        <v>38</v>
      </c>
      <c r="D15" s="7" t="s">
        <v>39</v>
      </c>
      <c r="E15" s="7" t="s">
        <v>51</v>
      </c>
      <c r="F15" s="7" t="s">
        <v>21</v>
      </c>
      <c r="G15" s="7" t="s">
        <v>52</v>
      </c>
      <c r="H15" s="7" t="s">
        <v>53</v>
      </c>
      <c r="I15" s="7" t="s">
        <v>22</v>
      </c>
    </row>
    <row r="16" spans="1:14" ht="29.5" customHeight="1">
      <c r="A16" s="26" t="s">
        <v>54</v>
      </c>
      <c r="B16" s="26" t="s">
        <v>94</v>
      </c>
      <c r="C16" s="26" t="s">
        <v>95</v>
      </c>
      <c r="D16" s="60">
        <v>0.125</v>
      </c>
      <c r="E16" s="26" t="s">
        <v>57</v>
      </c>
      <c r="F16" s="26">
        <v>1</v>
      </c>
      <c r="G16" s="26"/>
      <c r="H16" s="16"/>
      <c r="I16" s="54">
        <f>IF('Brake Master Cylinder Front'!$H16&lt;&gt;"",'Brake Master Cylinder Front'!$D16*'Brake Master Cylinder Front'!$F16*'Brake Master Cylinder Front'!$H16,'Brake Master Cylinder Front'!$D16*'Brake Master Cylinder Front'!$F16)</f>
        <v>0.125</v>
      </c>
    </row>
    <row r="17" spans="1:10" ht="16.5" customHeight="1">
      <c r="A17" s="26" t="s">
        <v>58</v>
      </c>
      <c r="B17" s="47" t="s">
        <v>96</v>
      </c>
      <c r="C17" s="48" t="s">
        <v>89</v>
      </c>
      <c r="D17" s="65">
        <v>1.5</v>
      </c>
      <c r="E17" s="49" t="s">
        <v>57</v>
      </c>
      <c r="F17" s="26">
        <v>1</v>
      </c>
      <c r="G17" s="26"/>
      <c r="H17" s="16"/>
      <c r="I17" s="54">
        <f>IF('Brake Master Cylinder Front'!$H17&lt;&gt;"",'Brake Master Cylinder Front'!$D17*'Brake Master Cylinder Front'!$F17*'Brake Master Cylinder Front'!$H17,'Brake Master Cylinder Front'!$D17*'Brake Master Cylinder Front'!$F17)</f>
        <v>1.5</v>
      </c>
    </row>
    <row r="18" spans="1:10" ht="30" customHeight="1">
      <c r="A18" s="26" t="s">
        <v>61</v>
      </c>
      <c r="B18" s="26" t="s">
        <v>97</v>
      </c>
      <c r="C18" s="48" t="s">
        <v>48</v>
      </c>
      <c r="D18" s="60">
        <v>0.25</v>
      </c>
      <c r="E18" s="26" t="s">
        <v>57</v>
      </c>
      <c r="F18" s="26">
        <v>1</v>
      </c>
      <c r="G18" s="26"/>
      <c r="H18" s="16"/>
      <c r="I18" s="54">
        <f>IF('Brake Master Cylinder Front'!$H18&lt;&gt;"",'Brake Master Cylinder Front'!$D18*'Brake Master Cylinder Front'!$F18*'Brake Master Cylinder Front'!$H18,'Brake Master Cylinder Front'!$D18*'Brake Master Cylinder Front'!$F18)</f>
        <v>0.25</v>
      </c>
    </row>
    <row r="19" spans="1:10" s="8" customFormat="1" ht="16" customHeight="1">
      <c r="H19" s="10" t="s">
        <v>22</v>
      </c>
      <c r="I19" s="59">
        <f>SUM(I16:I18)</f>
        <v>1.875</v>
      </c>
    </row>
    <row r="21" spans="1:10" s="8" customFormat="1" ht="16" customHeight="1">
      <c r="A21" s="7" t="s">
        <v>18</v>
      </c>
      <c r="B21" s="7" t="s">
        <v>76</v>
      </c>
      <c r="C21" s="7" t="s">
        <v>38</v>
      </c>
      <c r="D21" s="7" t="s">
        <v>39</v>
      </c>
      <c r="E21" s="7" t="s">
        <v>40</v>
      </c>
      <c r="F21" s="7" t="s">
        <v>41</v>
      </c>
      <c r="G21" s="7" t="s">
        <v>42</v>
      </c>
      <c r="H21" s="7" t="s">
        <v>43</v>
      </c>
      <c r="I21" s="7" t="s">
        <v>21</v>
      </c>
      <c r="J21" s="7" t="s">
        <v>22</v>
      </c>
    </row>
    <row r="22" spans="1:10" ht="16" customHeight="1">
      <c r="A22" s="26" t="s">
        <v>60</v>
      </c>
      <c r="B22" s="14" t="s">
        <v>49</v>
      </c>
      <c r="C22" s="26"/>
      <c r="D22" s="66">
        <v>0</v>
      </c>
      <c r="E22" s="26"/>
      <c r="F22" s="11"/>
      <c r="G22" s="26"/>
      <c r="H22" s="26"/>
      <c r="I22" s="12"/>
      <c r="J22" s="54">
        <f>D22*I22</f>
        <v>0</v>
      </c>
    </row>
    <row r="23" spans="1:10" ht="16" customHeight="1">
      <c r="A23" s="8"/>
      <c r="B23" s="8"/>
      <c r="C23" s="8"/>
      <c r="D23" s="8"/>
      <c r="E23" s="8"/>
      <c r="F23" s="8"/>
      <c r="G23" s="8"/>
      <c r="H23" s="8"/>
      <c r="I23" s="15" t="s">
        <v>22</v>
      </c>
      <c r="J23" s="67">
        <f>SUM(J22:J22)</f>
        <v>0</v>
      </c>
    </row>
    <row r="24" spans="1:10" s="8" customFormat="1">
      <c r="A24" s="2"/>
      <c r="B24" s="2"/>
      <c r="C24" s="2"/>
      <c r="D24" s="2"/>
      <c r="E24" s="2"/>
      <c r="F24" s="2"/>
      <c r="G24" s="2"/>
      <c r="H24" s="13"/>
      <c r="I24" s="62"/>
      <c r="J24" s="2"/>
    </row>
    <row r="25" spans="1:10" ht="16" customHeight="1">
      <c r="A25" s="7" t="s">
        <v>18</v>
      </c>
      <c r="B25" s="7" t="s">
        <v>83</v>
      </c>
      <c r="C25" s="7" t="s">
        <v>38</v>
      </c>
      <c r="D25" s="7" t="s">
        <v>39</v>
      </c>
      <c r="E25" s="7" t="s">
        <v>51</v>
      </c>
      <c r="F25" s="7" t="s">
        <v>21</v>
      </c>
      <c r="G25" s="7" t="s">
        <v>84</v>
      </c>
      <c r="H25" s="7" t="s">
        <v>85</v>
      </c>
      <c r="I25" s="7" t="s">
        <v>22</v>
      </c>
      <c r="J25" s="8"/>
    </row>
    <row r="26" spans="1:10" s="8" customFormat="1" ht="16" customHeight="1">
      <c r="A26" s="26" t="s">
        <v>86</v>
      </c>
      <c r="B26" s="26" t="s">
        <v>49</v>
      </c>
      <c r="C26" s="26"/>
      <c r="D26" s="66">
        <v>0</v>
      </c>
      <c r="E26" s="26"/>
      <c r="F26" s="26"/>
      <c r="G26" s="26"/>
      <c r="H26" s="26"/>
      <c r="I26" s="66">
        <v>0</v>
      </c>
      <c r="J26" s="2"/>
    </row>
    <row r="27" spans="1:10" ht="16" customHeight="1">
      <c r="A27" s="8"/>
      <c r="B27" s="8"/>
      <c r="C27" s="8"/>
      <c r="D27" s="8"/>
      <c r="E27" s="8"/>
      <c r="F27" s="8"/>
      <c r="G27" s="8"/>
      <c r="H27" s="10" t="s">
        <v>22</v>
      </c>
      <c r="I27" s="59">
        <f>SUM(I26:I26)</f>
        <v>0</v>
      </c>
      <c r="J27" s="8"/>
    </row>
    <row r="28" spans="1:10" s="8" customFormat="1">
      <c r="A28" s="2"/>
      <c r="B28" s="2"/>
      <c r="C28" s="2"/>
      <c r="D28" s="2"/>
      <c r="E28" s="2"/>
      <c r="F28" s="2"/>
      <c r="G28" s="2"/>
      <c r="H28" s="13"/>
      <c r="I28" s="62"/>
      <c r="J28" s="2"/>
    </row>
  </sheetData>
  <phoneticPr fontId="13"/>
  <pageMargins left="0.5" right="0.5" top="0.75" bottom="0.75" header="0.3" footer="0.3"/>
  <pageSetup paperSize="9" scale="7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8"/>
  <sheetViews>
    <sheetView showGridLines="0" zoomScale="53" zoomScaleNormal="53" workbookViewId="0">
      <selection activeCell="D26" sqref="D26"/>
    </sheetView>
  </sheetViews>
  <sheetFormatPr baseColWidth="10" defaultColWidth="9.1640625" defaultRowHeight="15"/>
  <cols>
    <col min="1" max="1" width="15" style="2" bestFit="1" customWidth="1"/>
    <col min="2" max="2" width="18.6640625" style="2" customWidth="1"/>
    <col min="3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 customHeight="1">
      <c r="A1" s="1" t="s">
        <v>0</v>
      </c>
      <c r="B1" s="2" t="s">
        <v>1</v>
      </c>
      <c r="J1" s="3" t="s">
        <v>2</v>
      </c>
      <c r="K1" s="4">
        <v>15</v>
      </c>
      <c r="M1" s="1" t="s">
        <v>20</v>
      </c>
      <c r="N1" s="53">
        <f>N13+I19+J23+I27</f>
        <v>50.244999999999997</v>
      </c>
    </row>
    <row r="2" spans="1:14" ht="16" customHeight="1">
      <c r="A2" s="1" t="s">
        <v>4</v>
      </c>
      <c r="B2" s="2" t="s">
        <v>5</v>
      </c>
      <c r="D2" s="52"/>
      <c r="M2" s="1" t="s">
        <v>6</v>
      </c>
      <c r="N2" s="5">
        <v>1</v>
      </c>
    </row>
    <row r="3" spans="1:14" ht="32" customHeight="1">
      <c r="A3" s="1" t="s">
        <v>7</v>
      </c>
      <c r="B3" s="2" t="s">
        <v>8</v>
      </c>
      <c r="D3" s="52"/>
      <c r="J3" s="1" t="s">
        <v>9</v>
      </c>
    </row>
    <row r="4" spans="1:14" ht="32" customHeight="1">
      <c r="A4" s="1" t="s">
        <v>19</v>
      </c>
      <c r="B4" s="6" t="s">
        <v>98</v>
      </c>
      <c r="D4" s="52"/>
      <c r="J4" s="1" t="s">
        <v>12</v>
      </c>
      <c r="M4" s="1" t="s">
        <v>13</v>
      </c>
      <c r="N4" s="53">
        <f>N1*N2</f>
        <v>50.244999999999997</v>
      </c>
    </row>
    <row r="5" spans="1:14" ht="16" customHeight="1">
      <c r="A5" s="1" t="s">
        <v>10</v>
      </c>
      <c r="B5" s="6">
        <v>10102</v>
      </c>
      <c r="J5" s="1" t="s">
        <v>16</v>
      </c>
    </row>
    <row r="6" spans="1:14" ht="16" customHeight="1">
      <c r="A6" s="1" t="s">
        <v>14</v>
      </c>
      <c r="B6" s="2" t="s">
        <v>15</v>
      </c>
    </row>
    <row r="7" spans="1:14" ht="16" customHeight="1">
      <c r="A7" s="1" t="s">
        <v>17</v>
      </c>
    </row>
    <row r="9" spans="1:14" s="8" customFormat="1" ht="16" customHeight="1">
      <c r="A9" s="7" t="s">
        <v>18</v>
      </c>
      <c r="B9" s="7" t="s">
        <v>37</v>
      </c>
      <c r="C9" s="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46</v>
      </c>
      <c r="L9" s="7" t="s">
        <v>47</v>
      </c>
      <c r="M9" s="7" t="s">
        <v>21</v>
      </c>
      <c r="N9" s="7" t="s">
        <v>22</v>
      </c>
    </row>
    <row r="10" spans="1:14" ht="32" customHeight="1">
      <c r="A10" s="50" t="s">
        <v>48</v>
      </c>
      <c r="B10" s="50" t="s">
        <v>99</v>
      </c>
      <c r="C10" s="50" t="s">
        <v>98</v>
      </c>
      <c r="D10" s="63">
        <v>46.5</v>
      </c>
      <c r="E10" s="26"/>
      <c r="F10" s="26" t="s">
        <v>57</v>
      </c>
      <c r="G10" s="26"/>
      <c r="H10" s="26"/>
      <c r="I10" s="26"/>
      <c r="J10" s="26"/>
      <c r="K10" s="26"/>
      <c r="L10" s="26"/>
      <c r="M10" s="50">
        <v>1</v>
      </c>
      <c r="N10" s="54">
        <f>IF(J10="",D10*M10,D10*J10*K10*L10*M10)</f>
        <v>46.5</v>
      </c>
    </row>
    <row r="11" spans="1:14" ht="32" customHeight="1">
      <c r="A11" s="50" t="s">
        <v>89</v>
      </c>
      <c r="B11" s="43" t="s">
        <v>90</v>
      </c>
      <c r="C11" s="50" t="s">
        <v>91</v>
      </c>
      <c r="D11" s="64">
        <v>1.75</v>
      </c>
      <c r="E11" s="44">
        <v>10</v>
      </c>
      <c r="F11" s="26" t="s">
        <v>78</v>
      </c>
      <c r="G11" s="45">
        <f>25.4*3/16</f>
        <v>4.7624999999999993</v>
      </c>
      <c r="H11" s="57" t="s">
        <v>78</v>
      </c>
      <c r="I11" s="9"/>
      <c r="J11" s="58"/>
      <c r="K11" s="57"/>
      <c r="L11" s="57"/>
      <c r="M11" s="26">
        <v>1</v>
      </c>
      <c r="N11" s="54">
        <f>IF(J11="",D11*M11,D11*J11*K11*L11*M11)</f>
        <v>1.75</v>
      </c>
    </row>
    <row r="12" spans="1:14" ht="32" customHeight="1">
      <c r="A12" s="50" t="s">
        <v>92</v>
      </c>
      <c r="B12" s="46" t="s">
        <v>93</v>
      </c>
      <c r="C12" s="50" t="s">
        <v>91</v>
      </c>
      <c r="D12" s="54">
        <v>0.12</v>
      </c>
      <c r="E12" s="26">
        <v>10</v>
      </c>
      <c r="F12" s="26" t="s">
        <v>78</v>
      </c>
      <c r="G12" s="26"/>
      <c r="H12" s="57"/>
      <c r="I12" s="22"/>
      <c r="J12" s="58"/>
      <c r="K12" s="57"/>
      <c r="L12" s="57"/>
      <c r="M12" s="26">
        <v>1</v>
      </c>
      <c r="N12" s="54">
        <f>IF(J12="",D12*M12,D12*J12*K12*L12*M12)</f>
        <v>0.12</v>
      </c>
    </row>
    <row r="13" spans="1:14" s="8" customFormat="1" ht="16" customHeight="1">
      <c r="M13" s="10" t="s">
        <v>22</v>
      </c>
      <c r="N13" s="59">
        <f>SUM(N10:N12)</f>
        <v>48.37</v>
      </c>
    </row>
    <row r="15" spans="1:14" s="8" customFormat="1" ht="16" customHeight="1">
      <c r="A15" s="7" t="s">
        <v>18</v>
      </c>
      <c r="B15" s="7" t="s">
        <v>50</v>
      </c>
      <c r="C15" s="7" t="s">
        <v>38</v>
      </c>
      <c r="D15" s="7" t="s">
        <v>39</v>
      </c>
      <c r="E15" s="7" t="s">
        <v>51</v>
      </c>
      <c r="F15" s="7" t="s">
        <v>21</v>
      </c>
      <c r="G15" s="7" t="s">
        <v>52</v>
      </c>
      <c r="H15" s="7" t="s">
        <v>53</v>
      </c>
      <c r="I15" s="7" t="s">
        <v>22</v>
      </c>
    </row>
    <row r="16" spans="1:14" ht="32" customHeight="1">
      <c r="A16" s="26" t="s">
        <v>54</v>
      </c>
      <c r="B16" s="26" t="s">
        <v>94</v>
      </c>
      <c r="C16" s="26" t="s">
        <v>95</v>
      </c>
      <c r="D16" s="60">
        <v>0.125</v>
      </c>
      <c r="E16" s="26" t="s">
        <v>57</v>
      </c>
      <c r="F16" s="26">
        <v>1</v>
      </c>
      <c r="G16" s="26"/>
      <c r="H16" s="16"/>
      <c r="I16" s="54">
        <f>IF('Brake Master Cylinder Rear'!$H16&lt;&gt;"",'Brake Master Cylinder Rear'!$D16*'Brake Master Cylinder Rear'!$F16*'Brake Master Cylinder Rear'!$H16,'Brake Master Cylinder Rear'!$D16*'Brake Master Cylinder Rear'!$F16)</f>
        <v>0.125</v>
      </c>
    </row>
    <row r="17" spans="1:10" ht="16" customHeight="1">
      <c r="A17" s="26" t="s">
        <v>58</v>
      </c>
      <c r="B17" s="47" t="s">
        <v>96</v>
      </c>
      <c r="C17" s="48" t="s">
        <v>89</v>
      </c>
      <c r="D17" s="65">
        <v>1.5</v>
      </c>
      <c r="E17" s="49" t="s">
        <v>57</v>
      </c>
      <c r="F17" s="26">
        <v>1</v>
      </c>
      <c r="G17" s="26"/>
      <c r="H17" s="26"/>
      <c r="I17" s="54">
        <f>IF('Brake Master Cylinder Rear'!$H17&lt;&gt;"",'Brake Master Cylinder Rear'!$D17*'Brake Master Cylinder Rear'!$F17*'Brake Master Cylinder Rear'!$H17,'Brake Master Cylinder Rear'!$D17*'Brake Master Cylinder Rear'!$F17)</f>
        <v>1.5</v>
      </c>
    </row>
    <row r="18" spans="1:10" ht="28.5" customHeight="1">
      <c r="A18" s="26" t="s">
        <v>61</v>
      </c>
      <c r="B18" s="26" t="s">
        <v>97</v>
      </c>
      <c r="C18" s="48" t="s">
        <v>48</v>
      </c>
      <c r="D18" s="60">
        <v>0.25</v>
      </c>
      <c r="E18" s="26" t="s">
        <v>57</v>
      </c>
      <c r="F18" s="26">
        <v>1</v>
      </c>
      <c r="G18" s="26"/>
      <c r="H18" s="16"/>
      <c r="I18" s="54">
        <f>IF('Brake Master Cylinder Rear'!$H18&lt;&gt;"",'Brake Master Cylinder Rear'!$D18*'Brake Master Cylinder Rear'!$F18*'Brake Master Cylinder Rear'!$H18,'Brake Master Cylinder Rear'!$D18*'Brake Master Cylinder Rear'!$F18)</f>
        <v>0.25</v>
      </c>
    </row>
    <row r="19" spans="1:10" s="8" customFormat="1" ht="16" customHeight="1">
      <c r="H19" s="10" t="s">
        <v>22</v>
      </c>
      <c r="I19" s="59">
        <f>SUM(I16:I18)</f>
        <v>1.875</v>
      </c>
    </row>
    <row r="21" spans="1:10" s="8" customFormat="1" ht="16" customHeight="1">
      <c r="A21" s="7" t="s">
        <v>18</v>
      </c>
      <c r="B21" s="7" t="s">
        <v>76</v>
      </c>
      <c r="C21" s="7" t="s">
        <v>38</v>
      </c>
      <c r="D21" s="7" t="s">
        <v>39</v>
      </c>
      <c r="E21" s="7" t="s">
        <v>40</v>
      </c>
      <c r="F21" s="7" t="s">
        <v>41</v>
      </c>
      <c r="G21" s="7" t="s">
        <v>42</v>
      </c>
      <c r="H21" s="7" t="s">
        <v>43</v>
      </c>
      <c r="I21" s="7" t="s">
        <v>21</v>
      </c>
      <c r="J21" s="7" t="s">
        <v>22</v>
      </c>
    </row>
    <row r="22" spans="1:10" ht="16" customHeight="1">
      <c r="A22" s="26" t="s">
        <v>60</v>
      </c>
      <c r="B22" s="14" t="s">
        <v>49</v>
      </c>
      <c r="C22" s="26"/>
      <c r="D22" s="66">
        <v>0</v>
      </c>
      <c r="E22" s="26"/>
      <c r="F22" s="11"/>
      <c r="G22" s="26"/>
      <c r="H22" s="26"/>
      <c r="I22" s="12"/>
      <c r="J22" s="54">
        <f>D22*I22</f>
        <v>0</v>
      </c>
    </row>
    <row r="23" spans="1:10" s="8" customFormat="1" ht="16" customHeight="1">
      <c r="I23" s="15" t="s">
        <v>22</v>
      </c>
      <c r="J23" s="67">
        <f>SUM(J22:J22)</f>
        <v>0</v>
      </c>
    </row>
    <row r="24" spans="1:10">
      <c r="H24" s="13"/>
      <c r="I24" s="62"/>
    </row>
    <row r="25" spans="1:10" s="8" customFormat="1" ht="16" customHeight="1">
      <c r="A25" s="7" t="s">
        <v>18</v>
      </c>
      <c r="B25" s="7" t="s">
        <v>83</v>
      </c>
      <c r="C25" s="7" t="s">
        <v>38</v>
      </c>
      <c r="D25" s="7" t="s">
        <v>39</v>
      </c>
      <c r="E25" s="7" t="s">
        <v>51</v>
      </c>
      <c r="F25" s="7" t="s">
        <v>21</v>
      </c>
      <c r="G25" s="7" t="s">
        <v>84</v>
      </c>
      <c r="H25" s="7" t="s">
        <v>85</v>
      </c>
      <c r="I25" s="7" t="s">
        <v>22</v>
      </c>
    </row>
    <row r="26" spans="1:10" ht="16" customHeight="1">
      <c r="A26" s="26" t="s">
        <v>86</v>
      </c>
      <c r="B26" s="26" t="s">
        <v>49</v>
      </c>
      <c r="C26" s="26"/>
      <c r="D26" s="54">
        <v>0</v>
      </c>
      <c r="E26" s="26"/>
      <c r="F26" s="26"/>
      <c r="G26" s="26"/>
      <c r="H26" s="26"/>
      <c r="I26" s="54">
        <v>0</v>
      </c>
    </row>
    <row r="27" spans="1:10" s="8" customFormat="1" ht="16" customHeight="1">
      <c r="H27" s="10" t="s">
        <v>22</v>
      </c>
      <c r="I27" s="59">
        <f>SUM(I26:I26)</f>
        <v>0</v>
      </c>
    </row>
    <row r="28" spans="1:10">
      <c r="H28" s="13"/>
      <c r="I28" s="62"/>
    </row>
  </sheetData>
  <phoneticPr fontId="13"/>
  <pageMargins left="0.51181102362204722" right="0.51181102362204722" top="0.74803149606299213" bottom="0.74803149606299213" header="0.31496062992125978" footer="0.31496062992125978"/>
  <pageSetup paperSize="9" scale="6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7"/>
  <sheetViews>
    <sheetView showGridLines="0" zoomScale="63" zoomScaleNormal="80" workbookViewId="0">
      <selection activeCell="D25" sqref="D25"/>
    </sheetView>
  </sheetViews>
  <sheetFormatPr baseColWidth="10" defaultColWidth="9.1640625" defaultRowHeight="15"/>
  <cols>
    <col min="1" max="1" width="15" style="2" bestFit="1" customWidth="1"/>
    <col min="2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 customHeight="1">
      <c r="A1" s="1" t="s">
        <v>0</v>
      </c>
      <c r="B1" s="2" t="s">
        <v>1</v>
      </c>
      <c r="J1" s="3" t="s">
        <v>2</v>
      </c>
      <c r="K1" s="4">
        <v>15</v>
      </c>
      <c r="M1" s="1" t="s">
        <v>20</v>
      </c>
      <c r="N1" s="53">
        <f>N12+I18+J22+I26</f>
        <v>6.3555999999999999</v>
      </c>
    </row>
    <row r="2" spans="1:14" ht="16" customHeight="1">
      <c r="A2" s="1" t="s">
        <v>4</v>
      </c>
      <c r="B2" s="2" t="s">
        <v>5</v>
      </c>
      <c r="D2" s="52"/>
      <c r="M2" s="1" t="s">
        <v>6</v>
      </c>
      <c r="N2" s="5">
        <v>1</v>
      </c>
    </row>
    <row r="3" spans="1:14" ht="32" customHeight="1">
      <c r="A3" s="1" t="s">
        <v>7</v>
      </c>
      <c r="B3" s="2" t="s">
        <v>8</v>
      </c>
      <c r="D3" s="52"/>
      <c r="J3" s="1" t="s">
        <v>9</v>
      </c>
    </row>
    <row r="4" spans="1:14" ht="32" customHeight="1">
      <c r="A4" s="1" t="s">
        <v>19</v>
      </c>
      <c r="B4" s="6" t="s">
        <v>26</v>
      </c>
      <c r="D4" s="52"/>
      <c r="J4" s="1" t="s">
        <v>12</v>
      </c>
      <c r="M4" s="1" t="s">
        <v>13</v>
      </c>
      <c r="N4" s="53">
        <f>N1*N2</f>
        <v>6.3555999999999999</v>
      </c>
    </row>
    <row r="5" spans="1:14" ht="16" customHeight="1">
      <c r="A5" s="1" t="s">
        <v>10</v>
      </c>
      <c r="B5" s="6">
        <v>10103</v>
      </c>
      <c r="J5" s="1" t="s">
        <v>16</v>
      </c>
    </row>
    <row r="6" spans="1:14" ht="16" customHeight="1">
      <c r="A6" s="1" t="s">
        <v>14</v>
      </c>
      <c r="B6" s="2" t="s">
        <v>15</v>
      </c>
    </row>
    <row r="7" spans="1:14" ht="16" customHeight="1">
      <c r="A7" s="1" t="s">
        <v>17</v>
      </c>
    </row>
    <row r="9" spans="1:14" s="8" customFormat="1" ht="16" customHeight="1">
      <c r="A9" s="7" t="s">
        <v>18</v>
      </c>
      <c r="B9" s="7" t="s">
        <v>37</v>
      </c>
      <c r="C9" s="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46</v>
      </c>
      <c r="L9" s="7" t="s">
        <v>47</v>
      </c>
      <c r="M9" s="7" t="s">
        <v>21</v>
      </c>
      <c r="N9" s="7" t="s">
        <v>22</v>
      </c>
    </row>
    <row r="10" spans="1:14" ht="48" customHeight="1">
      <c r="A10" s="50" t="s">
        <v>48</v>
      </c>
      <c r="B10" s="43" t="s">
        <v>100</v>
      </c>
      <c r="C10" s="26" t="s">
        <v>101</v>
      </c>
      <c r="D10" s="63">
        <v>5</v>
      </c>
      <c r="E10" s="24"/>
      <c r="F10" s="26" t="s">
        <v>57</v>
      </c>
      <c r="G10" s="26"/>
      <c r="H10" s="57"/>
      <c r="I10" s="9"/>
      <c r="J10" s="58"/>
      <c r="K10" s="57"/>
      <c r="L10" s="57"/>
      <c r="M10" s="68">
        <v>1</v>
      </c>
      <c r="N10" s="54">
        <f>IF(J10="",D10*M10,D10*J10*K10*L10*M10)</f>
        <v>5</v>
      </c>
    </row>
    <row r="11" spans="1:14" ht="48" customHeight="1">
      <c r="A11" s="50" t="s">
        <v>89</v>
      </c>
      <c r="B11" s="25" t="s">
        <v>102</v>
      </c>
      <c r="C11" s="26" t="s">
        <v>103</v>
      </c>
      <c r="D11" s="63">
        <v>0</v>
      </c>
      <c r="E11" s="31">
        <v>11.1</v>
      </c>
      <c r="F11" s="26" t="s">
        <v>78</v>
      </c>
      <c r="G11" s="33">
        <v>0.29726999999999998</v>
      </c>
      <c r="H11" s="57" t="s">
        <v>104</v>
      </c>
      <c r="I11" s="9"/>
      <c r="J11" s="58"/>
      <c r="K11" s="57"/>
      <c r="L11" s="57"/>
      <c r="M11" s="68">
        <v>1</v>
      </c>
      <c r="N11" s="54">
        <f>IF(J11="",D11*M11,D11*J11*K11*L11*M11)</f>
        <v>0</v>
      </c>
    </row>
    <row r="12" spans="1:14" s="8" customFormat="1" ht="16" customHeight="1">
      <c r="M12" s="10" t="s">
        <v>22</v>
      </c>
      <c r="N12" s="59">
        <f>SUM(N10:N11)</f>
        <v>5</v>
      </c>
    </row>
    <row r="14" spans="1:14" s="8" customFormat="1" ht="16" customHeight="1">
      <c r="A14" s="7" t="s">
        <v>18</v>
      </c>
      <c r="B14" s="7" t="s">
        <v>50</v>
      </c>
      <c r="C14" s="7" t="s">
        <v>38</v>
      </c>
      <c r="D14" s="7" t="s">
        <v>39</v>
      </c>
      <c r="E14" s="7" t="s">
        <v>51</v>
      </c>
      <c r="F14" s="7" t="s">
        <v>21</v>
      </c>
      <c r="G14" s="7" t="s">
        <v>52</v>
      </c>
      <c r="H14" s="7" t="s">
        <v>53</v>
      </c>
      <c r="I14" s="7" t="s">
        <v>22</v>
      </c>
    </row>
    <row r="15" spans="1:14" ht="32" customHeight="1">
      <c r="A15" s="26" t="s">
        <v>54</v>
      </c>
      <c r="B15" s="26" t="s">
        <v>55</v>
      </c>
      <c r="C15" s="26" t="s">
        <v>105</v>
      </c>
      <c r="D15" s="60">
        <v>0.1875</v>
      </c>
      <c r="E15" s="26" t="s">
        <v>57</v>
      </c>
      <c r="F15" s="26">
        <v>1</v>
      </c>
      <c r="G15" s="26"/>
      <c r="H15" s="16"/>
      <c r="I15" s="54">
        <f>IF('Brake Reservoir Tank Front'!$H15&lt;&gt;"",'Brake Reservoir Tank Front'!$D15*'Brake Reservoir Tank Front'!$F15*'Brake Reservoir Tank Front'!$H15,'Brake Reservoir Tank Front'!$D15*'Brake Reservoir Tank Front'!$F15)</f>
        <v>0.1875</v>
      </c>
    </row>
    <row r="16" spans="1:14" ht="30" customHeight="1">
      <c r="A16" s="26" t="s">
        <v>58</v>
      </c>
      <c r="B16" s="26" t="s">
        <v>59</v>
      </c>
      <c r="C16" s="26" t="s">
        <v>106</v>
      </c>
      <c r="D16" s="60">
        <v>6.25E-2</v>
      </c>
      <c r="E16" s="26" t="s">
        <v>57</v>
      </c>
      <c r="F16" s="26">
        <v>1</v>
      </c>
      <c r="G16" s="26"/>
      <c r="H16" s="16"/>
      <c r="I16" s="54">
        <f>IF('Brake Reservoir Tank Front'!$H16&lt;&gt;"",'Brake Reservoir Tank Front'!$D16*'Brake Reservoir Tank Front'!$F16*'Brake Reservoir Tank Front'!$H16,'Brake Reservoir Tank Front'!$D16*'Brake Reservoir Tank Front'!$F16)</f>
        <v>6.25E-2</v>
      </c>
    </row>
    <row r="17" spans="1:10" ht="30" customHeight="1">
      <c r="A17" s="26" t="s">
        <v>61</v>
      </c>
      <c r="B17" s="17" t="s">
        <v>62</v>
      </c>
      <c r="C17" s="26" t="s">
        <v>60</v>
      </c>
      <c r="D17" s="60">
        <v>0.75</v>
      </c>
      <c r="E17" s="26" t="s">
        <v>57</v>
      </c>
      <c r="F17" s="26">
        <v>1</v>
      </c>
      <c r="G17" s="26"/>
      <c r="H17" s="16"/>
      <c r="I17" s="54">
        <f>IF('Brake Reservoir Tank Front'!$H17&lt;&gt;"",'Brake Reservoir Tank Front'!$D17*'Brake Reservoir Tank Front'!$F17*'Brake Reservoir Tank Front'!$H17,'Brake Reservoir Tank Front'!$D17*'Brake Reservoir Tank Front'!$F17)</f>
        <v>0.75</v>
      </c>
    </row>
    <row r="18" spans="1:10" s="8" customFormat="1" ht="16" customHeight="1">
      <c r="H18" s="10" t="s">
        <v>22</v>
      </c>
      <c r="I18" s="59">
        <f>SUM(I15:I17)</f>
        <v>1</v>
      </c>
    </row>
    <row r="20" spans="1:10" s="8" customFormat="1" ht="16" customHeight="1">
      <c r="A20" s="7" t="s">
        <v>18</v>
      </c>
      <c r="B20" s="7" t="s">
        <v>76</v>
      </c>
      <c r="C20" s="7" t="s">
        <v>38</v>
      </c>
      <c r="D20" s="7" t="s">
        <v>39</v>
      </c>
      <c r="E20" s="7" t="s">
        <v>40</v>
      </c>
      <c r="F20" s="7" t="s">
        <v>41</v>
      </c>
      <c r="G20" s="7" t="s">
        <v>42</v>
      </c>
      <c r="H20" s="7" t="s">
        <v>43</v>
      </c>
      <c r="I20" s="7" t="s">
        <v>21</v>
      </c>
      <c r="J20" s="7" t="s">
        <v>22</v>
      </c>
    </row>
    <row r="21" spans="1:10" ht="32" customHeight="1">
      <c r="A21" s="26" t="s">
        <v>60</v>
      </c>
      <c r="B21" s="26" t="s">
        <v>77</v>
      </c>
      <c r="C21" s="26" t="s">
        <v>105</v>
      </c>
      <c r="D21" s="61">
        <v>0.35560000000000003</v>
      </c>
      <c r="E21" s="26">
        <v>10</v>
      </c>
      <c r="F21" s="11" t="s">
        <v>78</v>
      </c>
      <c r="G21" s="26"/>
      <c r="H21" s="26"/>
      <c r="I21" s="12">
        <v>1</v>
      </c>
      <c r="J21" s="54">
        <f>D21*I21</f>
        <v>0.35560000000000003</v>
      </c>
    </row>
    <row r="22" spans="1:10" s="8" customFormat="1" ht="16" customHeight="1">
      <c r="I22" s="15" t="s">
        <v>22</v>
      </c>
      <c r="J22" s="67">
        <f>SUM(J21:J21)</f>
        <v>0.35560000000000003</v>
      </c>
    </row>
    <row r="23" spans="1:10">
      <c r="H23" s="13"/>
      <c r="I23" s="62"/>
    </row>
    <row r="24" spans="1:10" s="8" customFormat="1" ht="16" customHeight="1">
      <c r="A24" s="7" t="s">
        <v>18</v>
      </c>
      <c r="B24" s="7" t="s">
        <v>83</v>
      </c>
      <c r="C24" s="7" t="s">
        <v>38</v>
      </c>
      <c r="D24" s="7" t="s">
        <v>39</v>
      </c>
      <c r="E24" s="7" t="s">
        <v>51</v>
      </c>
      <c r="F24" s="7" t="s">
        <v>21</v>
      </c>
      <c r="G24" s="7" t="s">
        <v>84</v>
      </c>
      <c r="H24" s="7" t="s">
        <v>85</v>
      </c>
      <c r="I24" s="7" t="s">
        <v>22</v>
      </c>
    </row>
    <row r="25" spans="1:10" ht="16" customHeight="1">
      <c r="A25" s="26" t="s">
        <v>86</v>
      </c>
      <c r="B25" s="26" t="s">
        <v>49</v>
      </c>
      <c r="C25" s="26"/>
      <c r="D25" s="54">
        <v>0</v>
      </c>
      <c r="E25" s="26"/>
      <c r="F25" s="26"/>
      <c r="G25" s="26"/>
      <c r="H25" s="26"/>
      <c r="I25" s="54">
        <v>0</v>
      </c>
    </row>
    <row r="26" spans="1:10" s="8" customFormat="1" ht="16" customHeight="1">
      <c r="H26" s="10" t="s">
        <v>22</v>
      </c>
      <c r="I26" s="59">
        <f>SUM(I25:I25)</f>
        <v>0</v>
      </c>
    </row>
    <row r="27" spans="1:10">
      <c r="H27" s="13"/>
      <c r="I27" s="62"/>
    </row>
  </sheetData>
  <phoneticPr fontId="13"/>
  <pageMargins left="0.5" right="0.5" top="0.75" bottom="0.75" header="0.3" footer="0.3"/>
  <pageSetup paperSize="9" scale="70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7"/>
  <sheetViews>
    <sheetView showGridLines="0" topLeftCell="A4" zoomScale="63" zoomScaleNormal="100" workbookViewId="0">
      <selection activeCell="D30" sqref="D30"/>
    </sheetView>
  </sheetViews>
  <sheetFormatPr baseColWidth="10" defaultColWidth="9.1640625" defaultRowHeight="15"/>
  <cols>
    <col min="1" max="1" width="15" style="2" bestFit="1" customWidth="1"/>
    <col min="2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33203125" style="2" bestFit="1" customWidth="1"/>
    <col min="13" max="13" width="13.83203125" style="2" bestFit="1" customWidth="1"/>
    <col min="14" max="14" width="15" style="2" bestFit="1" customWidth="1"/>
    <col min="15" max="15" width="9.1640625" style="2" customWidth="1"/>
    <col min="16" max="16" width="9.5" style="2" bestFit="1" customWidth="1"/>
    <col min="17" max="18" width="9.1640625" style="2" customWidth="1"/>
    <col min="19" max="19" width="10.5" style="2" bestFit="1" customWidth="1"/>
    <col min="20" max="20" width="9.5" style="2" bestFit="1" customWidth="1"/>
    <col min="21" max="21" width="9.1640625" style="2" customWidth="1"/>
    <col min="22" max="22" width="9.5" style="2" bestFit="1" customWidth="1"/>
    <col min="23" max="23" width="9.1640625" style="2" customWidth="1"/>
    <col min="24" max="25" width="10.1640625" style="2" bestFit="1" customWidth="1"/>
    <col min="26" max="28" width="9.33203125" style="2" bestFit="1" customWidth="1"/>
    <col min="29" max="29" width="9.1640625" style="2" customWidth="1"/>
    <col min="30" max="16384" width="9.1640625" style="2"/>
  </cols>
  <sheetData>
    <row r="1" spans="1:14" ht="16" customHeight="1">
      <c r="A1" s="1" t="s">
        <v>0</v>
      </c>
      <c r="B1" s="2" t="s">
        <v>1</v>
      </c>
      <c r="J1" s="3" t="s">
        <v>2</v>
      </c>
      <c r="K1" s="4">
        <v>15</v>
      </c>
      <c r="M1" s="1" t="s">
        <v>20</v>
      </c>
      <c r="N1" s="53">
        <f>N12+I18+J22+I26</f>
        <v>6.3555999999999999</v>
      </c>
    </row>
    <row r="2" spans="1:14" ht="16" customHeight="1">
      <c r="A2" s="1" t="s">
        <v>4</v>
      </c>
      <c r="B2" s="2" t="s">
        <v>5</v>
      </c>
      <c r="D2" s="52"/>
      <c r="M2" s="1" t="s">
        <v>6</v>
      </c>
      <c r="N2" s="5">
        <v>1</v>
      </c>
    </row>
    <row r="3" spans="1:14" ht="32" customHeight="1">
      <c r="A3" s="1" t="s">
        <v>7</v>
      </c>
      <c r="B3" s="2" t="s">
        <v>8</v>
      </c>
      <c r="D3" s="52"/>
      <c r="J3" s="1" t="s">
        <v>9</v>
      </c>
    </row>
    <row r="4" spans="1:14" ht="32" customHeight="1">
      <c r="A4" s="1" t="s">
        <v>19</v>
      </c>
      <c r="B4" s="6" t="s">
        <v>28</v>
      </c>
      <c r="D4" s="52"/>
      <c r="J4" s="1" t="s">
        <v>12</v>
      </c>
      <c r="M4" s="1" t="s">
        <v>13</v>
      </c>
      <c r="N4" s="53">
        <f>N1*N2</f>
        <v>6.3555999999999999</v>
      </c>
    </row>
    <row r="5" spans="1:14" ht="16" customHeight="1">
      <c r="A5" s="1" t="s">
        <v>10</v>
      </c>
      <c r="B5" s="6">
        <v>10104</v>
      </c>
      <c r="J5" s="1" t="s">
        <v>16</v>
      </c>
    </row>
    <row r="6" spans="1:14" ht="16" customHeight="1">
      <c r="A6" s="1" t="s">
        <v>14</v>
      </c>
      <c r="B6" s="2" t="s">
        <v>15</v>
      </c>
    </row>
    <row r="7" spans="1:14" ht="16" customHeight="1">
      <c r="A7" s="1" t="s">
        <v>17</v>
      </c>
    </row>
    <row r="9" spans="1:14" s="8" customFormat="1" ht="16" customHeight="1">
      <c r="A9" s="7" t="s">
        <v>18</v>
      </c>
      <c r="B9" s="7" t="s">
        <v>37</v>
      </c>
      <c r="C9" s="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46</v>
      </c>
      <c r="L9" s="7" t="s">
        <v>47</v>
      </c>
      <c r="M9" s="7" t="s">
        <v>21</v>
      </c>
      <c r="N9" s="7" t="s">
        <v>22</v>
      </c>
    </row>
    <row r="10" spans="1:14" ht="48" customHeight="1">
      <c r="A10" s="50" t="s">
        <v>48</v>
      </c>
      <c r="B10" s="24" t="s">
        <v>100</v>
      </c>
      <c r="C10" s="26" t="s">
        <v>101</v>
      </c>
      <c r="D10" s="63">
        <v>5</v>
      </c>
      <c r="E10" s="24"/>
      <c r="F10" s="26" t="s">
        <v>57</v>
      </c>
      <c r="G10" s="26"/>
      <c r="H10" s="57"/>
      <c r="I10" s="9"/>
      <c r="J10" s="58"/>
      <c r="K10" s="57"/>
      <c r="L10" s="57"/>
      <c r="M10" s="68">
        <v>1</v>
      </c>
      <c r="N10" s="54">
        <f>IF(J10="",D10*M10,D10*J10*K10*L10*M10)</f>
        <v>5</v>
      </c>
    </row>
    <row r="11" spans="1:14" ht="48" customHeight="1">
      <c r="A11" s="50" t="s">
        <v>89</v>
      </c>
      <c r="B11" s="25" t="s">
        <v>102</v>
      </c>
      <c r="C11" s="26" t="s">
        <v>107</v>
      </c>
      <c r="D11" s="63">
        <v>0</v>
      </c>
      <c r="E11" s="31">
        <v>11.1</v>
      </c>
      <c r="F11" s="26" t="s">
        <v>78</v>
      </c>
      <c r="G11" s="33">
        <f>297.27/1000</f>
        <v>0.29726999999999998</v>
      </c>
      <c r="H11" s="57" t="s">
        <v>104</v>
      </c>
      <c r="I11" s="9"/>
      <c r="J11" s="58"/>
      <c r="K11" s="57"/>
      <c r="L11" s="57"/>
      <c r="M11" s="68">
        <v>1</v>
      </c>
      <c r="N11" s="54">
        <f>IF(J11="",D11*M11,D11*J11*K11*L11*M11)</f>
        <v>0</v>
      </c>
    </row>
    <row r="12" spans="1:14" s="8" customFormat="1" ht="16" customHeight="1">
      <c r="M12" s="10" t="s">
        <v>22</v>
      </c>
      <c r="N12" s="59">
        <f>SUM(N10:N11)</f>
        <v>5</v>
      </c>
    </row>
    <row r="14" spans="1:14" s="8" customFormat="1" ht="16" customHeight="1">
      <c r="A14" s="7" t="s">
        <v>18</v>
      </c>
      <c r="B14" s="7" t="s">
        <v>50</v>
      </c>
      <c r="C14" s="7" t="s">
        <v>38</v>
      </c>
      <c r="D14" s="7" t="s">
        <v>39</v>
      </c>
      <c r="E14" s="7" t="s">
        <v>51</v>
      </c>
      <c r="F14" s="7" t="s">
        <v>21</v>
      </c>
      <c r="G14" s="7" t="s">
        <v>52</v>
      </c>
      <c r="H14" s="7" t="s">
        <v>53</v>
      </c>
      <c r="I14" s="7" t="s">
        <v>22</v>
      </c>
    </row>
    <row r="15" spans="1:14" ht="32" customHeight="1">
      <c r="A15" s="26" t="s">
        <v>54</v>
      </c>
      <c r="B15" s="26" t="s">
        <v>55</v>
      </c>
      <c r="C15" s="26" t="s">
        <v>105</v>
      </c>
      <c r="D15" s="60">
        <v>0.1875</v>
      </c>
      <c r="E15" s="26" t="s">
        <v>57</v>
      </c>
      <c r="F15" s="26">
        <v>1</v>
      </c>
      <c r="G15" s="26"/>
      <c r="H15" s="16"/>
      <c r="I15" s="54">
        <f>IF('Brake Reservoir Tank Rear'!$H15&lt;&gt;"",'Brake Reservoir Tank Rear'!$D15*'Brake Reservoir Tank Rear'!$F15*'Brake Reservoir Tank Rear'!$H15,'Brake Reservoir Tank Rear'!$D15*'Brake Reservoir Tank Rear'!$F15)</f>
        <v>0.1875</v>
      </c>
    </row>
    <row r="16" spans="1:14" ht="30.75" customHeight="1">
      <c r="A16" s="26" t="s">
        <v>58</v>
      </c>
      <c r="B16" s="26" t="s">
        <v>59</v>
      </c>
      <c r="C16" s="26" t="s">
        <v>106</v>
      </c>
      <c r="D16" s="60">
        <v>6.25E-2</v>
      </c>
      <c r="E16" s="26" t="s">
        <v>57</v>
      </c>
      <c r="F16" s="26">
        <v>1</v>
      </c>
      <c r="G16" s="26"/>
      <c r="H16" s="16"/>
      <c r="I16" s="54">
        <f>IF('Brake Reservoir Tank Rear'!$H16&lt;&gt;"",'Brake Reservoir Tank Rear'!$D16*'Brake Reservoir Tank Rear'!$F16*'Brake Reservoir Tank Rear'!$H16,'Brake Reservoir Tank Rear'!$D16*'Brake Reservoir Tank Rear'!$F16)</f>
        <v>6.25E-2</v>
      </c>
    </row>
    <row r="17" spans="1:10" ht="30" customHeight="1">
      <c r="A17" s="26" t="s">
        <v>61</v>
      </c>
      <c r="B17" s="17" t="s">
        <v>62</v>
      </c>
      <c r="C17" s="26" t="s">
        <v>60</v>
      </c>
      <c r="D17" s="60">
        <v>0.75</v>
      </c>
      <c r="E17" s="26" t="s">
        <v>57</v>
      </c>
      <c r="F17" s="26">
        <v>1</v>
      </c>
      <c r="G17" s="26"/>
      <c r="H17" s="16"/>
      <c r="I17" s="54">
        <f>IF('Brake Reservoir Tank Rear'!$H17&lt;&gt;"",'Brake Reservoir Tank Rear'!$D17*'Brake Reservoir Tank Rear'!$F17*'Brake Reservoir Tank Rear'!$H17,'Brake Reservoir Tank Rear'!$D17*'Brake Reservoir Tank Rear'!$F17)</f>
        <v>0.75</v>
      </c>
    </row>
    <row r="18" spans="1:10" s="8" customFormat="1" ht="16" customHeight="1">
      <c r="H18" s="10" t="s">
        <v>22</v>
      </c>
      <c r="I18" s="59">
        <f>SUM(I15:I17)</f>
        <v>1</v>
      </c>
    </row>
    <row r="20" spans="1:10" s="8" customFormat="1" ht="16" customHeight="1">
      <c r="A20" s="7" t="s">
        <v>18</v>
      </c>
      <c r="B20" s="7" t="s">
        <v>76</v>
      </c>
      <c r="C20" s="7" t="s">
        <v>38</v>
      </c>
      <c r="D20" s="7" t="s">
        <v>39</v>
      </c>
      <c r="E20" s="7" t="s">
        <v>40</v>
      </c>
      <c r="F20" s="7" t="s">
        <v>41</v>
      </c>
      <c r="G20" s="7" t="s">
        <v>42</v>
      </c>
      <c r="H20" s="7" t="s">
        <v>43</v>
      </c>
      <c r="I20" s="7" t="s">
        <v>21</v>
      </c>
      <c r="J20" s="7" t="s">
        <v>22</v>
      </c>
    </row>
    <row r="21" spans="1:10" ht="32" customHeight="1">
      <c r="A21" s="26" t="s">
        <v>60</v>
      </c>
      <c r="B21" s="26" t="s">
        <v>77</v>
      </c>
      <c r="C21" s="26" t="s">
        <v>105</v>
      </c>
      <c r="D21" s="61">
        <v>0.35560000000000003</v>
      </c>
      <c r="E21" s="26">
        <v>10</v>
      </c>
      <c r="F21" s="11" t="s">
        <v>78</v>
      </c>
      <c r="G21" s="26"/>
      <c r="H21" s="26"/>
      <c r="I21" s="12">
        <v>1</v>
      </c>
      <c r="J21" s="54">
        <f>D21*I21</f>
        <v>0.35560000000000003</v>
      </c>
    </row>
    <row r="22" spans="1:10" s="8" customFormat="1" ht="16" customHeight="1">
      <c r="I22" s="15" t="s">
        <v>22</v>
      </c>
      <c r="J22" s="67">
        <f>SUM(J21:J21)</f>
        <v>0.35560000000000003</v>
      </c>
    </row>
    <row r="23" spans="1:10">
      <c r="H23" s="13"/>
      <c r="I23" s="62"/>
    </row>
    <row r="24" spans="1:10" s="8" customFormat="1" ht="16" customHeight="1">
      <c r="A24" s="7" t="s">
        <v>18</v>
      </c>
      <c r="B24" s="7" t="s">
        <v>83</v>
      </c>
      <c r="C24" s="7" t="s">
        <v>38</v>
      </c>
      <c r="D24" s="7" t="s">
        <v>39</v>
      </c>
      <c r="E24" s="7" t="s">
        <v>51</v>
      </c>
      <c r="F24" s="7" t="s">
        <v>21</v>
      </c>
      <c r="G24" s="7" t="s">
        <v>84</v>
      </c>
      <c r="H24" s="7" t="s">
        <v>85</v>
      </c>
      <c r="I24" s="7" t="s">
        <v>22</v>
      </c>
    </row>
    <row r="25" spans="1:10" ht="16" customHeight="1">
      <c r="A25" s="26" t="s">
        <v>86</v>
      </c>
      <c r="B25" s="26" t="s">
        <v>49</v>
      </c>
      <c r="C25" s="26"/>
      <c r="D25" s="54">
        <v>0</v>
      </c>
      <c r="E25" s="26"/>
      <c r="F25" s="26"/>
      <c r="G25" s="26"/>
      <c r="H25" s="26"/>
      <c r="I25" s="54">
        <v>0</v>
      </c>
    </row>
    <row r="26" spans="1:10" s="8" customFormat="1" ht="16" customHeight="1">
      <c r="H26" s="10" t="s">
        <v>22</v>
      </c>
      <c r="I26" s="59">
        <f>SUM(I25:I25)</f>
        <v>0</v>
      </c>
    </row>
    <row r="27" spans="1:10">
      <c r="H27" s="13"/>
      <c r="I27" s="62"/>
    </row>
  </sheetData>
  <phoneticPr fontId="13"/>
  <pageMargins left="0.5" right="0.5" top="0.75" bottom="0.75" header="0.3" footer="0.3"/>
  <pageSetup paperSize="9" scale="70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8"/>
  <sheetViews>
    <sheetView showGridLines="0" zoomScale="50" zoomScaleNormal="90" workbookViewId="0">
      <selection activeCell="D26" sqref="D26"/>
    </sheetView>
  </sheetViews>
  <sheetFormatPr baseColWidth="10" defaultColWidth="9.1640625" defaultRowHeight="15"/>
  <cols>
    <col min="1" max="1" width="15" style="2" customWidth="1"/>
    <col min="2" max="2" width="15.6640625" style="2" customWidth="1"/>
    <col min="3" max="3" width="16.83203125" style="2" customWidth="1"/>
    <col min="4" max="4" width="13.5" style="2" customWidth="1"/>
    <col min="5" max="5" width="14.1640625" style="2" customWidth="1"/>
    <col min="6" max="6" width="12" style="2" customWidth="1"/>
    <col min="7" max="7" width="10.1640625" style="2" customWidth="1"/>
    <col min="8" max="8" width="13.83203125" style="2" customWidth="1"/>
    <col min="9" max="9" width="15.5" style="2" customWidth="1"/>
    <col min="10" max="10" width="13.83203125" style="2" customWidth="1"/>
    <col min="11" max="11" width="10.5" style="2" customWidth="1"/>
    <col min="12" max="12" width="11.33203125" style="2" customWidth="1"/>
    <col min="13" max="13" width="13.83203125" style="2" customWidth="1"/>
    <col min="14" max="14" width="15" style="2" customWidth="1"/>
    <col min="15" max="15" width="9.1640625" style="2" customWidth="1"/>
    <col min="16" max="16" width="9.5" style="2" customWidth="1"/>
    <col min="17" max="18" width="9.1640625" style="2" customWidth="1"/>
    <col min="19" max="19" width="10.5" style="2" customWidth="1"/>
    <col min="20" max="20" width="9.5" style="2" customWidth="1"/>
    <col min="21" max="21" width="9.1640625" style="2" customWidth="1"/>
    <col min="22" max="22" width="9.5" style="2" customWidth="1"/>
    <col min="23" max="23" width="9.1640625" style="2" customWidth="1"/>
    <col min="24" max="25" width="10.1640625" style="2" customWidth="1"/>
    <col min="26" max="28" width="9.33203125" style="2" customWidth="1"/>
    <col min="29" max="29" width="9.1640625" style="2" customWidth="1"/>
    <col min="30" max="16384" width="9.1640625" style="2"/>
  </cols>
  <sheetData>
    <row r="1" spans="1:14" ht="16" customHeight="1">
      <c r="A1" s="1" t="s">
        <v>0</v>
      </c>
      <c r="B1" s="2" t="s">
        <v>1</v>
      </c>
      <c r="J1" s="3" t="s">
        <v>2</v>
      </c>
      <c r="K1" s="4">
        <v>15</v>
      </c>
      <c r="M1" s="1" t="s">
        <v>20</v>
      </c>
      <c r="N1" s="53">
        <f>N11+I19+J23+I27</f>
        <v>1.9833777883162116</v>
      </c>
    </row>
    <row r="2" spans="1:14" ht="16" customHeight="1">
      <c r="A2" s="1" t="s">
        <v>4</v>
      </c>
      <c r="B2" s="2" t="s">
        <v>5</v>
      </c>
      <c r="D2" s="52"/>
      <c r="M2" s="1" t="s">
        <v>6</v>
      </c>
      <c r="N2" s="5">
        <v>2</v>
      </c>
    </row>
    <row r="3" spans="1:14" ht="32" customHeight="1">
      <c r="A3" s="1" t="s">
        <v>7</v>
      </c>
      <c r="B3" s="2" t="s">
        <v>8</v>
      </c>
      <c r="D3" s="52"/>
      <c r="J3" s="1" t="s">
        <v>9</v>
      </c>
    </row>
    <row r="4" spans="1:14" ht="32" customHeight="1">
      <c r="A4" s="1" t="s">
        <v>19</v>
      </c>
      <c r="B4" s="6" t="s">
        <v>30</v>
      </c>
      <c r="D4" s="52"/>
      <c r="J4" s="1" t="s">
        <v>12</v>
      </c>
      <c r="M4" s="1" t="s">
        <v>13</v>
      </c>
      <c r="N4" s="53">
        <f>N1*N2</f>
        <v>3.9667555766324232</v>
      </c>
    </row>
    <row r="5" spans="1:14" ht="16" customHeight="1">
      <c r="A5" s="1" t="s">
        <v>10</v>
      </c>
      <c r="B5" s="6">
        <v>10105</v>
      </c>
      <c r="J5" s="1" t="s">
        <v>16</v>
      </c>
    </row>
    <row r="6" spans="1:14" ht="16" customHeight="1">
      <c r="A6" s="1" t="s">
        <v>14</v>
      </c>
      <c r="B6" s="2" t="s">
        <v>15</v>
      </c>
    </row>
    <row r="7" spans="1:14" ht="16" customHeight="1">
      <c r="A7" s="1" t="s">
        <v>17</v>
      </c>
    </row>
    <row r="9" spans="1:14" s="8" customFormat="1" ht="16" customHeight="1">
      <c r="A9" s="7" t="s">
        <v>18</v>
      </c>
      <c r="B9" s="7" t="s">
        <v>37</v>
      </c>
      <c r="C9" s="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46</v>
      </c>
      <c r="L9" s="7" t="s">
        <v>47</v>
      </c>
      <c r="M9" s="7" t="s">
        <v>21</v>
      </c>
      <c r="N9" s="7" t="s">
        <v>22</v>
      </c>
    </row>
    <row r="10" spans="1:14" ht="32" customHeight="1">
      <c r="A10" s="36" t="s">
        <v>48</v>
      </c>
      <c r="B10" s="51" t="s">
        <v>108</v>
      </c>
      <c r="C10" s="18" t="s">
        <v>30</v>
      </c>
      <c r="D10" s="69">
        <v>4.2</v>
      </c>
      <c r="E10" s="26"/>
      <c r="F10" s="26" t="s">
        <v>109</v>
      </c>
      <c r="G10" s="26"/>
      <c r="H10" s="57"/>
      <c r="I10" s="9" t="s">
        <v>110</v>
      </c>
      <c r="J10" s="57">
        <f>PI()*(6^2)</f>
        <v>113.09733552923255</v>
      </c>
      <c r="K10" s="57">
        <v>7.5</v>
      </c>
      <c r="L10" s="70">
        <v>2.7199999999999998E-6</v>
      </c>
      <c r="M10" s="68">
        <v>1</v>
      </c>
      <c r="N10" s="54">
        <f>IF(J10="",D10*M10,D10*J10*K10*L10*M10)</f>
        <v>9.6901797081446438E-3</v>
      </c>
    </row>
    <row r="11" spans="1:14" s="8" customFormat="1" ht="16" customHeight="1">
      <c r="C11" s="28"/>
      <c r="M11" s="10" t="s">
        <v>22</v>
      </c>
      <c r="N11" s="59">
        <f>SUM(N10:N10)</f>
        <v>9.6901797081446438E-3</v>
      </c>
    </row>
    <row r="13" spans="1:14" s="8" customFormat="1" ht="16" customHeight="1">
      <c r="A13" s="7" t="s">
        <v>18</v>
      </c>
      <c r="B13" s="7" t="s">
        <v>50</v>
      </c>
      <c r="C13" s="7" t="s">
        <v>38</v>
      </c>
      <c r="D13" s="7" t="s">
        <v>39</v>
      </c>
      <c r="E13" s="7" t="s">
        <v>51</v>
      </c>
      <c r="F13" s="7" t="s">
        <v>21</v>
      </c>
      <c r="G13" s="7" t="s">
        <v>52</v>
      </c>
      <c r="H13" s="7" t="s">
        <v>53</v>
      </c>
      <c r="I13" s="7" t="s">
        <v>22</v>
      </c>
    </row>
    <row r="14" spans="1:14" ht="44" customHeight="1">
      <c r="A14" s="26" t="s">
        <v>54</v>
      </c>
      <c r="B14" s="19" t="s">
        <v>111</v>
      </c>
      <c r="C14" s="26" t="s">
        <v>112</v>
      </c>
      <c r="D14" s="60">
        <v>1.3</v>
      </c>
      <c r="E14" s="26" t="s">
        <v>57</v>
      </c>
      <c r="F14" s="26">
        <v>1</v>
      </c>
      <c r="G14" s="26"/>
      <c r="H14" s="26"/>
      <c r="I14" s="54">
        <f>IF('Brake Reservoir Tank Spacer'!$H14&lt;&gt;"",'Brake Reservoir Tank Spacer'!$D14*'Brake Reservoir Tank Spacer'!$F14*'Brake Reservoir Tank Spacer'!$H14,'Brake Reservoir Tank Spacer'!$D14*'Brake Reservoir Tank Spacer'!$F14)</f>
        <v>1.3</v>
      </c>
    </row>
    <row r="15" spans="1:14" ht="16" customHeight="1">
      <c r="A15" s="26" t="s">
        <v>58</v>
      </c>
      <c r="B15" s="26" t="s">
        <v>113</v>
      </c>
      <c r="C15" s="26" t="s">
        <v>114</v>
      </c>
      <c r="D15" s="54">
        <v>0.04</v>
      </c>
      <c r="E15" s="26" t="s">
        <v>115</v>
      </c>
      <c r="F15" s="16">
        <f>(J10+2^2*PI()*5.5)/1000</f>
        <v>0.18221237390820802</v>
      </c>
      <c r="G15" s="36" t="s">
        <v>116</v>
      </c>
      <c r="H15" s="37">
        <v>1</v>
      </c>
      <c r="I15" s="54">
        <f>IF('Brake Reservoir Tank Spacer'!$H15&lt;&gt;"",'Brake Reservoir Tank Spacer'!$D15*'Brake Reservoir Tank Spacer'!$F15*'Brake Reservoir Tank Spacer'!$H15,'Brake Reservoir Tank Spacer'!$D15*'Brake Reservoir Tank Spacer'!$F15)</f>
        <v>7.2884949563283207E-3</v>
      </c>
    </row>
    <row r="16" spans="1:14" ht="14.5" customHeight="1">
      <c r="A16" s="26" t="s">
        <v>61</v>
      </c>
      <c r="B16" s="26" t="s">
        <v>113</v>
      </c>
      <c r="C16" s="26" t="s">
        <v>117</v>
      </c>
      <c r="D16" s="54">
        <v>0.04</v>
      </c>
      <c r="E16" s="26" t="s">
        <v>115</v>
      </c>
      <c r="F16" s="16">
        <f>((6^2-3^2)*PI()*3.5)/1000</f>
        <v>0.29688050576423541</v>
      </c>
      <c r="G16" s="36" t="s">
        <v>116</v>
      </c>
      <c r="H16" s="37">
        <v>1</v>
      </c>
      <c r="I16" s="54">
        <f>IF('Brake Reservoir Tank Spacer'!$H16&lt;&gt;"",'Brake Reservoir Tank Spacer'!$D16*'Brake Reservoir Tank Spacer'!$F16*'Brake Reservoir Tank Spacer'!$H16,'Brake Reservoir Tank Spacer'!$D16*'Brake Reservoir Tank Spacer'!$F16)</f>
        <v>1.1875220230569417E-2</v>
      </c>
    </row>
    <row r="17" spans="1:10" ht="32" customHeight="1">
      <c r="A17" s="26" t="s">
        <v>63</v>
      </c>
      <c r="B17" s="19" t="s">
        <v>118</v>
      </c>
      <c r="C17" s="26" t="s">
        <v>48</v>
      </c>
      <c r="D17" s="60">
        <v>0.65</v>
      </c>
      <c r="E17" s="26" t="s">
        <v>57</v>
      </c>
      <c r="F17" s="26">
        <v>1</v>
      </c>
      <c r="G17" s="26"/>
      <c r="H17" s="26"/>
      <c r="I17" s="54">
        <f>IF('Brake Reservoir Tank Spacer'!$H17&lt;&gt;"",'Brake Reservoir Tank Spacer'!$D17*'Brake Reservoir Tank Spacer'!$F17*'Brake Reservoir Tank Spacer'!$H17,'Brake Reservoir Tank Spacer'!$D17*'Brake Reservoir Tank Spacer'!$F17)</f>
        <v>0.65</v>
      </c>
    </row>
    <row r="18" spans="1:10" ht="14.5" customHeight="1">
      <c r="A18" s="26" t="s">
        <v>65</v>
      </c>
      <c r="B18" s="26" t="s">
        <v>113</v>
      </c>
      <c r="C18" s="26" t="s">
        <v>119</v>
      </c>
      <c r="D18" s="54">
        <v>0.04</v>
      </c>
      <c r="E18" s="26" t="s">
        <v>115</v>
      </c>
      <c r="F18" s="16">
        <f>(J10)/1000</f>
        <v>0.11309733552923255</v>
      </c>
      <c r="G18" s="36" t="s">
        <v>116</v>
      </c>
      <c r="H18" s="37">
        <v>1</v>
      </c>
      <c r="I18" s="71">
        <f>IF('Brake Reservoir Tank Spacer'!$H18&lt;&gt;"",'Brake Reservoir Tank Spacer'!$D18*'Brake Reservoir Tank Spacer'!$F18*'Brake Reservoir Tank Spacer'!$H18,'Brake Reservoir Tank Spacer'!$D18*'Brake Reservoir Tank Spacer'!$F18)</f>
        <v>4.5238934211693019E-3</v>
      </c>
    </row>
    <row r="19" spans="1:10" s="8" customFormat="1" ht="16" customHeight="1">
      <c r="H19" s="10" t="s">
        <v>22</v>
      </c>
      <c r="I19" s="59">
        <f>SUM(I14:I18)</f>
        <v>1.973687608608067</v>
      </c>
    </row>
    <row r="21" spans="1:10" s="8" customFormat="1" ht="16" customHeight="1">
      <c r="A21" s="7" t="s">
        <v>18</v>
      </c>
      <c r="B21" s="7" t="s">
        <v>76</v>
      </c>
      <c r="C21" s="7" t="s">
        <v>38</v>
      </c>
      <c r="D21" s="7" t="s">
        <v>39</v>
      </c>
      <c r="E21" s="7" t="s">
        <v>40</v>
      </c>
      <c r="F21" s="7" t="s">
        <v>41</v>
      </c>
      <c r="G21" s="7" t="s">
        <v>42</v>
      </c>
      <c r="H21" s="7" t="s">
        <v>43</v>
      </c>
      <c r="I21" s="7" t="s">
        <v>21</v>
      </c>
      <c r="J21" s="7" t="s">
        <v>22</v>
      </c>
    </row>
    <row r="22" spans="1:10" ht="15" customHeight="1">
      <c r="A22" s="26" t="s">
        <v>60</v>
      </c>
      <c r="B22" s="14" t="s">
        <v>49</v>
      </c>
      <c r="C22" s="26"/>
      <c r="D22" s="66">
        <v>0</v>
      </c>
      <c r="E22" s="26"/>
      <c r="F22" s="11"/>
      <c r="G22" s="26"/>
      <c r="H22" s="26"/>
      <c r="I22" s="12"/>
      <c r="J22" s="54">
        <f>D22*I22</f>
        <v>0</v>
      </c>
    </row>
    <row r="23" spans="1:10" s="8" customFormat="1" ht="15" customHeight="1">
      <c r="I23" s="15" t="s">
        <v>22</v>
      </c>
      <c r="J23" s="67">
        <f>SUM(J22:J22)</f>
        <v>0</v>
      </c>
    </row>
    <row r="24" spans="1:10" ht="15" customHeight="1">
      <c r="H24" s="13"/>
      <c r="I24" s="62"/>
    </row>
    <row r="25" spans="1:10" s="8" customFormat="1" ht="16" customHeight="1">
      <c r="A25" s="7" t="s">
        <v>18</v>
      </c>
      <c r="B25" s="7" t="s">
        <v>83</v>
      </c>
      <c r="C25" s="7" t="s">
        <v>38</v>
      </c>
      <c r="D25" s="7" t="s">
        <v>39</v>
      </c>
      <c r="E25" s="7" t="s">
        <v>51</v>
      </c>
      <c r="F25" s="7" t="s">
        <v>21</v>
      </c>
      <c r="G25" s="7" t="s">
        <v>84</v>
      </c>
      <c r="H25" s="7" t="s">
        <v>85</v>
      </c>
      <c r="I25" s="7" t="s">
        <v>22</v>
      </c>
    </row>
    <row r="26" spans="1:10" ht="16" customHeight="1">
      <c r="A26" s="26" t="s">
        <v>86</v>
      </c>
      <c r="B26" s="26" t="s">
        <v>49</v>
      </c>
      <c r="C26" s="26"/>
      <c r="D26" s="54">
        <v>0</v>
      </c>
      <c r="E26" s="26"/>
      <c r="F26" s="26"/>
      <c r="G26" s="26"/>
      <c r="H26" s="26"/>
      <c r="I26" s="54">
        <v>0</v>
      </c>
    </row>
    <row r="27" spans="1:10" s="8" customFormat="1" ht="16" customHeight="1">
      <c r="H27" s="10" t="s">
        <v>22</v>
      </c>
      <c r="I27" s="59">
        <f>SUM(I26:I26)</f>
        <v>0</v>
      </c>
    </row>
    <row r="28" spans="1:10">
      <c r="H28" s="13"/>
      <c r="I28" s="62"/>
    </row>
  </sheetData>
  <phoneticPr fontId="13"/>
  <pageMargins left="0.5" right="0.5" top="0.75" bottom="0.75" header="0.3" footer="0.3"/>
  <pageSetup paperSize="9" scale="71" fitToHeight="0" orientation="landscape" horizontalDpi="4294967293" verticalDpi="429496729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8"/>
  <sheetViews>
    <sheetView showGridLines="0" zoomScale="60" zoomScaleNormal="100" workbookViewId="0">
      <selection activeCell="D26" sqref="D26"/>
    </sheetView>
  </sheetViews>
  <sheetFormatPr baseColWidth="10" defaultColWidth="9.1640625" defaultRowHeight="15"/>
  <cols>
    <col min="1" max="1" width="15" style="2" customWidth="1"/>
    <col min="2" max="2" width="15.6640625" style="2" customWidth="1"/>
    <col min="3" max="3" width="16.83203125" style="2" customWidth="1"/>
    <col min="4" max="4" width="13.5" style="2" customWidth="1"/>
    <col min="5" max="5" width="14.1640625" style="2" customWidth="1"/>
    <col min="6" max="6" width="12" style="2" customWidth="1"/>
    <col min="7" max="7" width="10.1640625" style="2" customWidth="1"/>
    <col min="8" max="8" width="13.83203125" style="2" customWidth="1"/>
    <col min="9" max="9" width="15.5" style="2" customWidth="1"/>
    <col min="10" max="10" width="13.83203125" style="2" customWidth="1"/>
    <col min="11" max="11" width="10.5" style="2" customWidth="1"/>
    <col min="12" max="12" width="11.33203125" style="2" customWidth="1"/>
    <col min="13" max="13" width="13.83203125" style="2" customWidth="1"/>
    <col min="14" max="14" width="15" style="2" customWidth="1"/>
    <col min="15" max="15" width="9.1640625" style="2" customWidth="1"/>
    <col min="16" max="16" width="9.5" style="2" customWidth="1"/>
    <col min="17" max="18" width="9.1640625" style="2" customWidth="1"/>
    <col min="19" max="19" width="10.5" style="2" customWidth="1"/>
    <col min="20" max="20" width="9.5" style="2" customWidth="1"/>
    <col min="21" max="21" width="9.1640625" style="2" customWidth="1"/>
    <col min="22" max="22" width="9.5" style="2" customWidth="1"/>
    <col min="23" max="23" width="9.1640625" style="2" customWidth="1"/>
    <col min="24" max="25" width="10.1640625" style="2" customWidth="1"/>
    <col min="26" max="28" width="9.33203125" style="2" customWidth="1"/>
    <col min="29" max="29" width="9.1640625" style="2" customWidth="1"/>
    <col min="30" max="16384" width="9.1640625" style="2"/>
  </cols>
  <sheetData>
    <row r="1" spans="1:14" ht="16" customHeight="1">
      <c r="A1" s="1" t="s">
        <v>0</v>
      </c>
      <c r="B1" s="2" t="s">
        <v>1</v>
      </c>
      <c r="J1" s="3" t="s">
        <v>2</v>
      </c>
      <c r="K1" s="4">
        <v>15</v>
      </c>
      <c r="M1" s="1" t="s">
        <v>20</v>
      </c>
      <c r="N1" s="53">
        <f>N11+I19+J23+I27</f>
        <v>2.4739502677646166</v>
      </c>
    </row>
    <row r="2" spans="1:14" ht="16" customHeight="1">
      <c r="A2" s="1" t="s">
        <v>4</v>
      </c>
      <c r="B2" s="2" t="s">
        <v>5</v>
      </c>
      <c r="D2" s="52"/>
      <c r="M2" s="1" t="s">
        <v>6</v>
      </c>
      <c r="N2" s="5">
        <v>1</v>
      </c>
    </row>
    <row r="3" spans="1:14" ht="32" customHeight="1">
      <c r="A3" s="1" t="s">
        <v>7</v>
      </c>
      <c r="B3" s="2" t="s">
        <v>8</v>
      </c>
      <c r="D3" s="52"/>
      <c r="J3" s="1" t="s">
        <v>9</v>
      </c>
    </row>
    <row r="4" spans="1:14" ht="32" customHeight="1">
      <c r="A4" s="1" t="s">
        <v>19</v>
      </c>
      <c r="B4" s="6" t="s">
        <v>32</v>
      </c>
      <c r="D4" s="52"/>
      <c r="J4" s="1" t="s">
        <v>12</v>
      </c>
      <c r="M4" s="1" t="s">
        <v>13</v>
      </c>
      <c r="N4" s="53">
        <f>N1*N2</f>
        <v>2.4739502677646166</v>
      </c>
    </row>
    <row r="5" spans="1:14" ht="16" customHeight="1">
      <c r="A5" s="1" t="s">
        <v>10</v>
      </c>
      <c r="B5" s="6">
        <v>10106</v>
      </c>
      <c r="J5" s="1" t="s">
        <v>16</v>
      </c>
    </row>
    <row r="6" spans="1:14" ht="16" customHeight="1">
      <c r="A6" s="1" t="s">
        <v>14</v>
      </c>
      <c r="B6" s="2" t="s">
        <v>15</v>
      </c>
    </row>
    <row r="7" spans="1:14" ht="16" customHeight="1">
      <c r="A7" s="1" t="s">
        <v>17</v>
      </c>
    </row>
    <row r="9" spans="1:14" s="8" customFormat="1" ht="16" customHeight="1">
      <c r="A9" s="7" t="s">
        <v>18</v>
      </c>
      <c r="B9" s="7" t="s">
        <v>37</v>
      </c>
      <c r="C9" s="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46</v>
      </c>
      <c r="L9" s="7" t="s">
        <v>47</v>
      </c>
      <c r="M9" s="7" t="s">
        <v>21</v>
      </c>
      <c r="N9" s="7" t="s">
        <v>22</v>
      </c>
    </row>
    <row r="10" spans="1:14" ht="32" customHeight="1">
      <c r="A10" s="36" t="s">
        <v>48</v>
      </c>
      <c r="B10" s="38" t="s">
        <v>108</v>
      </c>
      <c r="C10" s="18" t="s">
        <v>32</v>
      </c>
      <c r="D10" s="69">
        <v>4.2</v>
      </c>
      <c r="E10" s="26"/>
      <c r="F10" s="26" t="s">
        <v>109</v>
      </c>
      <c r="G10" s="26"/>
      <c r="H10" s="57"/>
      <c r="I10" s="43" t="s">
        <v>120</v>
      </c>
      <c r="J10" s="57">
        <f>59*10</f>
        <v>590</v>
      </c>
      <c r="K10" s="57">
        <v>10</v>
      </c>
      <c r="L10" s="72">
        <v>2.7199999999999998E-6</v>
      </c>
      <c r="M10" s="68">
        <v>1</v>
      </c>
      <c r="N10" s="54">
        <f>IF(J10="",D10*M10,D10*J10*K10*L10*M10)</f>
        <v>6.7401599999999992E-2</v>
      </c>
    </row>
    <row r="11" spans="1:14" s="8" customFormat="1" ht="16" customHeight="1">
      <c r="C11" s="28"/>
      <c r="M11" s="10" t="s">
        <v>22</v>
      </c>
      <c r="N11" s="59">
        <f>SUM(N10:N10)</f>
        <v>6.7401599999999992E-2</v>
      </c>
    </row>
    <row r="13" spans="1:14" s="8" customFormat="1" ht="16" customHeight="1">
      <c r="A13" s="7" t="s">
        <v>18</v>
      </c>
      <c r="B13" s="7" t="s">
        <v>50</v>
      </c>
      <c r="C13" s="7" t="s">
        <v>38</v>
      </c>
      <c r="D13" s="7" t="s">
        <v>39</v>
      </c>
      <c r="E13" s="7" t="s">
        <v>51</v>
      </c>
      <c r="F13" s="7" t="s">
        <v>21</v>
      </c>
      <c r="G13" s="7" t="s">
        <v>52</v>
      </c>
      <c r="H13" s="7" t="s">
        <v>53</v>
      </c>
      <c r="I13" s="7" t="s">
        <v>22</v>
      </c>
    </row>
    <row r="14" spans="1:14" ht="44" customHeight="1">
      <c r="A14" s="26" t="s">
        <v>54</v>
      </c>
      <c r="B14" s="19" t="s">
        <v>111</v>
      </c>
      <c r="C14" s="26" t="s">
        <v>121</v>
      </c>
      <c r="D14" s="60">
        <v>1.3</v>
      </c>
      <c r="E14" s="26" t="s">
        <v>57</v>
      </c>
      <c r="F14" s="26">
        <v>1</v>
      </c>
      <c r="G14" s="26"/>
      <c r="H14" s="26"/>
      <c r="I14" s="54">
        <f>IF('Brake Reservoir Tank Stay'!$H14&lt;&gt;"",'Brake Reservoir Tank Stay'!$D14*'Brake Reservoir Tank Stay'!$F14*'Brake Reservoir Tank Stay'!$H14,'Brake Reservoir Tank Stay'!$D14*'Brake Reservoir Tank Stay'!$F14)</f>
        <v>1.3</v>
      </c>
    </row>
    <row r="15" spans="1:14" ht="14.5" customHeight="1">
      <c r="A15" s="26" t="s">
        <v>58</v>
      </c>
      <c r="B15" s="34" t="s">
        <v>122</v>
      </c>
      <c r="C15" s="26" t="s">
        <v>48</v>
      </c>
      <c r="D15" s="54">
        <v>0.01</v>
      </c>
      <c r="E15" s="26" t="s">
        <v>123</v>
      </c>
      <c r="F15" s="16">
        <f>(4*PI()*2+10*PI())/10</f>
        <v>5.6548667764616276</v>
      </c>
      <c r="G15" s="26" t="s">
        <v>116</v>
      </c>
      <c r="H15" s="73">
        <v>1</v>
      </c>
      <c r="I15" s="54">
        <f>IF('Brake Reservoir Tank Stay'!$H15&lt;&gt;"",'Brake Reservoir Tank Stay'!$D15*'Brake Reservoir Tank Stay'!$F15*'Brake Reservoir Tank Stay'!$H15,'Brake Reservoir Tank Stay'!$D15*'Brake Reservoir Tank Stay'!$F15)</f>
        <v>5.6548667764616277E-2</v>
      </c>
    </row>
    <row r="16" spans="1:14" ht="14.5" customHeight="1">
      <c r="A16" s="26" t="s">
        <v>61</v>
      </c>
      <c r="B16" s="39" t="s">
        <v>124</v>
      </c>
      <c r="C16" s="36" t="s">
        <v>125</v>
      </c>
      <c r="D16" s="74">
        <v>0.35</v>
      </c>
      <c r="E16" s="40" t="s">
        <v>126</v>
      </c>
      <c r="F16" s="36">
        <v>2</v>
      </c>
      <c r="G16" s="36"/>
      <c r="H16" s="37"/>
      <c r="I16" s="75">
        <f>IF(H16&lt;&gt;"",D16*F16*H16,D16*F16)</f>
        <v>0.7</v>
      </c>
    </row>
    <row r="17" spans="1:10" ht="29" customHeight="1">
      <c r="A17" s="26" t="s">
        <v>63</v>
      </c>
      <c r="B17" s="41" t="s">
        <v>127</v>
      </c>
      <c r="C17" s="50" t="s">
        <v>128</v>
      </c>
      <c r="D17" s="69"/>
      <c r="E17" s="41" t="s">
        <v>126</v>
      </c>
      <c r="F17" s="41">
        <v>1</v>
      </c>
      <c r="G17" s="36"/>
      <c r="H17" s="37"/>
      <c r="I17" s="54">
        <f>IF('Brake Reservoir Tank Stay'!$H17&lt;&gt;"",'Brake Reservoir Tank Stay'!$D17*'Brake Reservoir Tank Stay'!$F17*'Brake Reservoir Tank Stay'!$H17,'Brake Reservoir Tank Stay'!$D17*'Brake Reservoir Tank Stay'!$F17)</f>
        <v>0</v>
      </c>
    </row>
    <row r="18" spans="1:10" ht="14.5" customHeight="1">
      <c r="A18" s="26" t="s">
        <v>65</v>
      </c>
      <c r="B18" s="39" t="s">
        <v>124</v>
      </c>
      <c r="C18" s="36" t="s">
        <v>129</v>
      </c>
      <c r="D18" s="74">
        <v>0.35</v>
      </c>
      <c r="E18" s="40" t="s">
        <v>126</v>
      </c>
      <c r="F18" s="36">
        <v>1</v>
      </c>
      <c r="G18" s="36"/>
      <c r="H18" s="37"/>
      <c r="I18" s="54">
        <f>IF('Brake Reservoir Tank Stay'!$H18&lt;&gt;"",'Brake Reservoir Tank Stay'!$D18*'Brake Reservoir Tank Stay'!$F18*'Brake Reservoir Tank Stay'!$H18,'Brake Reservoir Tank Stay'!$D18*'Brake Reservoir Tank Stay'!$F18)</f>
        <v>0.35</v>
      </c>
    </row>
    <row r="19" spans="1:10" s="8" customFormat="1" ht="16" customHeight="1">
      <c r="H19" s="10" t="s">
        <v>22</v>
      </c>
      <c r="I19" s="59">
        <f>SUM(I14:I18)</f>
        <v>2.4065486677646164</v>
      </c>
    </row>
    <row r="21" spans="1:10" s="8" customFormat="1" ht="16" customHeight="1">
      <c r="A21" s="7" t="s">
        <v>18</v>
      </c>
      <c r="B21" s="7" t="s">
        <v>76</v>
      </c>
      <c r="C21" s="7" t="s">
        <v>38</v>
      </c>
      <c r="D21" s="7" t="s">
        <v>39</v>
      </c>
      <c r="E21" s="7" t="s">
        <v>40</v>
      </c>
      <c r="F21" s="7" t="s">
        <v>41</v>
      </c>
      <c r="G21" s="7" t="s">
        <v>42</v>
      </c>
      <c r="H21" s="7" t="s">
        <v>43</v>
      </c>
      <c r="I21" s="7" t="s">
        <v>21</v>
      </c>
      <c r="J21" s="7" t="s">
        <v>22</v>
      </c>
    </row>
    <row r="22" spans="1:10" ht="15" customHeight="1">
      <c r="A22" s="26" t="s">
        <v>60</v>
      </c>
      <c r="B22" s="14" t="s">
        <v>49</v>
      </c>
      <c r="C22" s="26"/>
      <c r="D22" s="66">
        <v>0</v>
      </c>
      <c r="E22" s="26"/>
      <c r="F22" s="11"/>
      <c r="G22" s="26"/>
      <c r="H22" s="26"/>
      <c r="I22" s="12"/>
      <c r="J22" s="54">
        <f>D22*I22</f>
        <v>0</v>
      </c>
    </row>
    <row r="23" spans="1:10" s="8" customFormat="1" ht="15" customHeight="1">
      <c r="I23" s="15" t="s">
        <v>22</v>
      </c>
      <c r="J23" s="67">
        <f>SUM(J22:J22)</f>
        <v>0</v>
      </c>
    </row>
    <row r="24" spans="1:10" ht="15" customHeight="1">
      <c r="H24" s="13"/>
      <c r="I24" s="62"/>
    </row>
    <row r="25" spans="1:10" s="8" customFormat="1" ht="16" customHeight="1">
      <c r="A25" s="7" t="s">
        <v>18</v>
      </c>
      <c r="B25" s="7" t="s">
        <v>83</v>
      </c>
      <c r="C25" s="7" t="s">
        <v>38</v>
      </c>
      <c r="D25" s="7" t="s">
        <v>39</v>
      </c>
      <c r="E25" s="7" t="s">
        <v>51</v>
      </c>
      <c r="F25" s="7" t="s">
        <v>21</v>
      </c>
      <c r="G25" s="7" t="s">
        <v>84</v>
      </c>
      <c r="H25" s="7" t="s">
        <v>85</v>
      </c>
      <c r="I25" s="7" t="s">
        <v>22</v>
      </c>
    </row>
    <row r="26" spans="1:10" ht="16" customHeight="1">
      <c r="A26" s="26" t="s">
        <v>86</v>
      </c>
      <c r="B26" s="26" t="s">
        <v>49</v>
      </c>
      <c r="C26" s="26"/>
      <c r="D26" s="54">
        <v>0</v>
      </c>
      <c r="E26" s="26"/>
      <c r="F26" s="26"/>
      <c r="G26" s="26"/>
      <c r="H26" s="26"/>
      <c r="I26" s="54">
        <v>0</v>
      </c>
    </row>
    <row r="27" spans="1:10" s="8" customFormat="1" ht="16" customHeight="1">
      <c r="H27" s="10" t="s">
        <v>22</v>
      </c>
      <c r="I27" s="59">
        <f>SUM(I26:I26)</f>
        <v>0</v>
      </c>
    </row>
    <row r="28" spans="1:10">
      <c r="H28" s="13"/>
      <c r="I28" s="62"/>
    </row>
  </sheetData>
  <phoneticPr fontId="13"/>
  <pageMargins left="0.5" right="0.5" top="0.75" bottom="0.75" header="0.3" footer="0.3"/>
  <pageSetup paperSize="9" scale="71" fitToHeight="0" orientation="landscape" horizontalDpi="4294967293" verticalDpi="429496729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5"/>
  <sheetViews>
    <sheetView showGridLines="0" topLeftCell="A6" zoomScale="57" zoomScaleNormal="100" workbookViewId="0">
      <selection activeCell="D34" sqref="D34"/>
    </sheetView>
  </sheetViews>
  <sheetFormatPr baseColWidth="10" defaultColWidth="9.1640625" defaultRowHeight="15"/>
  <cols>
    <col min="1" max="1" width="15" style="2" customWidth="1"/>
    <col min="2" max="2" width="16.6640625" style="2" customWidth="1"/>
    <col min="3" max="3" width="16.83203125" style="2" customWidth="1"/>
    <col min="4" max="4" width="13.5" style="2" customWidth="1"/>
    <col min="5" max="5" width="14.1640625" style="2" customWidth="1"/>
    <col min="6" max="6" width="12" style="2" customWidth="1"/>
    <col min="7" max="7" width="11.33203125" style="2" customWidth="1"/>
    <col min="8" max="8" width="13.83203125" style="2" customWidth="1"/>
    <col min="9" max="9" width="15.5" style="2" customWidth="1"/>
    <col min="10" max="10" width="13.83203125" style="2" customWidth="1"/>
    <col min="11" max="11" width="10.5" style="2" customWidth="1"/>
    <col min="12" max="12" width="11.33203125" style="2" customWidth="1"/>
    <col min="13" max="13" width="13.83203125" style="2" customWidth="1"/>
    <col min="14" max="14" width="15" style="2" customWidth="1"/>
    <col min="15" max="15" width="9.1640625" style="2" customWidth="1"/>
    <col min="16" max="16" width="9.5" style="2" customWidth="1"/>
    <col min="17" max="18" width="9.1640625" style="2" customWidth="1"/>
    <col min="19" max="19" width="10.5" style="2" customWidth="1"/>
    <col min="20" max="20" width="9.5" style="2" customWidth="1"/>
    <col min="21" max="21" width="9.1640625" style="2" customWidth="1"/>
    <col min="22" max="22" width="9.5" style="2" customWidth="1"/>
    <col min="23" max="23" width="9.1640625" style="2" customWidth="1"/>
    <col min="24" max="25" width="10.1640625" style="2" customWidth="1"/>
    <col min="26" max="28" width="9.33203125" style="2" customWidth="1"/>
    <col min="29" max="29" width="9.1640625" style="2" customWidth="1"/>
    <col min="30" max="16384" width="9.1640625" style="2"/>
  </cols>
  <sheetData>
    <row r="1" spans="1:14" ht="16" customHeight="1">
      <c r="A1" s="1" t="s">
        <v>0</v>
      </c>
      <c r="B1" s="2" t="s">
        <v>1</v>
      </c>
      <c r="J1" s="3" t="s">
        <v>2</v>
      </c>
      <c r="K1" s="4">
        <v>15</v>
      </c>
      <c r="M1" s="1" t="s">
        <v>20</v>
      </c>
      <c r="N1" s="53">
        <f>N13+I25+J29+I34</f>
        <v>5.5460841424996667</v>
      </c>
    </row>
    <row r="2" spans="1:14" ht="16" customHeight="1">
      <c r="A2" s="1" t="s">
        <v>4</v>
      </c>
      <c r="B2" s="2" t="s">
        <v>5</v>
      </c>
      <c r="D2" s="52"/>
      <c r="M2" s="1" t="s">
        <v>6</v>
      </c>
      <c r="N2" s="5">
        <v>1</v>
      </c>
    </row>
    <row r="3" spans="1:14" ht="32" customHeight="1">
      <c r="A3" s="1" t="s">
        <v>7</v>
      </c>
      <c r="B3" s="2" t="s">
        <v>8</v>
      </c>
      <c r="D3" s="52"/>
      <c r="J3" s="1" t="s">
        <v>9</v>
      </c>
    </row>
    <row r="4" spans="1:14" ht="32" customHeight="1">
      <c r="A4" s="1" t="s">
        <v>19</v>
      </c>
      <c r="B4" s="6" t="s">
        <v>34</v>
      </c>
      <c r="D4" s="52"/>
      <c r="J4" s="1" t="s">
        <v>12</v>
      </c>
      <c r="M4" s="1" t="s">
        <v>13</v>
      </c>
      <c r="N4" s="53">
        <f>N1*N2</f>
        <v>5.5460841424996667</v>
      </c>
    </row>
    <row r="5" spans="1:14" ht="16" customHeight="1">
      <c r="A5" s="1" t="s">
        <v>10</v>
      </c>
      <c r="B5" s="6">
        <v>10107</v>
      </c>
      <c r="J5" s="1" t="s">
        <v>16</v>
      </c>
    </row>
    <row r="6" spans="1:14" ht="16" customHeight="1">
      <c r="A6" s="1" t="s">
        <v>14</v>
      </c>
      <c r="B6" s="2" t="s">
        <v>15</v>
      </c>
    </row>
    <row r="7" spans="1:14" ht="16" customHeight="1">
      <c r="A7" s="1" t="s">
        <v>17</v>
      </c>
    </row>
    <row r="9" spans="1:14" s="8" customFormat="1" ht="16" customHeight="1">
      <c r="A9" s="7" t="s">
        <v>18</v>
      </c>
      <c r="B9" s="7" t="s">
        <v>37</v>
      </c>
      <c r="C9" s="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46</v>
      </c>
      <c r="L9" s="7" t="s">
        <v>47</v>
      </c>
      <c r="M9" s="7" t="s">
        <v>21</v>
      </c>
      <c r="N9" s="7" t="s">
        <v>22</v>
      </c>
    </row>
    <row r="10" spans="1:14" ht="16" customHeight="1">
      <c r="A10" s="36" t="s">
        <v>48</v>
      </c>
      <c r="B10" s="51" t="s">
        <v>130</v>
      </c>
      <c r="C10" s="18" t="s">
        <v>131</v>
      </c>
      <c r="D10" s="69">
        <v>4.2</v>
      </c>
      <c r="E10" s="26"/>
      <c r="F10" s="26" t="s">
        <v>109</v>
      </c>
      <c r="G10" s="26"/>
      <c r="H10" s="57"/>
      <c r="I10" s="43" t="s">
        <v>132</v>
      </c>
      <c r="J10" s="57">
        <f>60*18</f>
        <v>1080</v>
      </c>
      <c r="K10" s="57">
        <v>3</v>
      </c>
      <c r="L10" s="72">
        <v>2.7199999999999998E-6</v>
      </c>
      <c r="M10" s="68">
        <v>1</v>
      </c>
      <c r="N10" s="54">
        <f>IF(J10="",D10*M10,D10*J10*K10*L10*M10)</f>
        <v>3.701376E-2</v>
      </c>
    </row>
    <row r="11" spans="1:14" ht="16" customHeight="1">
      <c r="A11" s="36" t="s">
        <v>89</v>
      </c>
      <c r="B11" s="26" t="s">
        <v>130</v>
      </c>
      <c r="C11" s="18" t="s">
        <v>133</v>
      </c>
      <c r="D11" s="54">
        <v>4.2</v>
      </c>
      <c r="E11" s="26"/>
      <c r="F11" s="26" t="s">
        <v>109</v>
      </c>
      <c r="G11" s="26"/>
      <c r="H11" s="57"/>
      <c r="I11" s="9" t="s">
        <v>134</v>
      </c>
      <c r="J11" s="57">
        <f>PI()*((16/2)^2-(14/2)^2)</f>
        <v>47.123889803846893</v>
      </c>
      <c r="K11" s="57">
        <v>61</v>
      </c>
      <c r="L11" s="70">
        <v>2.7199999999999998E-6</v>
      </c>
      <c r="M11" s="68">
        <v>1</v>
      </c>
      <c r="N11" s="54">
        <f>IF(J11="",D11*M11,D11*J11*K11*L11*M11)</f>
        <v>3.2838942344267957E-2</v>
      </c>
    </row>
    <row r="12" spans="1:14" ht="16" customHeight="1">
      <c r="A12" s="36" t="s">
        <v>92</v>
      </c>
      <c r="B12" s="27" t="s">
        <v>130</v>
      </c>
      <c r="C12" s="18" t="s">
        <v>135</v>
      </c>
      <c r="D12" s="54">
        <v>4.2</v>
      </c>
      <c r="E12" s="26"/>
      <c r="F12" s="26" t="s">
        <v>109</v>
      </c>
      <c r="G12" s="26"/>
      <c r="H12" s="57"/>
      <c r="I12" s="43" t="s">
        <v>136</v>
      </c>
      <c r="J12" s="57">
        <f>20*30</f>
        <v>600</v>
      </c>
      <c r="K12" s="57">
        <v>3</v>
      </c>
      <c r="L12" s="72">
        <v>2.7199999999999998E-6</v>
      </c>
      <c r="M12" s="68">
        <v>1</v>
      </c>
      <c r="N12" s="54">
        <f>IF(J12="",D12*M12,D12*J12*K12*L12*M12)</f>
        <v>2.0563199999999997E-2</v>
      </c>
    </row>
    <row r="13" spans="1:14" s="8" customFormat="1" ht="16" customHeight="1">
      <c r="C13" s="28"/>
      <c r="M13" s="10" t="s">
        <v>22</v>
      </c>
      <c r="N13" s="59">
        <f>SUM(N10:N12)</f>
        <v>9.0415902344267968E-2</v>
      </c>
    </row>
    <row r="15" spans="1:14" s="8" customFormat="1" ht="16" customHeight="1">
      <c r="A15" s="7" t="s">
        <v>18</v>
      </c>
      <c r="B15" s="7" t="s">
        <v>50</v>
      </c>
      <c r="C15" s="7" t="s">
        <v>38</v>
      </c>
      <c r="D15" s="7" t="s">
        <v>39</v>
      </c>
      <c r="E15" s="7" t="s">
        <v>51</v>
      </c>
      <c r="F15" s="7" t="s">
        <v>21</v>
      </c>
      <c r="G15" s="7" t="s">
        <v>52</v>
      </c>
      <c r="H15" s="7" t="s">
        <v>53</v>
      </c>
      <c r="I15" s="7" t="s">
        <v>22</v>
      </c>
    </row>
    <row r="16" spans="1:14" ht="44" customHeight="1">
      <c r="A16" s="26" t="s">
        <v>54</v>
      </c>
      <c r="B16" s="19" t="s">
        <v>111</v>
      </c>
      <c r="C16" s="26" t="s">
        <v>121</v>
      </c>
      <c r="D16" s="60">
        <v>1.3</v>
      </c>
      <c r="E16" s="26" t="s">
        <v>57</v>
      </c>
      <c r="F16" s="26">
        <v>1</v>
      </c>
      <c r="G16" s="26"/>
      <c r="H16" s="26"/>
      <c r="I16" s="54">
        <f>IF('Brake Reservoir Tank Holder'!$H16&lt;&gt;"",'Brake Reservoir Tank Holder'!$D16*'Brake Reservoir Tank Holder'!$F16*'Brake Reservoir Tank Holder'!$H16,'Brake Reservoir Tank Holder'!$D16*'Brake Reservoir Tank Holder'!$F16)</f>
        <v>1.3</v>
      </c>
    </row>
    <row r="17" spans="1:10" ht="14.5" customHeight="1">
      <c r="A17" s="26" t="s">
        <v>58</v>
      </c>
      <c r="B17" s="34" t="s">
        <v>122</v>
      </c>
      <c r="C17" s="26" t="s">
        <v>48</v>
      </c>
      <c r="D17" s="54">
        <v>0.01</v>
      </c>
      <c r="E17" s="26" t="s">
        <v>123</v>
      </c>
      <c r="F17" s="16">
        <f>(16*PI()*2+4*PI()*2)/10</f>
        <v>12.566370614359172</v>
      </c>
      <c r="G17" s="26" t="s">
        <v>116</v>
      </c>
      <c r="H17" s="73">
        <v>1</v>
      </c>
      <c r="I17" s="54">
        <f>IF('Brake Reservoir Tank Holder'!$H17&lt;&gt;"",'Brake Reservoir Tank Holder'!$D17*'Brake Reservoir Tank Holder'!$F17*'Brake Reservoir Tank Holder'!$H17,'Brake Reservoir Tank Holder'!$D17*'Brake Reservoir Tank Holder'!$F17)</f>
        <v>0.12566370614359174</v>
      </c>
    </row>
    <row r="18" spans="1:10" ht="45.75" customHeight="1">
      <c r="A18" s="26" t="s">
        <v>61</v>
      </c>
      <c r="B18" s="19" t="s">
        <v>111</v>
      </c>
      <c r="C18" s="26" t="s">
        <v>137</v>
      </c>
      <c r="D18" s="60">
        <v>1.3</v>
      </c>
      <c r="E18" s="26" t="s">
        <v>57</v>
      </c>
      <c r="F18" s="26">
        <v>1</v>
      </c>
      <c r="G18" s="26"/>
      <c r="H18" s="26"/>
      <c r="I18" s="54">
        <f>IF('Brake Reservoir Tank Holder'!$H18&lt;&gt;"",'Brake Reservoir Tank Holder'!$D18*'Brake Reservoir Tank Holder'!$F18*'Brake Reservoir Tank Holder'!$H18,'Brake Reservoir Tank Holder'!$D18*'Brake Reservoir Tank Holder'!$F18)</f>
        <v>1.3</v>
      </c>
    </row>
    <row r="19" spans="1:10" ht="14.5" customHeight="1">
      <c r="A19" s="26" t="s">
        <v>63</v>
      </c>
      <c r="B19" s="34" t="s">
        <v>113</v>
      </c>
      <c r="C19" s="26" t="s">
        <v>89</v>
      </c>
      <c r="D19" s="54">
        <v>0.04</v>
      </c>
      <c r="E19" s="26" t="s">
        <v>115</v>
      </c>
      <c r="F19" s="16">
        <f>3*1*2/1000</f>
        <v>6.0000000000000001E-3</v>
      </c>
      <c r="G19" s="26" t="s">
        <v>116</v>
      </c>
      <c r="H19" s="73">
        <v>1</v>
      </c>
      <c r="I19" s="54">
        <f>IF('Brake Reservoir Tank Holder'!$H19&lt;&gt;"",'Brake Reservoir Tank Holder'!$D19*'Brake Reservoir Tank Holder'!$F19*'Brake Reservoir Tank Holder'!$H19,'Brake Reservoir Tank Holder'!$D19*'Brake Reservoir Tank Holder'!$F19)</f>
        <v>2.4000000000000001E-4</v>
      </c>
    </row>
    <row r="20" spans="1:10" ht="42" customHeight="1">
      <c r="A20" s="26" t="s">
        <v>65</v>
      </c>
      <c r="B20" s="26" t="s">
        <v>138</v>
      </c>
      <c r="C20" s="26" t="s">
        <v>89</v>
      </c>
      <c r="D20" s="54"/>
      <c r="E20" s="26" t="s">
        <v>139</v>
      </c>
      <c r="F20" s="76">
        <v>2</v>
      </c>
      <c r="G20" s="26"/>
      <c r="H20" s="26"/>
      <c r="I20" s="54">
        <f>IF('Brake Reservoir Tank Holder'!$H20&lt;&gt;"",'Brake Reservoir Tank Holder'!$D20*'Brake Reservoir Tank Holder'!$F20*'Brake Reservoir Tank Holder'!$H20,'Brake Reservoir Tank Holder'!$D20*'Brake Reservoir Tank Holder'!$F20)</f>
        <v>0</v>
      </c>
    </row>
    <row r="21" spans="1:10" ht="42" customHeight="1">
      <c r="A21" s="26" t="s">
        <v>67</v>
      </c>
      <c r="B21" s="19" t="s">
        <v>111</v>
      </c>
      <c r="C21" s="26" t="s">
        <v>140</v>
      </c>
      <c r="D21" s="60">
        <v>1.3</v>
      </c>
      <c r="E21" s="26" t="s">
        <v>57</v>
      </c>
      <c r="F21" s="26">
        <v>1</v>
      </c>
      <c r="G21" s="26"/>
      <c r="H21" s="26"/>
      <c r="I21" s="54">
        <f>IF('Brake Reservoir Tank Holder'!$H21&lt;&gt;"",'Brake Reservoir Tank Holder'!$D21*'Brake Reservoir Tank Holder'!$F21*'Brake Reservoir Tank Holder'!$H21,'Brake Reservoir Tank Holder'!$D21*'Brake Reservoir Tank Holder'!$F21)</f>
        <v>1.3</v>
      </c>
    </row>
    <row r="22" spans="1:10" ht="14.5" customHeight="1">
      <c r="A22" s="26" t="s">
        <v>68</v>
      </c>
      <c r="B22" s="34" t="s">
        <v>122</v>
      </c>
      <c r="C22" s="26" t="s">
        <v>92</v>
      </c>
      <c r="D22" s="54">
        <v>0.01</v>
      </c>
      <c r="E22" s="26" t="s">
        <v>123</v>
      </c>
      <c r="F22" s="16">
        <f>(4*PI()+20*PI()/2)/10</f>
        <v>4.3982297150257104</v>
      </c>
      <c r="G22" s="26" t="s">
        <v>116</v>
      </c>
      <c r="H22" s="73">
        <v>1</v>
      </c>
      <c r="I22" s="54">
        <f>IF('Brake Reservoir Tank Holder'!$H22&lt;&gt;"",'Brake Reservoir Tank Holder'!$D22*'Brake Reservoir Tank Holder'!$F22*'Brake Reservoir Tank Holder'!$H22,'Brake Reservoir Tank Holder'!$D22*'Brake Reservoir Tank Holder'!$F22)</f>
        <v>4.3982297150257102E-2</v>
      </c>
    </row>
    <row r="23" spans="1:10" ht="14.5" customHeight="1">
      <c r="A23" s="26" t="s">
        <v>70</v>
      </c>
      <c r="B23" s="26" t="s">
        <v>141</v>
      </c>
      <c r="C23" s="26" t="s">
        <v>142</v>
      </c>
      <c r="D23" s="54">
        <v>0.15</v>
      </c>
      <c r="E23" s="26" t="s">
        <v>123</v>
      </c>
      <c r="F23" s="16">
        <f>16*PI()/10</f>
        <v>5.026548245743669</v>
      </c>
      <c r="G23" s="26"/>
      <c r="H23" s="26"/>
      <c r="I23" s="54">
        <f>IF('Brake Reservoir Tank Holder'!$H23&lt;&gt;"",'Brake Reservoir Tank Holder'!$D23*'Brake Reservoir Tank Holder'!$F23*'Brake Reservoir Tank Holder'!$H23,'Brake Reservoir Tank Holder'!$D23*'Brake Reservoir Tank Holder'!$F23)</f>
        <v>0.7539822368615503</v>
      </c>
    </row>
    <row r="24" spans="1:10" ht="14.5" customHeight="1">
      <c r="A24" s="26" t="s">
        <v>73</v>
      </c>
      <c r="B24" s="26" t="s">
        <v>141</v>
      </c>
      <c r="C24" s="26" t="s">
        <v>143</v>
      </c>
      <c r="D24" s="54">
        <v>0.15</v>
      </c>
      <c r="E24" s="26" t="s">
        <v>123</v>
      </c>
      <c r="F24" s="16">
        <f>21.06*2/10</f>
        <v>4.2119999999999997</v>
      </c>
      <c r="G24" s="26"/>
      <c r="H24" s="26"/>
      <c r="I24" s="54">
        <f>IF('Brake Reservoir Tank Holder'!$H24&lt;&gt;"",'Brake Reservoir Tank Holder'!$D24*'Brake Reservoir Tank Holder'!$F24*'Brake Reservoir Tank Holder'!$H24,'Brake Reservoir Tank Holder'!$D24*'Brake Reservoir Tank Holder'!$F24)</f>
        <v>0.63179999999999992</v>
      </c>
    </row>
    <row r="25" spans="1:10" s="8" customFormat="1" ht="16" customHeight="1">
      <c r="H25" s="10" t="s">
        <v>22</v>
      </c>
      <c r="I25" s="59">
        <f>SUM(I16:I24)</f>
        <v>5.4556682401553989</v>
      </c>
    </row>
    <row r="27" spans="1:10" s="8" customFormat="1" ht="16" customHeight="1">
      <c r="A27" s="7" t="s">
        <v>18</v>
      </c>
      <c r="B27" s="7" t="s">
        <v>76</v>
      </c>
      <c r="C27" s="7" t="s">
        <v>38</v>
      </c>
      <c r="D27" s="7" t="s">
        <v>39</v>
      </c>
      <c r="E27" s="7" t="s">
        <v>40</v>
      </c>
      <c r="F27" s="7" t="s">
        <v>41</v>
      </c>
      <c r="G27" s="7" t="s">
        <v>42</v>
      </c>
      <c r="H27" s="7" t="s">
        <v>43</v>
      </c>
      <c r="I27" s="7" t="s">
        <v>21</v>
      </c>
      <c r="J27" s="7" t="s">
        <v>22</v>
      </c>
    </row>
    <row r="28" spans="1:10" ht="15" customHeight="1">
      <c r="A28" s="26" t="s">
        <v>60</v>
      </c>
      <c r="B28" s="14" t="s">
        <v>49</v>
      </c>
      <c r="C28" s="26"/>
      <c r="D28" s="66">
        <v>0</v>
      </c>
      <c r="E28" s="26"/>
      <c r="F28" s="11"/>
      <c r="G28" s="26"/>
      <c r="H28" s="26"/>
      <c r="I28" s="12"/>
      <c r="J28" s="54">
        <f>D28*I28</f>
        <v>0</v>
      </c>
    </row>
    <row r="29" spans="1:10" s="8" customFormat="1" ht="15" customHeight="1">
      <c r="I29" s="15" t="s">
        <v>22</v>
      </c>
      <c r="J29" s="67">
        <f>SUM(J28:J28)</f>
        <v>0</v>
      </c>
    </row>
    <row r="30" spans="1:10" ht="15" customHeight="1">
      <c r="H30" s="13"/>
      <c r="I30" s="62"/>
    </row>
    <row r="31" spans="1:10" s="8" customFormat="1" ht="16" customHeight="1">
      <c r="A31" s="7" t="s">
        <v>18</v>
      </c>
      <c r="B31" s="7" t="s">
        <v>83</v>
      </c>
      <c r="C31" s="7" t="s">
        <v>38</v>
      </c>
      <c r="D31" s="7" t="s">
        <v>39</v>
      </c>
      <c r="E31" s="7" t="s">
        <v>51</v>
      </c>
      <c r="F31" s="7" t="s">
        <v>21</v>
      </c>
      <c r="G31" s="7" t="s">
        <v>84</v>
      </c>
      <c r="H31" s="7" t="s">
        <v>85</v>
      </c>
      <c r="I31" s="7" t="s">
        <v>22</v>
      </c>
    </row>
    <row r="32" spans="1:10" ht="16" customHeight="1">
      <c r="A32" s="36" t="s">
        <v>86</v>
      </c>
      <c r="B32" s="17" t="s">
        <v>144</v>
      </c>
      <c r="C32" s="26" t="s">
        <v>70</v>
      </c>
      <c r="D32" s="54"/>
      <c r="E32" s="26" t="s">
        <v>145</v>
      </c>
      <c r="F32" s="26">
        <v>2</v>
      </c>
      <c r="G32" s="26">
        <v>3000</v>
      </c>
      <c r="H32" s="26">
        <v>1</v>
      </c>
      <c r="I32" s="75">
        <f>IF($G32&lt;&gt;"",D32*F32/G32*H32,"")</f>
        <v>0</v>
      </c>
    </row>
    <row r="33" spans="1:9" ht="16" customHeight="1">
      <c r="A33" s="36" t="s">
        <v>146</v>
      </c>
      <c r="B33" s="17" t="s">
        <v>144</v>
      </c>
      <c r="C33" s="26" t="s">
        <v>73</v>
      </c>
      <c r="D33" s="54"/>
      <c r="E33" s="26" t="s">
        <v>145</v>
      </c>
      <c r="F33" s="26">
        <v>2</v>
      </c>
      <c r="G33" s="26">
        <v>3000</v>
      </c>
      <c r="H33" s="26">
        <v>1</v>
      </c>
      <c r="I33" s="75">
        <f>IF($G33&lt;&gt;"",D33*F33/G33*H33,"")</f>
        <v>0</v>
      </c>
    </row>
    <row r="34" spans="1:9" s="8" customFormat="1" ht="16" customHeight="1">
      <c r="H34" s="10" t="s">
        <v>22</v>
      </c>
      <c r="I34" s="59">
        <f>SUM(I32:I33)</f>
        <v>0</v>
      </c>
    </row>
    <row r="35" spans="1:9">
      <c r="H35" s="13"/>
      <c r="I35" s="62"/>
    </row>
  </sheetData>
  <phoneticPr fontId="13"/>
  <pageMargins left="0.5" right="0.5" top="0.75" bottom="0.75" header="0.3" footer="0.3"/>
  <pageSetup paperSize="9" scale="70" fitToHeight="0" orientation="landscape" horizontalDpi="4294967293" verticalDpi="429496729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26"/>
  <sheetViews>
    <sheetView showGridLines="0" tabSelected="1" zoomScale="58" zoomScaleNormal="100" workbookViewId="0">
      <selection activeCell="D24" sqref="D24"/>
    </sheetView>
  </sheetViews>
  <sheetFormatPr baseColWidth="10" defaultColWidth="9.1640625" defaultRowHeight="15"/>
  <cols>
    <col min="1" max="1" width="15" style="2" customWidth="1"/>
    <col min="2" max="2" width="15.6640625" style="2" customWidth="1"/>
    <col min="3" max="3" width="16.83203125" style="2" customWidth="1"/>
    <col min="4" max="4" width="13.5" style="2" customWidth="1"/>
    <col min="5" max="5" width="14.1640625" style="2" customWidth="1"/>
    <col min="6" max="6" width="12" style="2" customWidth="1"/>
    <col min="7" max="7" width="11.33203125" style="2" customWidth="1"/>
    <col min="8" max="8" width="13.83203125" style="2" customWidth="1"/>
    <col min="9" max="9" width="15.5" style="2" customWidth="1"/>
    <col min="10" max="10" width="13.83203125" style="2" customWidth="1"/>
    <col min="11" max="11" width="10.5" style="2" customWidth="1"/>
    <col min="12" max="12" width="11.33203125" style="2" customWidth="1"/>
    <col min="13" max="13" width="13.83203125" style="2" customWidth="1"/>
    <col min="14" max="14" width="15" style="2" customWidth="1"/>
    <col min="15" max="15" width="9.1640625" style="2" customWidth="1"/>
    <col min="16" max="16" width="9.5" style="2" customWidth="1"/>
    <col min="17" max="18" width="9.1640625" style="2" customWidth="1"/>
    <col min="19" max="19" width="10.5" style="2" customWidth="1"/>
    <col min="20" max="20" width="9.5" style="2" customWidth="1"/>
    <col min="21" max="21" width="9.1640625" style="2" customWidth="1"/>
    <col min="22" max="22" width="9.5" style="2" customWidth="1"/>
    <col min="23" max="23" width="9.1640625" style="2" customWidth="1"/>
    <col min="24" max="25" width="10.1640625" style="2" customWidth="1"/>
    <col min="26" max="28" width="9.33203125" style="2" customWidth="1"/>
    <col min="29" max="29" width="9.1640625" style="2" customWidth="1"/>
    <col min="30" max="16384" width="9.1640625" style="2"/>
  </cols>
  <sheetData>
    <row r="1" spans="1:14" ht="16" customHeight="1">
      <c r="A1" s="1" t="s">
        <v>0</v>
      </c>
      <c r="B1" s="2" t="s">
        <v>1</v>
      </c>
      <c r="J1" s="3" t="s">
        <v>2</v>
      </c>
      <c r="K1" s="4">
        <v>15</v>
      </c>
      <c r="M1" s="1" t="s">
        <v>20</v>
      </c>
      <c r="N1" s="53">
        <f>N11+I17+J21+I25</f>
        <v>1.6273124000000001</v>
      </c>
    </row>
    <row r="2" spans="1:14" ht="16" customHeight="1">
      <c r="A2" s="1" t="s">
        <v>4</v>
      </c>
      <c r="B2" s="2" t="s">
        <v>5</v>
      </c>
      <c r="D2" s="52"/>
      <c r="M2" s="1" t="s">
        <v>6</v>
      </c>
      <c r="N2" s="5">
        <v>1</v>
      </c>
    </row>
    <row r="3" spans="1:14" ht="32" customHeight="1">
      <c r="A3" s="1" t="s">
        <v>7</v>
      </c>
      <c r="B3" s="2" t="s">
        <v>8</v>
      </c>
      <c r="D3" s="52"/>
      <c r="J3" s="1" t="s">
        <v>9</v>
      </c>
    </row>
    <row r="4" spans="1:14" ht="32" customHeight="1">
      <c r="A4" s="1" t="s">
        <v>19</v>
      </c>
      <c r="B4" s="6" t="s">
        <v>36</v>
      </c>
      <c r="D4" s="52"/>
      <c r="J4" s="1" t="s">
        <v>12</v>
      </c>
      <c r="M4" s="1" t="s">
        <v>13</v>
      </c>
      <c r="N4" s="53">
        <f>N1*N2</f>
        <v>1.6273124000000001</v>
      </c>
    </row>
    <row r="5" spans="1:14" ht="16" customHeight="1">
      <c r="A5" s="1" t="s">
        <v>10</v>
      </c>
      <c r="B5" s="6">
        <v>10108</v>
      </c>
      <c r="J5" s="1" t="s">
        <v>16</v>
      </c>
    </row>
    <row r="6" spans="1:14" ht="16" customHeight="1">
      <c r="A6" s="1" t="s">
        <v>14</v>
      </c>
      <c r="B6" s="2" t="s">
        <v>15</v>
      </c>
    </row>
    <row r="7" spans="1:14" ht="16" customHeight="1">
      <c r="A7" s="1" t="s">
        <v>17</v>
      </c>
    </row>
    <row r="9" spans="1:14" s="8" customFormat="1" ht="16" customHeight="1">
      <c r="A9" s="7" t="s">
        <v>18</v>
      </c>
      <c r="B9" s="7" t="s">
        <v>37</v>
      </c>
      <c r="C9" s="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46</v>
      </c>
      <c r="L9" s="7" t="s">
        <v>47</v>
      </c>
      <c r="M9" s="7" t="s">
        <v>21</v>
      </c>
      <c r="N9" s="7" t="s">
        <v>22</v>
      </c>
    </row>
    <row r="10" spans="1:14" ht="32" customHeight="1">
      <c r="A10" s="50" t="s">
        <v>48</v>
      </c>
      <c r="B10" s="51" t="s">
        <v>108</v>
      </c>
      <c r="C10" s="18" t="s">
        <v>147</v>
      </c>
      <c r="D10" s="54">
        <v>4.2</v>
      </c>
      <c r="E10" s="26"/>
      <c r="F10" s="26" t="s">
        <v>109</v>
      </c>
      <c r="G10" s="26"/>
      <c r="H10" s="57"/>
      <c r="I10" s="43" t="s">
        <v>148</v>
      </c>
      <c r="J10" s="57">
        <f>15*45</f>
        <v>675</v>
      </c>
      <c r="K10" s="57">
        <v>2</v>
      </c>
      <c r="L10" s="72">
        <v>2.7199999999999998E-6</v>
      </c>
      <c r="M10" s="68">
        <v>1</v>
      </c>
      <c r="N10" s="54">
        <f>IF(J10="",D10*M10,D10*J10*K10*L10*M10)</f>
        <v>1.5422399999999999E-2</v>
      </c>
    </row>
    <row r="11" spans="1:14" s="8" customFormat="1" ht="16" customHeight="1">
      <c r="C11" s="28"/>
      <c r="M11" s="10" t="s">
        <v>22</v>
      </c>
      <c r="N11" s="59">
        <f>SUM(N10:N10)</f>
        <v>1.5422399999999999E-2</v>
      </c>
    </row>
    <row r="13" spans="1:14" s="8" customFormat="1" ht="16" customHeight="1">
      <c r="A13" s="7" t="s">
        <v>18</v>
      </c>
      <c r="B13" s="7" t="s">
        <v>50</v>
      </c>
      <c r="C13" s="7" t="s">
        <v>38</v>
      </c>
      <c r="D13" s="7" t="s">
        <v>39</v>
      </c>
      <c r="E13" s="7" t="s">
        <v>51</v>
      </c>
      <c r="F13" s="7" t="s">
        <v>21</v>
      </c>
      <c r="G13" s="7" t="s">
        <v>52</v>
      </c>
      <c r="H13" s="7" t="s">
        <v>53</v>
      </c>
      <c r="I13" s="7" t="s">
        <v>22</v>
      </c>
    </row>
    <row r="14" spans="1:14" ht="44" customHeight="1">
      <c r="A14" s="26" t="s">
        <v>54</v>
      </c>
      <c r="B14" s="19" t="s">
        <v>111</v>
      </c>
      <c r="C14" s="26" t="s">
        <v>121</v>
      </c>
      <c r="D14" s="60">
        <v>1.3</v>
      </c>
      <c r="E14" s="26" t="s">
        <v>57</v>
      </c>
      <c r="F14" s="26">
        <v>1</v>
      </c>
      <c r="G14" s="26"/>
      <c r="H14" s="26"/>
      <c r="I14" s="54">
        <f>IF('OverTravel Switch Stay'!$H14&lt;&gt;"",'OverTravel Switch Stay'!$D14*'OverTravel Switch Stay'!$F14*'OverTravel Switch Stay'!$H14,'OverTravel Switch Stay'!$D14*'OverTravel Switch Stay'!$F14)</f>
        <v>1.3</v>
      </c>
    </row>
    <row r="15" spans="1:14" ht="14.5" customHeight="1">
      <c r="A15" s="26" t="s">
        <v>58</v>
      </c>
      <c r="B15" s="34" t="s">
        <v>122</v>
      </c>
      <c r="C15" s="26" t="s">
        <v>48</v>
      </c>
      <c r="D15" s="54">
        <v>0.01</v>
      </c>
      <c r="E15" s="26" t="s">
        <v>123</v>
      </c>
      <c r="F15" s="16">
        <f>61.89/10</f>
        <v>6.1890000000000001</v>
      </c>
      <c r="G15" s="26" t="s">
        <v>116</v>
      </c>
      <c r="H15" s="73">
        <v>1</v>
      </c>
      <c r="I15" s="54">
        <f>IF('OverTravel Switch Stay'!$H15&lt;&gt;"",'OverTravel Switch Stay'!$D15*'OverTravel Switch Stay'!$F15*'OverTravel Switch Stay'!$H15,'OverTravel Switch Stay'!$D15*'OverTravel Switch Stay'!$F15)</f>
        <v>6.1890000000000001E-2</v>
      </c>
    </row>
    <row r="16" spans="1:14" ht="31.5" customHeight="1">
      <c r="A16" s="26" t="s">
        <v>61</v>
      </c>
      <c r="B16" s="26" t="s">
        <v>149</v>
      </c>
      <c r="C16" s="26" t="s">
        <v>48</v>
      </c>
      <c r="D16" s="54">
        <v>0.25</v>
      </c>
      <c r="E16" s="26" t="s">
        <v>150</v>
      </c>
      <c r="F16" s="16">
        <v>1</v>
      </c>
      <c r="G16" s="26"/>
      <c r="H16" s="26"/>
      <c r="I16" s="54">
        <f>IF('OverTravel Switch Stay'!$H16&lt;&gt;"",'OverTravel Switch Stay'!$D16*'OverTravel Switch Stay'!$F16*'OverTravel Switch Stay'!$H16,'OverTravel Switch Stay'!$D16*'OverTravel Switch Stay'!$F16)</f>
        <v>0.25</v>
      </c>
    </row>
    <row r="17" spans="1:10" s="8" customFormat="1" ht="16" customHeight="1">
      <c r="H17" s="10" t="s">
        <v>22</v>
      </c>
      <c r="I17" s="59">
        <f>SUM(I14:I16)</f>
        <v>1.61189</v>
      </c>
    </row>
    <row r="19" spans="1:10" s="8" customFormat="1" ht="16" customHeight="1">
      <c r="A19" s="7" t="s">
        <v>18</v>
      </c>
      <c r="B19" s="7" t="s">
        <v>76</v>
      </c>
      <c r="C19" s="7" t="s">
        <v>38</v>
      </c>
      <c r="D19" s="7" t="s">
        <v>39</v>
      </c>
      <c r="E19" s="7" t="s">
        <v>40</v>
      </c>
      <c r="F19" s="7" t="s">
        <v>41</v>
      </c>
      <c r="G19" s="7" t="s">
        <v>42</v>
      </c>
      <c r="H19" s="7" t="s">
        <v>43</v>
      </c>
      <c r="I19" s="7" t="s">
        <v>21</v>
      </c>
      <c r="J19" s="7" t="s">
        <v>22</v>
      </c>
    </row>
    <row r="20" spans="1:10" ht="15" customHeight="1">
      <c r="A20" s="26" t="s">
        <v>60</v>
      </c>
      <c r="B20" s="14" t="s">
        <v>49</v>
      </c>
      <c r="C20" s="26"/>
      <c r="D20" s="66">
        <v>0</v>
      </c>
      <c r="E20" s="26"/>
      <c r="F20" s="11"/>
      <c r="G20" s="26"/>
      <c r="H20" s="26"/>
      <c r="I20" s="12"/>
      <c r="J20" s="54">
        <f>D20*I20</f>
        <v>0</v>
      </c>
    </row>
    <row r="21" spans="1:10" s="8" customFormat="1" ht="15" customHeight="1">
      <c r="I21" s="15" t="s">
        <v>22</v>
      </c>
      <c r="J21" s="67">
        <f>SUM(J20:J20)</f>
        <v>0</v>
      </c>
    </row>
    <row r="22" spans="1:10" ht="15" customHeight="1">
      <c r="H22" s="13"/>
      <c r="I22" s="62"/>
    </row>
    <row r="23" spans="1:10" s="8" customFormat="1" ht="16" customHeight="1">
      <c r="A23" s="7" t="s">
        <v>18</v>
      </c>
      <c r="B23" s="7" t="s">
        <v>83</v>
      </c>
      <c r="C23" s="7" t="s">
        <v>38</v>
      </c>
      <c r="D23" s="7" t="s">
        <v>39</v>
      </c>
      <c r="E23" s="7" t="s">
        <v>51</v>
      </c>
      <c r="F23" s="7" t="s">
        <v>21</v>
      </c>
      <c r="G23" s="7" t="s">
        <v>84</v>
      </c>
      <c r="H23" s="7" t="s">
        <v>85</v>
      </c>
      <c r="I23" s="7" t="s">
        <v>22</v>
      </c>
    </row>
    <row r="24" spans="1:10" ht="16" customHeight="1">
      <c r="A24" s="36" t="s">
        <v>86</v>
      </c>
      <c r="B24" s="42" t="s">
        <v>49</v>
      </c>
      <c r="C24" s="26"/>
      <c r="D24" s="54">
        <v>0</v>
      </c>
      <c r="E24" s="26"/>
      <c r="F24" s="26"/>
      <c r="G24" s="26"/>
      <c r="H24" s="26"/>
      <c r="I24" s="77">
        <f>SUM(I23:I23)</f>
        <v>0</v>
      </c>
    </row>
    <row r="25" spans="1:10" s="8" customFormat="1" ht="16" customHeight="1">
      <c r="H25" s="10" t="s">
        <v>22</v>
      </c>
      <c r="I25" s="59">
        <f>SUM(I24:I24)</f>
        <v>0</v>
      </c>
    </row>
    <row r="26" spans="1:10">
      <c r="H26" s="13"/>
      <c r="I26" s="62"/>
    </row>
  </sheetData>
  <phoneticPr fontId="13"/>
  <pageMargins left="0.5" right="0.5" top="0.75" bottom="0.75" header="0.3" footer="0.3"/>
  <pageSetup paperSize="9" scale="70" fitToHeight="0" orientation="landscape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Brake Master Cylinder Asm</vt:lpstr>
      <vt:lpstr>Brake Master Cylinder Front</vt:lpstr>
      <vt:lpstr>Brake Master Cylinder Rear</vt:lpstr>
      <vt:lpstr>Brake Reservoir Tank Front</vt:lpstr>
      <vt:lpstr>Brake Reservoir Tank Rear</vt:lpstr>
      <vt:lpstr>Brake Reservoir Tank Spacer</vt:lpstr>
      <vt:lpstr>Brake Reservoir Tank Stay</vt:lpstr>
      <vt:lpstr>Brake Reservoir Tank Holder</vt:lpstr>
      <vt:lpstr>OverTravel Switch Stay</vt:lpstr>
      <vt:lpstr>Sheet4</vt:lpstr>
      <vt:lpstr>Sheet3</vt:lpstr>
      <vt:lpstr>'Brake Master Cylinder Asm'!Print_Area</vt:lpstr>
      <vt:lpstr>'Brake Master Cylinder Front'!Print_Area</vt:lpstr>
      <vt:lpstr>'Brake Master Cylinder Rear'!Print_Area</vt:lpstr>
      <vt:lpstr>'Brake Reservoir Tank Front'!Print_Area</vt:lpstr>
      <vt:lpstr>'Brake Reservoir Tank Holder'!Print_Area</vt:lpstr>
      <vt:lpstr>'Brake Reservoir Tank Rear'!Print_Area</vt:lpstr>
      <vt:lpstr>'Brake Reservoir Tank Spacer'!Print_Area</vt:lpstr>
      <vt:lpstr>'Brake Reservoir Tank Stay'!Print_Area</vt:lpstr>
      <vt:lpstr>'OverTravel Switch Stay'!Print_Area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尾崎 凌明</cp:lastModifiedBy>
  <cp:lastPrinted>2019-06-05T09:33:29Z</cp:lastPrinted>
  <dcterms:created xsi:type="dcterms:W3CDTF">2008-10-07T18:47:36Z</dcterms:created>
  <dcterms:modified xsi:type="dcterms:W3CDTF">2021-05-22T23:10:40Z</dcterms:modified>
</cp:coreProperties>
</file>