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mei/Projects/cost-calculator/example/fca_files/"/>
    </mc:Choice>
  </mc:AlternateContent>
  <xr:revisionPtr revIDLastSave="0" documentId="13_ncr:1_{83BAF65B-4B0A-4A40-90A4-47A7929236B3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Brake Discs" sheetId="1" r:id="rId1"/>
    <sheet name="Front Brake Disc" sheetId="2" r:id="rId2"/>
    <sheet name="Rear Brake Disc" sheetId="3" r:id="rId3"/>
    <sheet name="Floating Pin" sheetId="4" r:id="rId4"/>
  </sheets>
  <definedNames>
    <definedName name="Car" localSheetId="2">#REF!</definedName>
    <definedName name="Car">#REF!</definedName>
    <definedName name="CompCode" localSheetId="2">#REF!</definedName>
    <definedName name="CompCode">#REF!</definedName>
    <definedName name="_xlnm.Print_Area" localSheetId="0">'Brake Discs'!$A$1:$N$29</definedName>
    <definedName name="_xlnm.Print_Area" localSheetId="3">'Floating Pin'!$A$1:$N$27</definedName>
    <definedName name="_xlnm.Print_Area" localSheetId="1">'Front Brake Disc'!$A$1:$N$28</definedName>
    <definedName name="_xlnm.Print_Area" localSheetId="2">'Rear Brake Disc'!$A$1:$N$28</definedName>
    <definedName name="Process_P1" localSheetId="3">'Floating Pin'!#REF!</definedName>
    <definedName name="Process_P1" localSheetId="2">'Rear Brake Disc'!$B$83:$B$219</definedName>
    <definedName name="Process_P1">'Front Brake Disc'!#REF!</definedName>
    <definedName name="Processes" localSheetId="3">#REF!</definedName>
    <definedName name="Processes" localSheetId="2">#REF!</definedName>
    <definedName name="Processes">#REF!</definedName>
    <definedName name="Uni" localSheetId="3">#REF!</definedName>
    <definedName name="Uni" localSheetId="2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4" l="1"/>
  <c r="J22" i="4"/>
  <c r="J23" i="4" s="1"/>
  <c r="I18" i="4"/>
  <c r="F17" i="4"/>
  <c r="I17" i="4" s="1"/>
  <c r="I16" i="4"/>
  <c r="F15" i="4"/>
  <c r="I15" i="4" s="1"/>
  <c r="I14" i="4"/>
  <c r="J10" i="4"/>
  <c r="N10" i="4" s="1"/>
  <c r="N11" i="4" s="1"/>
  <c r="I28" i="3"/>
  <c r="J23" i="3"/>
  <c r="J24" i="3" s="1"/>
  <c r="I19" i="3"/>
  <c r="I18" i="3"/>
  <c r="F17" i="3"/>
  <c r="I17" i="3" s="1"/>
  <c r="I16" i="3"/>
  <c r="F15" i="3"/>
  <c r="I15" i="3" s="1"/>
  <c r="I14" i="3"/>
  <c r="N11" i="3"/>
  <c r="N10" i="3"/>
  <c r="I28" i="2"/>
  <c r="J23" i="2"/>
  <c r="J24" i="2" s="1"/>
  <c r="I19" i="2"/>
  <c r="I18" i="2"/>
  <c r="F17" i="2"/>
  <c r="I17" i="2" s="1"/>
  <c r="I16" i="2"/>
  <c r="F15" i="2"/>
  <c r="I15" i="2" s="1"/>
  <c r="I14" i="2"/>
  <c r="N11" i="2"/>
  <c r="N10" i="2"/>
  <c r="J10" i="2"/>
  <c r="I29" i="1"/>
  <c r="J24" i="1"/>
  <c r="J23" i="1"/>
  <c r="J25" i="1" s="1"/>
  <c r="I20" i="1"/>
  <c r="I19" i="1"/>
  <c r="N16" i="1"/>
  <c r="N15" i="1"/>
  <c r="E11" i="1"/>
  <c r="C11" i="1"/>
  <c r="B11" i="1"/>
  <c r="E10" i="1"/>
  <c r="C10" i="1"/>
  <c r="B10" i="1"/>
  <c r="E9" i="1"/>
  <c r="C9" i="1"/>
  <c r="B9" i="1"/>
  <c r="I20" i="3" l="1"/>
  <c r="I19" i="4"/>
  <c r="N1" i="4" s="1"/>
  <c r="I20" i="2"/>
  <c r="N1" i="2" s="1"/>
  <c r="N1" i="3"/>
  <c r="D9" i="1" l="1"/>
  <c r="F9" i="1" s="1"/>
  <c r="N4" i="2"/>
  <c r="D11" i="1"/>
  <c r="F11" i="1" s="1"/>
  <c r="N4" i="4"/>
  <c r="D10" i="1"/>
  <c r="F10" i="1" s="1"/>
  <c r="N4" i="3"/>
  <c r="F12" i="1" l="1"/>
  <c r="N1" i="1" s="1"/>
  <c r="N4" i="1" s="1"/>
</calcChain>
</file>

<file path=xl/sharedStrings.xml><?xml version="1.0" encoding="utf-8"?>
<sst xmlns="http://schemas.openxmlformats.org/spreadsheetml/2006/main" count="397" uniqueCount="89">
  <si>
    <t>University</t>
  </si>
  <si>
    <t>Kyoto University</t>
  </si>
  <si>
    <t>Car #</t>
  </si>
  <si>
    <t>Asm Cost</t>
  </si>
  <si>
    <t>System</t>
  </si>
  <si>
    <t>Brake System</t>
  </si>
  <si>
    <t>Qty</t>
  </si>
  <si>
    <t>Assembly</t>
  </si>
  <si>
    <t>Brake Discs</t>
  </si>
  <si>
    <t>FileLink1</t>
  </si>
  <si>
    <t>P/N Base</t>
  </si>
  <si>
    <t>A1040</t>
  </si>
  <si>
    <t>FileLink2</t>
  </si>
  <si>
    <t>Extended Cost</t>
  </si>
  <si>
    <t>Suffix</t>
  </si>
  <si>
    <t>AA</t>
  </si>
  <si>
    <t>FileLink3</t>
  </si>
  <si>
    <t>Details</t>
  </si>
  <si>
    <t>P/N　Baseがマトモに記入されておりませんでした。　まっちょがチェック時に記入する手筈だったのかな?</t>
  </si>
  <si>
    <t>ItemOrder</t>
  </si>
  <si>
    <t>Part</t>
  </si>
  <si>
    <t>Part Cost</t>
  </si>
  <si>
    <t>Quantity</t>
  </si>
  <si>
    <t>Sub Total</t>
  </si>
  <si>
    <t>PA1</t>
  </si>
  <si>
    <t>PA2</t>
  </si>
  <si>
    <t>PA3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</si>
  <si>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</si>
  <si>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</si>
  <si>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</si>
  <si>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</si>
  <si>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</si>
  <si>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</si>
  <si>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</si>
  <si>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</si>
  <si>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</si>
  <si>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</si>
  <si>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</si>
  <si>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MA1</t>
  </si>
  <si>
    <t>None</t>
  </si>
  <si>
    <t>Process</t>
  </si>
  <si>
    <t>Unit</t>
  </si>
  <si>
    <t>Multiplier</t>
  </si>
  <si>
    <t>Mult. Val.</t>
  </si>
  <si>
    <t>PR1</t>
  </si>
  <si>
    <t>Fastener</t>
  </si>
  <si>
    <t>FA1</t>
  </si>
  <si>
    <t>Retaining Ring, R-ring</t>
  </si>
  <si>
    <t>mm</t>
  </si>
  <si>
    <t>FA2</t>
  </si>
  <si>
    <t>Washer, Grade 10.9 (SAE 8)</t>
  </si>
  <si>
    <t>unit</t>
  </si>
  <si>
    <t>Tooling</t>
  </si>
  <si>
    <t>PVF</t>
  </si>
  <si>
    <t>FractionIncluded</t>
  </si>
  <si>
    <t>TO1</t>
  </si>
  <si>
    <t>Front Brake Disc</t>
  </si>
  <si>
    <t>去年、コストテントで、「Ironはあくまで鋳造用のペレットで、使うならSand Castingが必要」　とか言われたけど、よくよく考えたらそれは（per kg）がついたやつのことだと思うからこれで良し。　テントで指摘されたら頑張って反論してネ☆</t>
  </si>
  <si>
    <t>あと、板厚4.5mmならウォータージェットでいけるでしょう　この方がだいぶ安い。</t>
  </si>
  <si>
    <t>Iron</t>
  </si>
  <si>
    <t>kg</t>
  </si>
  <si>
    <t>Machining Setup, Install and remove</t>
  </si>
  <si>
    <t>MA1, Machining</t>
  </si>
  <si>
    <t>PR2</t>
  </si>
  <si>
    <t>Machining</t>
  </si>
  <si>
    <t>MA1, face,slit</t>
  </si>
  <si>
    <t>cm^3</t>
  </si>
  <si>
    <t>Cast Iron</t>
  </si>
  <si>
    <t>PR3</t>
  </si>
  <si>
    <t>Machining Setup, Change</t>
  </si>
  <si>
    <t>PR4</t>
  </si>
  <si>
    <t>PR5</t>
  </si>
  <si>
    <t>MA1,Laser Cut</t>
  </si>
  <si>
    <t>PR6</t>
  </si>
  <si>
    <t>Laser Cut</t>
  </si>
  <si>
    <t>cm</t>
  </si>
  <si>
    <t>FracIncld</t>
  </si>
  <si>
    <t>Rear Brake Disc</t>
  </si>
  <si>
    <t>ステンとはいえ、表面研磨はする方がベター</t>
  </si>
  <si>
    <t>Plate　だけじゃ元の寸法が分からない。　断面形状をしっかり記入せよ。　円だったらRoundね。</t>
  </si>
  <si>
    <t>Steel, Stainless</t>
  </si>
  <si>
    <t xml:space="preserve"> </t>
  </si>
  <si>
    <t>Floating Pin</t>
  </si>
  <si>
    <t>Aluminum, Premium</t>
  </si>
  <si>
    <t>Round 22</t>
  </si>
  <si>
    <t>MA1, face , outer φ20, φ13.85 and grooving</t>
  </si>
  <si>
    <t>Aluminum</t>
  </si>
  <si>
    <t>MA1, face, φ10 and φ6</t>
  </si>
  <si>
    <t>Annodize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</si>
</sst>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0.00_ "/>
    <numFmt numFmtId="178" formatCode="0_ "/>
    <numFmt numFmtId="179" formatCode="_(* #,##0_);_(* \(#,##0\);_(* &quot;-&quot;??_);_(@_)"/>
    <numFmt numFmtId="180" formatCode="0.00.E+00"/>
    <numFmt numFmtId="181" formatCode="0_);[Red]\(0\)"/>
    <numFmt numFmtId="182" formatCode="_(&quot;$&quot;* #,##0.000_);_(&quot;$&quot;* \(#,##0.000\);_(&quot;$&quot;* &quot;-&quot;??_);_(@_)"/>
    <numFmt numFmtId="183" formatCode="_(&quot;$&quot;* #,##0.00_);_(&quot;$&quot;* \(#,##0.000\);_(&quot;$&quot;* &quot;-&quot;??_);_(@_)"/>
    <numFmt numFmtId="184" formatCode="&quot;$&quot;#,##0.00"/>
  </numFmts>
  <fonts count="17"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0"/>
      <name val="ＭＳ Ｐゴシック"/>
      <family val="3"/>
      <charset val="128"/>
    </font>
    <font>
      <sz val="11"/>
      <color theme="0"/>
      <name val="Calibri"/>
      <family val="2"/>
    </font>
    <font>
      <sz val="6"/>
      <name val="Yu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">
    <xf numFmtId="0" fontId="0" fillId="0" borderId="0"/>
    <xf numFmtId="43" fontId="4" fillId="0" borderId="0"/>
    <xf numFmtId="176" fontId="12" fillId="4" borderId="1">
      <alignment vertical="center" wrapText="1"/>
    </xf>
    <xf numFmtId="176" fontId="6" fillId="3" borderId="1">
      <alignment vertical="center" wrapText="1"/>
    </xf>
    <xf numFmtId="176" fontId="7" fillId="5" borderId="1">
      <alignment vertical="center" wrapText="1"/>
    </xf>
    <xf numFmtId="176" fontId="4" fillId="0" borderId="0"/>
    <xf numFmtId="0" fontId="6" fillId="3" borderId="0"/>
    <xf numFmtId="0" fontId="6" fillId="3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184" fontId="12" fillId="0" borderId="1">
      <alignment vertical="center" wrapText="1"/>
    </xf>
    <xf numFmtId="0" fontId="10" fillId="6" borderId="2"/>
    <xf numFmtId="0" fontId="7" fillId="5" borderId="0"/>
    <xf numFmtId="0" fontId="11" fillId="2" borderId="0"/>
    <xf numFmtId="0" fontId="5" fillId="4" borderId="3"/>
    <xf numFmtId="43" fontId="12" fillId="0" borderId="0"/>
    <xf numFmtId="176" fontId="12" fillId="0" borderId="0"/>
    <xf numFmtId="176" fontId="4" fillId="0" borderId="0"/>
    <xf numFmtId="0" fontId="9" fillId="0" borderId="0"/>
    <xf numFmtId="0" fontId="6" fillId="3" borderId="0"/>
  </cellStyleXfs>
  <cellXfs count="5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7" borderId="4" xfId="0" applyFont="1" applyFill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/>
    <xf numFmtId="0" fontId="1" fillId="7" borderId="5" xfId="0" applyFont="1" applyFill="1" applyBorder="1" applyAlignment="1">
      <alignment wrapText="1"/>
    </xf>
    <xf numFmtId="0" fontId="0" fillId="0" borderId="5" xfId="32" applyFont="1" applyBorder="1" applyAlignment="1">
      <alignment wrapText="1"/>
    </xf>
    <xf numFmtId="0" fontId="2" fillId="0" borderId="5" xfId="25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2" fontId="2" fillId="0" borderId="5" xfId="0" applyNumberFormat="1" applyFont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39" fontId="2" fillId="0" borderId="5" xfId="30" applyNumberFormat="1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left" wrapText="1"/>
    </xf>
    <xf numFmtId="37" fontId="2" fillId="0" borderId="0" xfId="29" applyNumberFormat="1" applyFont="1" applyAlignment="1">
      <alignment wrapText="1"/>
    </xf>
    <xf numFmtId="37" fontId="2" fillId="0" borderId="5" xfId="30" applyNumberFormat="1" applyFont="1" applyBorder="1" applyAlignment="1">
      <alignment wrapText="1"/>
    </xf>
    <xf numFmtId="0" fontId="1" fillId="6" borderId="5" xfId="0" applyFont="1" applyFill="1" applyBorder="1" applyAlignment="1">
      <alignment horizontal="right" wrapText="1"/>
    </xf>
    <xf numFmtId="0" fontId="1" fillId="7" borderId="7" xfId="0" applyFont="1" applyFill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25" applyFont="1" applyFill="1" applyBorder="1" applyAlignment="1">
      <alignment wrapText="1"/>
    </xf>
    <xf numFmtId="0" fontId="0" fillId="0" borderId="5" xfId="23" applyFont="1" applyBorder="1"/>
    <xf numFmtId="0" fontId="0" fillId="0" borderId="5" xfId="23" applyFont="1" applyBorder="1" applyAlignment="1">
      <alignment wrapText="1"/>
    </xf>
    <xf numFmtId="2" fontId="2" fillId="0" borderId="5" xfId="33" applyNumberFormat="1" applyFont="1" applyFill="1" applyBorder="1" applyAlignment="1">
      <alignment horizontal="right" wrapText="1"/>
    </xf>
    <xf numFmtId="0" fontId="0" fillId="0" borderId="5" xfId="27" applyFont="1" applyFill="1" applyBorder="1"/>
    <xf numFmtId="11" fontId="2" fillId="0" borderId="5" xfId="0" applyNumberFormat="1" applyFont="1" applyBorder="1" applyAlignment="1">
      <alignment wrapText="1"/>
    </xf>
    <xf numFmtId="0" fontId="2" fillId="0" borderId="5" xfId="0" applyFont="1" applyBorder="1"/>
    <xf numFmtId="0" fontId="2" fillId="4" borderId="0" xfId="0" applyFont="1" applyFill="1" applyAlignment="1">
      <alignment wrapText="1"/>
    </xf>
    <xf numFmtId="11" fontId="2" fillId="0" borderId="5" xfId="29" applyNumberFormat="1" applyFont="1" applyBorder="1" applyAlignment="1">
      <alignment wrapText="1"/>
    </xf>
    <xf numFmtId="0" fontId="13" fillId="0" borderId="5" xfId="23" applyFont="1" applyBorder="1" applyAlignment="1">
      <alignment wrapText="1"/>
    </xf>
    <xf numFmtId="0" fontId="1" fillId="8" borderId="5" xfId="0" applyFont="1" applyFill="1" applyBorder="1" applyAlignment="1">
      <alignment horizontal="right" wrapText="1"/>
    </xf>
    <xf numFmtId="0" fontId="14" fillId="0" borderId="0" xfId="0" applyFont="1"/>
    <xf numFmtId="0" fontId="15" fillId="0" borderId="0" xfId="0" applyFont="1"/>
    <xf numFmtId="0" fontId="0" fillId="0" borderId="5" xfId="0" applyBorder="1" applyAlignment="1">
      <alignment wrapText="1"/>
    </xf>
    <xf numFmtId="176" fontId="2" fillId="0" borderId="0" xfId="30" applyFont="1" applyAlignment="1">
      <alignment wrapText="1"/>
    </xf>
    <xf numFmtId="176" fontId="2" fillId="0" borderId="5" xfId="30" applyFont="1" applyBorder="1" applyAlignment="1">
      <alignment wrapText="1"/>
    </xf>
    <xf numFmtId="181" fontId="2" fillId="0" borderId="5" xfId="0" applyNumberFormat="1" applyFont="1" applyBorder="1" applyAlignment="1">
      <alignment wrapText="1"/>
    </xf>
    <xf numFmtId="176" fontId="1" fillId="7" borderId="5" xfId="0" applyNumberFormat="1" applyFont="1" applyFill="1" applyBorder="1" applyAlignment="1">
      <alignment wrapText="1"/>
    </xf>
    <xf numFmtId="43" fontId="2" fillId="0" borderId="5" xfId="29" applyFont="1" applyBorder="1" applyAlignment="1">
      <alignment wrapText="1"/>
    </xf>
    <xf numFmtId="179" fontId="2" fillId="0" borderId="5" xfId="29" applyNumberFormat="1" applyFont="1" applyBorder="1" applyAlignment="1">
      <alignment wrapText="1"/>
    </xf>
    <xf numFmtId="182" fontId="1" fillId="7" borderId="5" xfId="0" applyNumberFormat="1" applyFont="1" applyFill="1" applyBorder="1" applyAlignment="1">
      <alignment wrapText="1"/>
    </xf>
    <xf numFmtId="176" fontId="2" fillId="0" borderId="5" xfId="0" applyNumberFormat="1" applyFont="1" applyBorder="1" applyAlignment="1">
      <alignment wrapText="1"/>
    </xf>
    <xf numFmtId="176" fontId="1" fillId="4" borderId="0" xfId="0" applyNumberFormat="1" applyFont="1" applyFill="1" applyAlignment="1">
      <alignment wrapText="1"/>
    </xf>
    <xf numFmtId="180" fontId="2" fillId="0" borderId="5" xfId="29" applyNumberFormat="1" applyFont="1" applyBorder="1" applyAlignment="1">
      <alignment wrapText="1"/>
    </xf>
    <xf numFmtId="181" fontId="2" fillId="0" borderId="5" xfId="29" applyNumberFormat="1" applyFont="1" applyBorder="1" applyAlignment="1">
      <alignment wrapText="1"/>
    </xf>
    <xf numFmtId="176" fontId="0" fillId="0" borderId="5" xfId="4" applyFont="1" applyFill="1" applyBorder="1" applyAlignment="1"/>
    <xf numFmtId="177" fontId="2" fillId="0" borderId="5" xfId="0" applyNumberFormat="1" applyFont="1" applyBorder="1" applyAlignment="1">
      <alignment wrapText="1"/>
    </xf>
    <xf numFmtId="176" fontId="2" fillId="0" borderId="5" xfId="4" applyFont="1" applyFill="1" applyBorder="1" applyAlignment="1"/>
    <xf numFmtId="176" fontId="1" fillId="8" borderId="5" xfId="0" applyNumberFormat="1" applyFont="1" applyFill="1" applyBorder="1" applyAlignment="1">
      <alignment wrapText="1"/>
    </xf>
    <xf numFmtId="176" fontId="2" fillId="0" borderId="0" xfId="0" applyNumberFormat="1" applyFont="1" applyAlignment="1">
      <alignment wrapText="1"/>
    </xf>
    <xf numFmtId="176" fontId="0" fillId="0" borderId="5" xfId="26" applyNumberFormat="1" applyFont="1" applyFill="1" applyBorder="1" applyAlignment="1">
      <alignment wrapText="1"/>
    </xf>
    <xf numFmtId="180" fontId="0" fillId="0" borderId="5" xfId="0" applyNumberFormat="1" applyBorder="1"/>
    <xf numFmtId="183" fontId="1" fillId="7" borderId="6" xfId="0" applyNumberFormat="1" applyFont="1" applyFill="1" applyBorder="1" applyAlignment="1">
      <alignment wrapText="1"/>
    </xf>
    <xf numFmtId="176" fontId="0" fillId="0" borderId="5" xfId="30" applyFont="1" applyBorder="1"/>
    <xf numFmtId="176" fontId="1" fillId="6" borderId="5" xfId="0" applyNumberFormat="1" applyFont="1" applyFill="1" applyBorder="1" applyAlignment="1">
      <alignment wrapText="1"/>
    </xf>
    <xf numFmtId="178" fontId="2" fillId="0" borderId="5" xfId="0" applyNumberFormat="1" applyFont="1" applyBorder="1" applyAlignment="1">
      <alignment wrapText="1"/>
    </xf>
  </cellXfs>
  <cellStyles count="34">
    <cellStyle name="Comma 2" xfId="1" xr:uid="{00000000-0005-0000-0000-000013000000}"/>
    <cellStyle name="Cost Table Plain" xfId="2" xr:uid="{00000000-0005-0000-0000-000014000000}"/>
    <cellStyle name="Cost_Green" xfId="3" xr:uid="{00000000-0005-0000-0000-000015000000}"/>
    <cellStyle name="Cost_Yellow" xfId="4" xr:uid="{00000000-0005-0000-0000-000016000000}"/>
    <cellStyle name="Currency 2" xfId="5" xr:uid="{00000000-0005-0000-0000-000017000000}"/>
    <cellStyle name="Good 2" xfId="6" xr:uid="{00000000-0005-0000-0000-000018000000}"/>
    <cellStyle name="Good_tblMaterials_J_v1.1" xfId="7" xr:uid="{00000000-0005-0000-0000-000019000000}"/>
    <cellStyle name="Normal 2" xfId="8" xr:uid="{00000000-0005-0000-0000-00001A000000}"/>
    <cellStyle name="Normal 2 2" xfId="9" xr:uid="{00000000-0005-0000-0000-00001B000000}"/>
    <cellStyle name="Normal 2 2 2" xfId="10" xr:uid="{00000000-0005-0000-0000-00001C000000}"/>
    <cellStyle name="Normal 2 2 2 2" xfId="11" xr:uid="{00000000-0005-0000-0000-00001D000000}"/>
    <cellStyle name="Normal 2 2 2 2 2" xfId="12" xr:uid="{00000000-0005-0000-0000-00001E000000}"/>
    <cellStyle name="Normal 2 2 2 3" xfId="13" xr:uid="{00000000-0005-0000-0000-00001F000000}"/>
    <cellStyle name="Normal 2 2 3" xfId="14" xr:uid="{00000000-0005-0000-0000-000020000000}"/>
    <cellStyle name="Normal 2 2 4" xfId="15" xr:uid="{00000000-0005-0000-0000-000021000000}"/>
    <cellStyle name="Normal 2 2 4 2" xfId="16" xr:uid="{00000000-0005-0000-0000-000022000000}"/>
    <cellStyle name="Normal 2 2 4_Accel Pedal" xfId="17" xr:uid="{00000000-0005-0000-0000-000023000000}"/>
    <cellStyle name="Normal 2 3" xfId="18" xr:uid="{00000000-0005-0000-0000-000024000000}"/>
    <cellStyle name="Normal 2 4" xfId="19" xr:uid="{00000000-0005-0000-0000-000025000000}"/>
    <cellStyle name="Normal 3" xfId="20" xr:uid="{00000000-0005-0000-0000-000026000000}"/>
    <cellStyle name="Normal 3 2" xfId="21" xr:uid="{00000000-0005-0000-0000-000027000000}"/>
    <cellStyle name="Normal 3_Accel Pedal" xfId="22" xr:uid="{00000000-0005-0000-0000-000028000000}"/>
    <cellStyle name="Normal_Sheet1" xfId="23" xr:uid="{00000000-0005-0000-0000-000029000000}"/>
    <cellStyle name="Style 1" xfId="24" xr:uid="{00000000-0005-0000-0000-00002A000000}"/>
    <cellStyle name="チェック セル" xfId="25" builtinId="23"/>
    <cellStyle name="どちらでもない" xfId="26" builtinId="28"/>
    <cellStyle name="悪い" xfId="27" builtinId="27"/>
    <cellStyle name="計算 2" xfId="28" xr:uid="{00000000-0005-0000-0000-000038000000}"/>
    <cellStyle name="桁区切り [0.00]" xfId="29" builtinId="3"/>
    <cellStyle name="通貨 [0.00]" xfId="30" builtinId="4"/>
    <cellStyle name="通貨 [0.00] 2" xfId="31" xr:uid="{00000000-0005-0000-0000-000043000000}"/>
    <cellStyle name="標準" xfId="0" builtinId="0"/>
    <cellStyle name="標準 2" xfId="32" xr:uid="{00000000-0005-0000-0000-000045000000}"/>
    <cellStyle name="良い" xfId="3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zoomScale="80" workbookViewId="0">
      <selection activeCell="I10" sqref="I10"/>
    </sheetView>
  </sheetViews>
  <sheetFormatPr baseColWidth="10" defaultColWidth="9.1640625" defaultRowHeight="15"/>
  <cols>
    <col min="1" max="1" width="10.5" style="2" bestFit="1" customWidth="1"/>
    <col min="2" max="2" width="27" style="2" customWidth="1"/>
    <col min="3" max="3" width="28.5" style="2" customWidth="1"/>
    <col min="4" max="4" width="11" style="2" bestFit="1" customWidth="1"/>
    <col min="5" max="5" width="10.5" style="2" bestFit="1" customWidth="1"/>
    <col min="6" max="6" width="9.5" style="2" customWidth="1"/>
    <col min="7" max="7" width="10.5" style="2" bestFit="1" customWidth="1"/>
    <col min="8" max="8" width="13.83203125" style="2" bestFit="1" customWidth="1"/>
    <col min="9" max="9" width="12.1640625" style="2" bestFit="1" customWidth="1"/>
    <col min="10" max="10" width="11.5" style="2" customWidth="1"/>
    <col min="11" max="13" width="9.5" style="2" bestFit="1" customWidth="1"/>
    <col min="14" max="14" width="11.5" style="2" customWidth="1"/>
    <col min="15" max="15" width="9.1640625" style="2" bestFit="1" customWidth="1"/>
    <col min="16" max="16" width="9.1640625" style="2" customWidth="1"/>
    <col min="17" max="16384" width="9.1640625" style="2"/>
  </cols>
  <sheetData>
    <row r="1" spans="1:14" ht="16">
      <c r="A1" s="3" t="s">
        <v>0</v>
      </c>
      <c r="B1" s="2" t="s">
        <v>1</v>
      </c>
      <c r="J1" s="3" t="s">
        <v>2</v>
      </c>
      <c r="K1" s="13">
        <v>15</v>
      </c>
      <c r="M1" s="3" t="s">
        <v>3</v>
      </c>
      <c r="N1" s="35" t="e">
        <f>F12+N16+I20+J25+I29</f>
        <v>#VALUE!</v>
      </c>
    </row>
    <row r="2" spans="1:14" ht="16">
      <c r="A2" s="3" t="s">
        <v>4</v>
      </c>
      <c r="B2" s="2" t="s">
        <v>5</v>
      </c>
      <c r="M2" s="3" t="s">
        <v>6</v>
      </c>
      <c r="N2" s="16">
        <v>2</v>
      </c>
    </row>
    <row r="3" spans="1:14" ht="16">
      <c r="A3" s="3" t="s">
        <v>7</v>
      </c>
      <c r="B3" s="2" t="s">
        <v>8</v>
      </c>
      <c r="J3" s="3" t="s">
        <v>9</v>
      </c>
    </row>
    <row r="4" spans="1:14" ht="15" customHeight="1">
      <c r="A4" s="3" t="s">
        <v>10</v>
      </c>
      <c r="B4" s="4" t="s">
        <v>11</v>
      </c>
      <c r="J4" s="3" t="s">
        <v>12</v>
      </c>
      <c r="M4" s="3" t="s">
        <v>13</v>
      </c>
      <c r="N4" s="35" t="e">
        <f>N1*N2</f>
        <v>#VALUE!</v>
      </c>
    </row>
    <row r="5" spans="1:14" ht="16">
      <c r="A5" s="3" t="s">
        <v>14</v>
      </c>
      <c r="B5" s="2" t="s">
        <v>15</v>
      </c>
      <c r="J5" s="3" t="s">
        <v>16</v>
      </c>
    </row>
    <row r="6" spans="1:14" ht="16">
      <c r="A6" s="3" t="s">
        <v>17</v>
      </c>
      <c r="C6" s="32" t="s">
        <v>18</v>
      </c>
    </row>
    <row r="8" spans="1:14" ht="16">
      <c r="A8" s="6" t="s">
        <v>19</v>
      </c>
      <c r="B8" s="6" t="s">
        <v>20</v>
      </c>
      <c r="C8" s="6" t="s">
        <v>10</v>
      </c>
      <c r="D8" s="6" t="s">
        <v>21</v>
      </c>
      <c r="E8" s="6" t="s">
        <v>22</v>
      </c>
      <c r="F8" s="6" t="s">
        <v>23</v>
      </c>
    </row>
    <row r="9" spans="1:14" ht="16">
      <c r="A9" s="9" t="s">
        <v>24</v>
      </c>
      <c r="B9" s="9" t="str">
        <f>'Front Brake Disc'!B4</f>
        <v>Front Brake Disc</v>
      </c>
      <c r="C9" s="9">
        <f>'Front Brake Disc'!B5</f>
        <v>10401</v>
      </c>
      <c r="D9" s="36">
        <f>'Front Brake Disc'!N1</f>
        <v>12.749357118530719</v>
      </c>
      <c r="E9" s="37">
        <f>'Front Brake Disc'!N2</f>
        <v>1</v>
      </c>
      <c r="F9" s="36">
        <f>D9*E9</f>
        <v>12.749357118530719</v>
      </c>
    </row>
    <row r="10" spans="1:14" ht="16">
      <c r="A10" s="9" t="s">
        <v>25</v>
      </c>
      <c r="B10" s="9" t="str">
        <f>'Rear Brake Disc'!B4</f>
        <v>Rear Brake Disc</v>
      </c>
      <c r="C10" s="9">
        <f>'Rear Brake Disc'!B5</f>
        <v>10402</v>
      </c>
      <c r="D10" s="36" t="e">
        <f>'Rear Brake Disc'!N1</f>
        <v>#VALUE!</v>
      </c>
      <c r="E10" s="37">
        <f>'Rear Brake Disc'!N2</f>
        <v>1</v>
      </c>
      <c r="F10" s="36" t="e">
        <f>D10*E10</f>
        <v>#VALUE!</v>
      </c>
    </row>
    <row r="11" spans="1:14" ht="16">
      <c r="A11" s="9" t="s">
        <v>26</v>
      </c>
      <c r="B11" s="9" t="str">
        <f>'Floating Pin'!B4</f>
        <v>Floating Pin</v>
      </c>
      <c r="C11" s="9">
        <f>'Floating Pin'!B5</f>
        <v>10403</v>
      </c>
      <c r="D11" s="36">
        <f>'Floating Pin'!N1</f>
        <v>2.14552570045017</v>
      </c>
      <c r="E11" s="37">
        <f>'Floating Pin'!N2</f>
        <v>12</v>
      </c>
      <c r="F11" s="36">
        <f>D11*E11</f>
        <v>25.74630840540204</v>
      </c>
    </row>
    <row r="12" spans="1:14" ht="16">
      <c r="E12" s="14" t="s">
        <v>23</v>
      </c>
      <c r="F12" s="38" t="e">
        <f>SUM(F9:F11)</f>
        <v>#VALUE!</v>
      </c>
    </row>
    <row r="14" spans="1:14" ht="16">
      <c r="A14" s="6" t="s">
        <v>19</v>
      </c>
      <c r="B14" s="6" t="s">
        <v>27</v>
      </c>
      <c r="C14" s="6" t="s">
        <v>28</v>
      </c>
      <c r="D14" s="6" t="s">
        <v>29</v>
      </c>
      <c r="E14" s="6" t="s">
        <v>30</v>
      </c>
      <c r="F14" s="6" t="s">
        <v>31</v>
      </c>
      <c r="G14" s="6" t="s">
        <v>32</v>
      </c>
      <c r="H14" s="6" t="s">
        <v>33</v>
      </c>
      <c r="I14" s="6" t="s">
        <v>34</v>
      </c>
      <c r="J14" s="6" t="s">
        <v>35</v>
      </c>
      <c r="K14" s="6" t="s">
        <v>36</v>
      </c>
      <c r="L14" s="6" t="s">
        <v>37</v>
      </c>
      <c r="M14" s="6" t="s">
        <v>22</v>
      </c>
      <c r="N14" s="6" t="s">
        <v>23</v>
      </c>
    </row>
    <row r="15" spans="1:14" ht="16">
      <c r="A15" s="9" t="s">
        <v>38</v>
      </c>
      <c r="B15" s="9" t="s">
        <v>39</v>
      </c>
      <c r="C15" s="9"/>
      <c r="D15" s="36">
        <v>0</v>
      </c>
      <c r="E15" s="9"/>
      <c r="F15" s="9"/>
      <c r="G15" s="9"/>
      <c r="H15" s="39"/>
      <c r="I15" s="26"/>
      <c r="J15" s="40"/>
      <c r="K15" s="39"/>
      <c r="L15" s="39"/>
      <c r="M15" s="29"/>
      <c r="N15" s="36">
        <f>IF(J15="",D15*M15,D15*J15*K15*L15*M15)</f>
        <v>0</v>
      </c>
    </row>
    <row r="16" spans="1:14" s="1" customFormat="1" ht="16">
      <c r="M16" s="14" t="s">
        <v>23</v>
      </c>
      <c r="N16" s="41">
        <f>SUM(N15:N15)</f>
        <v>0</v>
      </c>
    </row>
    <row r="18" spans="1:10" s="1" customFormat="1" ht="16">
      <c r="A18" s="6" t="s">
        <v>19</v>
      </c>
      <c r="B18" s="6" t="s">
        <v>40</v>
      </c>
      <c r="C18" s="6" t="s">
        <v>28</v>
      </c>
      <c r="D18" s="6" t="s">
        <v>29</v>
      </c>
      <c r="E18" s="6" t="s">
        <v>41</v>
      </c>
      <c r="F18" s="6" t="s">
        <v>22</v>
      </c>
      <c r="G18" s="6" t="s">
        <v>42</v>
      </c>
      <c r="H18" s="6" t="s">
        <v>43</v>
      </c>
      <c r="I18" s="6" t="s">
        <v>23</v>
      </c>
    </row>
    <row r="19" spans="1:10" ht="16">
      <c r="A19" s="9" t="s">
        <v>44</v>
      </c>
      <c r="B19" s="9" t="s">
        <v>39</v>
      </c>
      <c r="C19" s="9"/>
      <c r="D19" s="36">
        <v>0</v>
      </c>
      <c r="E19" s="9"/>
      <c r="F19" s="9"/>
      <c r="G19" s="9"/>
      <c r="H19" s="9"/>
      <c r="I19" s="36">
        <f>IF(H19&lt;&gt;"",D19*F19*H19,D19*F19)</f>
        <v>0</v>
      </c>
    </row>
    <row r="20" spans="1:10" s="1" customFormat="1" ht="16">
      <c r="H20" s="14" t="s">
        <v>23</v>
      </c>
      <c r="I20" s="38">
        <f>SUM(I19:I19)</f>
        <v>0</v>
      </c>
    </row>
    <row r="22" spans="1:10" s="1" customFormat="1" ht="16">
      <c r="A22" s="6" t="s">
        <v>19</v>
      </c>
      <c r="B22" s="6" t="s">
        <v>45</v>
      </c>
      <c r="C22" s="6" t="s">
        <v>28</v>
      </c>
      <c r="D22" s="6" t="s">
        <v>29</v>
      </c>
      <c r="E22" s="6" t="s">
        <v>30</v>
      </c>
      <c r="F22" s="6" t="s">
        <v>31</v>
      </c>
      <c r="G22" s="6" t="s">
        <v>32</v>
      </c>
      <c r="H22" s="6" t="s">
        <v>33</v>
      </c>
      <c r="I22" s="6" t="s">
        <v>22</v>
      </c>
      <c r="J22" s="6" t="s">
        <v>23</v>
      </c>
    </row>
    <row r="23" spans="1:10" ht="16">
      <c r="A23" s="9" t="s">
        <v>46</v>
      </c>
      <c r="B23" s="9" t="s">
        <v>47</v>
      </c>
      <c r="C23" s="9"/>
      <c r="D23" s="42">
        <v>1.9480000000000001E-2</v>
      </c>
      <c r="E23" s="9">
        <v>13.85</v>
      </c>
      <c r="F23" s="12" t="s">
        <v>48</v>
      </c>
      <c r="G23" s="9"/>
      <c r="H23" s="9"/>
      <c r="I23" s="17">
        <v>10</v>
      </c>
      <c r="J23" s="36">
        <f>D23*I23</f>
        <v>0.1948</v>
      </c>
    </row>
    <row r="24" spans="1:10" ht="16">
      <c r="A24" s="9" t="s">
        <v>49</v>
      </c>
      <c r="B24" s="9" t="s">
        <v>50</v>
      </c>
      <c r="C24" s="9"/>
      <c r="D24" s="42">
        <v>0.02</v>
      </c>
      <c r="E24" s="9"/>
      <c r="F24" s="12" t="s">
        <v>51</v>
      </c>
      <c r="G24" s="9"/>
      <c r="H24" s="9"/>
      <c r="I24" s="17">
        <v>20</v>
      </c>
      <c r="J24" s="36">
        <f>D24*I24</f>
        <v>0.4</v>
      </c>
    </row>
    <row r="25" spans="1:10" s="1" customFormat="1" ht="16">
      <c r="G25" s="2"/>
      <c r="H25" s="2"/>
      <c r="I25" s="14" t="s">
        <v>23</v>
      </c>
      <c r="J25" s="38">
        <f>SUM(J23:J24)</f>
        <v>0.5948</v>
      </c>
    </row>
    <row r="26" spans="1:10" s="1" customFormat="1">
      <c r="G26" s="2"/>
      <c r="H26" s="28"/>
      <c r="I26" s="43"/>
    </row>
    <row r="27" spans="1:10" ht="15" customHeight="1">
      <c r="A27" s="6" t="s">
        <v>19</v>
      </c>
      <c r="B27" s="6" t="s">
        <v>52</v>
      </c>
      <c r="C27" s="6" t="s">
        <v>28</v>
      </c>
      <c r="D27" s="6" t="s">
        <v>29</v>
      </c>
      <c r="E27" s="6" t="s">
        <v>41</v>
      </c>
      <c r="F27" s="6" t="s">
        <v>22</v>
      </c>
      <c r="G27" s="6" t="s">
        <v>53</v>
      </c>
      <c r="H27" s="6" t="s">
        <v>54</v>
      </c>
      <c r="I27" s="6" t="s">
        <v>23</v>
      </c>
    </row>
    <row r="28" spans="1:10" ht="16">
      <c r="A28" s="9" t="s">
        <v>55</v>
      </c>
      <c r="B28" s="9" t="s">
        <v>39</v>
      </c>
      <c r="C28" s="9"/>
      <c r="D28" s="36">
        <v>0</v>
      </c>
      <c r="E28" s="9"/>
      <c r="F28" s="9"/>
      <c r="G28" s="9"/>
      <c r="H28" s="9"/>
      <c r="I28" s="36">
        <v>0</v>
      </c>
    </row>
    <row r="29" spans="1:10" ht="16">
      <c r="A29" s="1"/>
      <c r="B29" s="1"/>
      <c r="C29" s="1"/>
      <c r="D29" s="1"/>
      <c r="E29" s="1"/>
      <c r="F29" s="1"/>
      <c r="G29" s="1"/>
      <c r="H29" s="14" t="s">
        <v>23</v>
      </c>
      <c r="I29" s="38">
        <f>SUM(I28:I28)</f>
        <v>0</v>
      </c>
    </row>
  </sheetData>
  <phoneticPr fontId="16"/>
  <pageMargins left="0.51180555555555551" right="0.51180555555555551" top="0.74791666666666667" bottom="0.74791666666666667" header="0.31458333333333333" footer="0.31458333333333333"/>
  <pageSetup paperSize="9" scale="74" fitToHeight="0" orientation="landscape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9"/>
  <sheetViews>
    <sheetView tabSelected="1" zoomScale="80" workbookViewId="0">
      <selection activeCell="E7" sqref="E7"/>
    </sheetView>
  </sheetViews>
  <sheetFormatPr baseColWidth="10" defaultColWidth="9.1640625" defaultRowHeight="15"/>
  <cols>
    <col min="1" max="1" width="15" style="2" bestFit="1" customWidth="1"/>
    <col min="2" max="2" width="17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5" style="2" bestFit="1" customWidth="1"/>
    <col min="13" max="13" width="13.83203125" style="2" bestFit="1" customWidth="1"/>
    <col min="14" max="14" width="15" style="2" bestFit="1" customWidth="1"/>
    <col min="15" max="15" width="9.1640625" style="2" bestFit="1" customWidth="1"/>
    <col min="16" max="16" width="9.5" style="2" bestFit="1" customWidth="1"/>
    <col min="17" max="18" width="9.1640625" style="2" bestFit="1" customWidth="1"/>
    <col min="19" max="19" width="10.5" style="2" bestFit="1" customWidth="1"/>
    <col min="20" max="20" width="9.5" style="2" bestFit="1" customWidth="1"/>
    <col min="21" max="21" width="9.1640625" style="2" bestFit="1" customWidth="1"/>
    <col min="22" max="22" width="9.5" style="2" bestFit="1" customWidth="1"/>
    <col min="23" max="23" width="9.1640625" style="2" bestFit="1" customWidth="1"/>
    <col min="24" max="25" width="10.1640625" style="2" bestFit="1" customWidth="1"/>
    <col min="26" max="28" width="9.5" style="2" bestFit="1" customWidth="1"/>
    <col min="29" max="29" width="9.1640625" style="2" bestFit="1" customWidth="1"/>
    <col min="30" max="30" width="9.1640625" style="2" customWidth="1"/>
    <col min="31" max="16384" width="9.1640625" style="2"/>
  </cols>
  <sheetData>
    <row r="1" spans="1:14" ht="16">
      <c r="A1" s="3" t="s">
        <v>0</v>
      </c>
      <c r="B1" s="5" t="s">
        <v>1</v>
      </c>
      <c r="J1" s="15" t="s">
        <v>2</v>
      </c>
      <c r="K1" s="13">
        <v>15</v>
      </c>
      <c r="M1" s="3" t="s">
        <v>21</v>
      </c>
      <c r="N1" s="35">
        <f>N11+I20+J24+I28</f>
        <v>12.749357118530719</v>
      </c>
    </row>
    <row r="2" spans="1:14" ht="16">
      <c r="A2" s="3" t="s">
        <v>4</v>
      </c>
      <c r="B2" s="2" t="s">
        <v>5</v>
      </c>
      <c r="D2" s="3" t="s">
        <v>9</v>
      </c>
      <c r="M2" s="3" t="s">
        <v>6</v>
      </c>
      <c r="N2" s="16">
        <v>1</v>
      </c>
    </row>
    <row r="3" spans="1:14" ht="16">
      <c r="A3" s="3" t="s">
        <v>7</v>
      </c>
      <c r="B3" s="2" t="s">
        <v>8</v>
      </c>
      <c r="D3" s="3" t="s">
        <v>12</v>
      </c>
      <c r="J3" s="3" t="s">
        <v>9</v>
      </c>
    </row>
    <row r="4" spans="1:14" ht="16">
      <c r="A4" s="3" t="s">
        <v>20</v>
      </c>
      <c r="B4" s="4" t="s">
        <v>56</v>
      </c>
      <c r="D4" s="3" t="s">
        <v>16</v>
      </c>
      <c r="J4" s="3" t="s">
        <v>12</v>
      </c>
      <c r="M4" s="3" t="s">
        <v>13</v>
      </c>
      <c r="N4" s="35">
        <f>N1*N2</f>
        <v>12.749357118530719</v>
      </c>
    </row>
    <row r="5" spans="1:14" ht="16">
      <c r="A5" s="3" t="s">
        <v>10</v>
      </c>
      <c r="B5" s="4">
        <v>10401</v>
      </c>
      <c r="J5" s="3" t="s">
        <v>16</v>
      </c>
    </row>
    <row r="6" spans="1:14" ht="16">
      <c r="A6" s="3" t="s">
        <v>14</v>
      </c>
      <c r="B6" s="2" t="s">
        <v>15</v>
      </c>
      <c r="D6" s="32" t="s">
        <v>57</v>
      </c>
    </row>
    <row r="7" spans="1:14" ht="16">
      <c r="A7" s="3" t="s">
        <v>17</v>
      </c>
      <c r="D7" s="32" t="s">
        <v>58</v>
      </c>
    </row>
    <row r="9" spans="1:14" s="1" customFormat="1" ht="16">
      <c r="A9" s="6" t="s">
        <v>19</v>
      </c>
      <c r="B9" s="6" t="s">
        <v>27</v>
      </c>
      <c r="C9" s="6" t="s">
        <v>28</v>
      </c>
      <c r="D9" s="6" t="s">
        <v>29</v>
      </c>
      <c r="E9" s="6" t="s">
        <v>30</v>
      </c>
      <c r="F9" s="6" t="s">
        <v>31</v>
      </c>
      <c r="G9" s="6" t="s">
        <v>32</v>
      </c>
      <c r="H9" s="6" t="s">
        <v>33</v>
      </c>
      <c r="I9" s="6" t="s">
        <v>34</v>
      </c>
      <c r="J9" s="6" t="s">
        <v>35</v>
      </c>
      <c r="K9" s="6" t="s">
        <v>36</v>
      </c>
      <c r="L9" s="6" t="s">
        <v>37</v>
      </c>
      <c r="M9" s="6" t="s">
        <v>22</v>
      </c>
      <c r="N9" s="6" t="s">
        <v>23</v>
      </c>
    </row>
    <row r="10" spans="1:14" ht="30" customHeight="1">
      <c r="A10" s="9" t="s">
        <v>38</v>
      </c>
      <c r="B10" s="7" t="s">
        <v>59</v>
      </c>
      <c r="C10" s="27" t="s">
        <v>56</v>
      </c>
      <c r="D10" s="36">
        <v>1</v>
      </c>
      <c r="E10" s="9"/>
      <c r="F10" s="9" t="s">
        <v>60</v>
      </c>
      <c r="G10" s="9"/>
      <c r="H10" s="39"/>
      <c r="I10" s="26"/>
      <c r="J10" s="39">
        <f>172*172</f>
        <v>29584</v>
      </c>
      <c r="K10" s="39">
        <v>6</v>
      </c>
      <c r="L10" s="44">
        <v>7.1999999999999997E-6</v>
      </c>
      <c r="M10" s="45">
        <v>1</v>
      </c>
      <c r="N10" s="36">
        <f>IF(J10="",D10*M10,D10*J10*K10*L10*M10)</f>
        <v>1.2780288</v>
      </c>
    </row>
    <row r="11" spans="1:14" s="1" customFormat="1" ht="16">
      <c r="M11" s="14" t="s">
        <v>23</v>
      </c>
      <c r="N11" s="38">
        <f>SUM(N10:N10)</f>
        <v>1.2780288</v>
      </c>
    </row>
    <row r="13" spans="1:14" s="1" customFormat="1" ht="16">
      <c r="A13" s="6" t="s">
        <v>19</v>
      </c>
      <c r="B13" s="6" t="s">
        <v>40</v>
      </c>
      <c r="C13" s="6" t="s">
        <v>28</v>
      </c>
      <c r="D13" s="6" t="s">
        <v>29</v>
      </c>
      <c r="E13" s="6" t="s">
        <v>41</v>
      </c>
      <c r="F13" s="6" t="s">
        <v>22</v>
      </c>
      <c r="G13" s="6" t="s">
        <v>42</v>
      </c>
      <c r="H13" s="6" t="s">
        <v>43</v>
      </c>
      <c r="I13" s="6" t="s">
        <v>23</v>
      </c>
    </row>
    <row r="14" spans="1:14" ht="45" customHeight="1">
      <c r="A14" s="9" t="s">
        <v>44</v>
      </c>
      <c r="B14" s="21" t="s">
        <v>61</v>
      </c>
      <c r="C14" s="9" t="s">
        <v>62</v>
      </c>
      <c r="D14" s="46">
        <v>1.3</v>
      </c>
      <c r="E14" s="22" t="s">
        <v>51</v>
      </c>
      <c r="F14" s="9">
        <v>1</v>
      </c>
      <c r="G14" s="9"/>
      <c r="H14" s="10"/>
      <c r="I14" s="36">
        <f>IF('Front Brake Disc'!$H14&lt;&gt;"",'Front Brake Disc'!$D14*'Front Brake Disc'!$F14*'Front Brake Disc'!$H14,'Front Brake Disc'!$D14*'Front Brake Disc'!$F14)</f>
        <v>1.3</v>
      </c>
    </row>
    <row r="15" spans="1:14" ht="16">
      <c r="A15" s="9" t="s">
        <v>63</v>
      </c>
      <c r="B15" s="9" t="s">
        <v>64</v>
      </c>
      <c r="C15" s="9" t="s">
        <v>65</v>
      </c>
      <c r="D15" s="36">
        <v>0.04</v>
      </c>
      <c r="E15" s="9" t="s">
        <v>66</v>
      </c>
      <c r="F15" s="10">
        <f>(172^2*1+39*2*4+0.5*1*1*8+0.5*0.5*PI()*4)/1000</f>
        <v>29.90314159265359</v>
      </c>
      <c r="G15" s="9" t="s">
        <v>67</v>
      </c>
      <c r="H15" s="47">
        <v>2.5</v>
      </c>
      <c r="I15" s="36">
        <f>IF('Front Brake Disc'!$H15&lt;&gt;"",'Front Brake Disc'!$D15*'Front Brake Disc'!$F15*'Front Brake Disc'!$H15,'Front Brake Disc'!$D15*'Front Brake Disc'!$F15)</f>
        <v>2.9903141592653593</v>
      </c>
    </row>
    <row r="16" spans="1:14" ht="30" customHeight="1">
      <c r="A16" s="9" t="s">
        <v>68</v>
      </c>
      <c r="B16" s="8" t="s">
        <v>69</v>
      </c>
      <c r="C16" s="9" t="s">
        <v>38</v>
      </c>
      <c r="D16" s="48">
        <v>0.65</v>
      </c>
      <c r="E16" s="9" t="s">
        <v>51</v>
      </c>
      <c r="F16" s="9">
        <v>1</v>
      </c>
      <c r="G16" s="9"/>
      <c r="H16" s="9"/>
      <c r="I16" s="36">
        <f>IF('Front Brake Disc'!$H16&lt;&gt;"",'Front Brake Disc'!$D16*'Front Brake Disc'!$F16*'Front Brake Disc'!$H16,'Front Brake Disc'!$D16*'Front Brake Disc'!$F16)</f>
        <v>0.65</v>
      </c>
    </row>
    <row r="17" spans="1:10" ht="16">
      <c r="A17" s="9" t="s">
        <v>70</v>
      </c>
      <c r="B17" s="9" t="s">
        <v>64</v>
      </c>
      <c r="C17" s="9" t="s">
        <v>65</v>
      </c>
      <c r="D17" s="36">
        <v>0.04</v>
      </c>
      <c r="E17" s="9" t="s">
        <v>66</v>
      </c>
      <c r="F17" s="10">
        <f>F15</f>
        <v>29.90314159265359</v>
      </c>
      <c r="G17" s="9" t="s">
        <v>67</v>
      </c>
      <c r="H17" s="47">
        <v>2.5</v>
      </c>
      <c r="I17" s="36">
        <f>IF('Front Brake Disc'!$H17&lt;&gt;"",'Front Brake Disc'!$D17*'Front Brake Disc'!$F17*'Front Brake Disc'!$H17,'Front Brake Disc'!$D17*'Front Brake Disc'!$F17)</f>
        <v>2.9903141592653593</v>
      </c>
    </row>
    <row r="18" spans="1:10" ht="45" customHeight="1">
      <c r="A18" s="9" t="s">
        <v>71</v>
      </c>
      <c r="B18" s="21" t="s">
        <v>61</v>
      </c>
      <c r="C18" s="22" t="s">
        <v>72</v>
      </c>
      <c r="D18" s="46">
        <v>1.3</v>
      </c>
      <c r="E18" s="22" t="s">
        <v>51</v>
      </c>
      <c r="F18" s="9">
        <v>1</v>
      </c>
      <c r="G18" s="9"/>
      <c r="H18" s="10"/>
      <c r="I18" s="36">
        <f>IF('Front Brake Disc'!$H18&lt;&gt;"",'Front Brake Disc'!$D18*'Front Brake Disc'!$F18*'Front Brake Disc'!$H18,'Front Brake Disc'!$D18*'Front Brake Disc'!$F18)</f>
        <v>1.3</v>
      </c>
    </row>
    <row r="19" spans="1:10" ht="16">
      <c r="A19" s="9" t="s">
        <v>73</v>
      </c>
      <c r="B19" s="30" t="s">
        <v>74</v>
      </c>
      <c r="C19" s="9" t="s">
        <v>38</v>
      </c>
      <c r="D19" s="46">
        <v>0.01</v>
      </c>
      <c r="E19" s="25" t="s">
        <v>75</v>
      </c>
      <c r="F19" s="10">
        <v>89.628</v>
      </c>
      <c r="G19" s="9" t="s">
        <v>67</v>
      </c>
      <c r="H19" s="47">
        <v>2.5</v>
      </c>
      <c r="I19" s="36">
        <f>IF('Front Brake Disc'!$H19&lt;&gt;"",'Front Brake Disc'!$D19*'Front Brake Disc'!$F19*'Front Brake Disc'!$H19,'Front Brake Disc'!$D19*'Front Brake Disc'!$F19)</f>
        <v>2.2406999999999999</v>
      </c>
    </row>
    <row r="20" spans="1:10" s="1" customFormat="1" ht="16">
      <c r="H20" s="14" t="s">
        <v>23</v>
      </c>
      <c r="I20" s="38">
        <f>SUM(I14:I19)</f>
        <v>11.47132831853072</v>
      </c>
    </row>
    <row r="22" spans="1:10" s="1" customFormat="1" ht="16">
      <c r="A22" s="6" t="s">
        <v>19</v>
      </c>
      <c r="B22" s="6" t="s">
        <v>45</v>
      </c>
      <c r="C22" s="6" t="s">
        <v>28</v>
      </c>
      <c r="D22" s="6" t="s">
        <v>29</v>
      </c>
      <c r="E22" s="6" t="s">
        <v>30</v>
      </c>
      <c r="F22" s="6" t="s">
        <v>31</v>
      </c>
      <c r="G22" s="6" t="s">
        <v>32</v>
      </c>
      <c r="H22" s="6" t="s">
        <v>33</v>
      </c>
      <c r="I22" s="6" t="s">
        <v>22</v>
      </c>
      <c r="J22" s="6" t="s">
        <v>23</v>
      </c>
    </row>
    <row r="23" spans="1:10" ht="16">
      <c r="A23" s="9" t="s">
        <v>46</v>
      </c>
      <c r="B23" s="9" t="s">
        <v>39</v>
      </c>
      <c r="C23" s="9"/>
      <c r="D23" s="42">
        <v>0</v>
      </c>
      <c r="E23" s="9"/>
      <c r="F23" s="12"/>
      <c r="G23" s="9"/>
      <c r="H23" s="9"/>
      <c r="I23" s="17"/>
      <c r="J23" s="36">
        <f>D23*I23</f>
        <v>0</v>
      </c>
    </row>
    <row r="24" spans="1:10" s="1" customFormat="1" ht="16">
      <c r="I24" s="31" t="s">
        <v>23</v>
      </c>
      <c r="J24" s="49">
        <f>SUM(J23:J23)</f>
        <v>0</v>
      </c>
    </row>
    <row r="25" spans="1:10">
      <c r="H25" s="13"/>
      <c r="I25" s="50"/>
    </row>
    <row r="26" spans="1:10" s="1" customFormat="1" ht="16">
      <c r="A26" s="6" t="s">
        <v>19</v>
      </c>
      <c r="B26" s="6" t="s">
        <v>52</v>
      </c>
      <c r="C26" s="6" t="s">
        <v>28</v>
      </c>
      <c r="D26" s="6" t="s">
        <v>29</v>
      </c>
      <c r="E26" s="6" t="s">
        <v>41</v>
      </c>
      <c r="F26" s="6" t="s">
        <v>22</v>
      </c>
      <c r="G26" s="6" t="s">
        <v>53</v>
      </c>
      <c r="H26" s="6" t="s">
        <v>76</v>
      </c>
      <c r="I26" s="6" t="s">
        <v>23</v>
      </c>
    </row>
    <row r="27" spans="1:10" ht="16">
      <c r="A27" s="9" t="s">
        <v>55</v>
      </c>
      <c r="B27" s="9" t="s">
        <v>39</v>
      </c>
      <c r="C27" s="9"/>
      <c r="D27" s="36">
        <v>0</v>
      </c>
      <c r="E27" s="9"/>
      <c r="F27" s="9"/>
      <c r="G27" s="9"/>
      <c r="H27" s="9"/>
      <c r="I27" s="36">
        <v>0</v>
      </c>
    </row>
    <row r="28" spans="1:10" s="1" customFormat="1" ht="16">
      <c r="H28" s="14" t="s">
        <v>23</v>
      </c>
      <c r="I28" s="38">
        <f>SUM(I27:I27)</f>
        <v>0</v>
      </c>
    </row>
    <row r="29" spans="1:10">
      <c r="H29" s="13"/>
      <c r="I29" s="50"/>
    </row>
  </sheetData>
  <phoneticPr fontId="16"/>
  <pageMargins left="0.5" right="0.5" top="0.75" bottom="0.75" header="0.3" footer="0.3"/>
  <pageSetup paperSize="9" scale="7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9"/>
  <sheetViews>
    <sheetView zoomScale="80" workbookViewId="0">
      <selection activeCell="F36" sqref="F36"/>
    </sheetView>
  </sheetViews>
  <sheetFormatPr baseColWidth="10" defaultColWidth="9.1640625" defaultRowHeight="15"/>
  <cols>
    <col min="1" max="1" width="15" style="2" customWidth="1"/>
    <col min="2" max="2" width="16.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2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bestFit="1" customWidth="1"/>
    <col min="12" max="12" width="11.5" style="2" bestFit="1" customWidth="1"/>
    <col min="13" max="13" width="13.83203125" style="2" bestFit="1" customWidth="1"/>
    <col min="14" max="14" width="15" style="2" bestFit="1" customWidth="1"/>
    <col min="15" max="15" width="9.1640625" style="2" bestFit="1" customWidth="1"/>
    <col min="16" max="16" width="9.5" style="2" bestFit="1" customWidth="1"/>
    <col min="17" max="18" width="9.1640625" style="2" bestFit="1" customWidth="1"/>
    <col min="19" max="19" width="10.5" style="2" bestFit="1" customWidth="1"/>
    <col min="20" max="20" width="9.5" style="2" bestFit="1" customWidth="1"/>
    <col min="21" max="21" width="9.1640625" style="2" bestFit="1" customWidth="1"/>
    <col min="22" max="22" width="9.5" style="2" bestFit="1" customWidth="1"/>
    <col min="23" max="23" width="9.1640625" style="2" bestFit="1" customWidth="1"/>
    <col min="24" max="25" width="10.1640625" style="2" bestFit="1" customWidth="1"/>
    <col min="26" max="28" width="9.5" style="2" bestFit="1" customWidth="1"/>
    <col min="29" max="29" width="9.1640625" style="2" bestFit="1" customWidth="1"/>
    <col min="30" max="30" width="9.1640625" style="2" customWidth="1"/>
    <col min="31" max="16384" width="9.1640625" style="2"/>
  </cols>
  <sheetData>
    <row r="1" spans="1:14" ht="16">
      <c r="A1" s="3" t="s">
        <v>0</v>
      </c>
      <c r="B1" s="5" t="s">
        <v>1</v>
      </c>
      <c r="J1" s="15" t="s">
        <v>2</v>
      </c>
      <c r="K1" s="13">
        <v>15</v>
      </c>
      <c r="M1" s="3" t="s">
        <v>21</v>
      </c>
      <c r="N1" s="35" t="e">
        <f>N11+I20+J24+I28</f>
        <v>#VALUE!</v>
      </c>
    </row>
    <row r="2" spans="1:14" ht="16">
      <c r="A2" s="3" t="s">
        <v>4</v>
      </c>
      <c r="B2" s="2" t="s">
        <v>5</v>
      </c>
      <c r="D2" s="3" t="s">
        <v>9</v>
      </c>
      <c r="M2" s="3" t="s">
        <v>6</v>
      </c>
      <c r="N2" s="16">
        <v>1</v>
      </c>
    </row>
    <row r="3" spans="1:14" ht="16">
      <c r="A3" s="3" t="s">
        <v>7</v>
      </c>
      <c r="B3" s="2" t="s">
        <v>8</v>
      </c>
      <c r="D3" s="3" t="s">
        <v>12</v>
      </c>
      <c r="J3" s="3" t="s">
        <v>9</v>
      </c>
    </row>
    <row r="4" spans="1:14" ht="16">
      <c r="A4" s="3" t="s">
        <v>20</v>
      </c>
      <c r="B4" s="4" t="s">
        <v>77</v>
      </c>
      <c r="D4" s="3" t="s">
        <v>16</v>
      </c>
      <c r="J4" s="3" t="s">
        <v>12</v>
      </c>
      <c r="M4" s="3" t="s">
        <v>13</v>
      </c>
      <c r="N4" s="35" t="e">
        <f>N1*N2</f>
        <v>#VALUE!</v>
      </c>
    </row>
    <row r="5" spans="1:14" ht="16">
      <c r="A5" s="3" t="s">
        <v>10</v>
      </c>
      <c r="B5" s="4">
        <v>10402</v>
      </c>
      <c r="J5" s="3" t="s">
        <v>16</v>
      </c>
    </row>
    <row r="6" spans="1:14" ht="16">
      <c r="A6" s="3" t="s">
        <v>14</v>
      </c>
      <c r="B6" s="2" t="s">
        <v>15</v>
      </c>
      <c r="D6" s="32" t="s">
        <v>78</v>
      </c>
    </row>
    <row r="7" spans="1:14" ht="16">
      <c r="A7" s="3" t="s">
        <v>17</v>
      </c>
      <c r="D7" s="33" t="s">
        <v>79</v>
      </c>
    </row>
    <row r="9" spans="1:14" s="1" customFormat="1" ht="16">
      <c r="A9" s="19" t="s">
        <v>19</v>
      </c>
      <c r="B9" s="19" t="s">
        <v>27</v>
      </c>
      <c r="C9" s="19" t="s">
        <v>28</v>
      </c>
      <c r="D9" s="19" t="s">
        <v>29</v>
      </c>
      <c r="E9" s="19" t="s">
        <v>30</v>
      </c>
      <c r="F9" s="19" t="s">
        <v>31</v>
      </c>
      <c r="G9" s="19" t="s">
        <v>32</v>
      </c>
      <c r="H9" s="19" t="s">
        <v>33</v>
      </c>
      <c r="I9" s="19" t="s">
        <v>34</v>
      </c>
      <c r="J9" s="19" t="s">
        <v>35</v>
      </c>
      <c r="K9" s="19" t="s">
        <v>36</v>
      </c>
      <c r="L9" s="19" t="s">
        <v>37</v>
      </c>
      <c r="M9" s="19" t="s">
        <v>22</v>
      </c>
      <c r="N9" s="19" t="s">
        <v>23</v>
      </c>
    </row>
    <row r="10" spans="1:14" ht="30.75" customHeight="1">
      <c r="A10" s="9" t="s">
        <v>38</v>
      </c>
      <c r="B10" s="34" t="s">
        <v>80</v>
      </c>
      <c r="C10" s="9" t="s">
        <v>77</v>
      </c>
      <c r="D10" s="51">
        <v>2.25</v>
      </c>
      <c r="E10" s="9"/>
      <c r="F10" s="34" t="s">
        <v>60</v>
      </c>
      <c r="G10" s="9"/>
      <c r="H10" s="39"/>
      <c r="I10" s="26"/>
      <c r="J10" s="39">
        <v>32400</v>
      </c>
      <c r="K10" s="39">
        <v>6</v>
      </c>
      <c r="L10" s="52">
        <v>7.9300000000000003E-6</v>
      </c>
      <c r="M10" s="45">
        <v>1</v>
      </c>
      <c r="N10" s="36">
        <f>IF(J10="",D10*M10,D10*J10*K10*L10*M10)</f>
        <v>3.4685820000000001</v>
      </c>
    </row>
    <row r="11" spans="1:14" s="1" customFormat="1" ht="16">
      <c r="M11" s="11" t="s">
        <v>23</v>
      </c>
      <c r="N11" s="53">
        <f>SUM(N10:N10)</f>
        <v>3.4685820000000001</v>
      </c>
    </row>
    <row r="13" spans="1:14" s="1" customFormat="1" ht="16">
      <c r="A13" s="19" t="s">
        <v>19</v>
      </c>
      <c r="B13" s="19" t="s">
        <v>40</v>
      </c>
      <c r="C13" s="19" t="s">
        <v>28</v>
      </c>
      <c r="D13" s="19" t="s">
        <v>29</v>
      </c>
      <c r="E13" s="19" t="s">
        <v>41</v>
      </c>
      <c r="F13" s="19" t="s">
        <v>22</v>
      </c>
      <c r="G13" s="19" t="s">
        <v>42</v>
      </c>
      <c r="H13" s="19" t="s">
        <v>43</v>
      </c>
      <c r="I13" s="19" t="s">
        <v>23</v>
      </c>
    </row>
    <row r="14" spans="1:14" ht="44.5" customHeight="1">
      <c r="A14" s="9" t="s">
        <v>44</v>
      </c>
      <c r="B14" s="21" t="s">
        <v>61</v>
      </c>
      <c r="C14" s="9" t="s">
        <v>62</v>
      </c>
      <c r="D14" s="46">
        <v>1.3</v>
      </c>
      <c r="E14" s="22" t="s">
        <v>51</v>
      </c>
      <c r="F14" s="9">
        <v>1</v>
      </c>
      <c r="G14" s="9"/>
      <c r="H14" s="10"/>
      <c r="I14" s="36">
        <f>IF('Front Brake Disc'!$H14&lt;&gt;"",'Front Brake Disc'!$D14*'Front Brake Disc'!$F14*'Front Brake Disc'!$H14,'Front Brake Disc'!$D14*'Front Brake Disc'!$F14)</f>
        <v>1.3</v>
      </c>
    </row>
    <row r="15" spans="1:14" ht="30" customHeight="1">
      <c r="A15" s="9" t="s">
        <v>63</v>
      </c>
      <c r="B15" s="23" t="s">
        <v>64</v>
      </c>
      <c r="C15" s="9" t="s">
        <v>65</v>
      </c>
      <c r="D15" s="54">
        <v>0.04</v>
      </c>
      <c r="E15" s="23" t="s">
        <v>66</v>
      </c>
      <c r="F15" s="47">
        <f>((170/2)^2*PI()*1+39*2+0.5*1*2+0.25*0.25*PI()*1)/1000</f>
        <v>22.777203271727103</v>
      </c>
      <c r="G15" s="20" t="s">
        <v>80</v>
      </c>
      <c r="H15" s="24"/>
      <c r="I15" s="36">
        <f>IF('Rear Brake Disc'!$H15&lt;&gt;"",'Rear Brake Disc'!$D15*'Rear Brake Disc'!$F15*'Rear Brake Disc'!$H15,'Rear Brake Disc'!$D15*'Rear Brake Disc'!$F15)</f>
        <v>0.91108813086908413</v>
      </c>
    </row>
    <row r="16" spans="1:14" ht="30" customHeight="1">
      <c r="A16" s="9" t="s">
        <v>68</v>
      </c>
      <c r="B16" s="21" t="s">
        <v>69</v>
      </c>
      <c r="C16" s="9" t="s">
        <v>38</v>
      </c>
      <c r="D16" s="46">
        <v>0.65</v>
      </c>
      <c r="E16" s="22" t="s">
        <v>51</v>
      </c>
      <c r="F16" s="9">
        <v>1</v>
      </c>
      <c r="G16" s="9"/>
      <c r="H16" s="10"/>
      <c r="I16" s="36">
        <f>IF('Rear Brake Disc'!$H16&lt;&gt;"",'Rear Brake Disc'!$D16*'Rear Brake Disc'!$F16*'Rear Brake Disc'!$H16,'Rear Brake Disc'!$D16*'Rear Brake Disc'!$F16)</f>
        <v>0.65</v>
      </c>
    </row>
    <row r="17" spans="1:10" ht="30" customHeight="1">
      <c r="A17" s="9" t="s">
        <v>70</v>
      </c>
      <c r="B17" s="23" t="s">
        <v>64</v>
      </c>
      <c r="C17" s="9" t="s">
        <v>65</v>
      </c>
      <c r="D17" s="54">
        <v>0.04</v>
      </c>
      <c r="E17" s="23" t="s">
        <v>66</v>
      </c>
      <c r="F17" s="47">
        <f>F15</f>
        <v>22.777203271727103</v>
      </c>
      <c r="G17" s="20" t="s">
        <v>80</v>
      </c>
      <c r="H17" s="24"/>
      <c r="I17" s="36">
        <f>IF('Rear Brake Disc'!$H17&lt;&gt;"",'Rear Brake Disc'!$D17*'Rear Brake Disc'!$F17*'Rear Brake Disc'!$H17,'Rear Brake Disc'!$D17*'Rear Brake Disc'!$F17)</f>
        <v>0.91108813086908413</v>
      </c>
    </row>
    <row r="18" spans="1:10" ht="43.25" customHeight="1">
      <c r="A18" s="9" t="s">
        <v>71</v>
      </c>
      <c r="B18" s="21" t="s">
        <v>61</v>
      </c>
      <c r="C18" s="22" t="s">
        <v>72</v>
      </c>
      <c r="D18" s="46">
        <v>1.3</v>
      </c>
      <c r="E18" s="22" t="s">
        <v>51</v>
      </c>
      <c r="F18" s="9">
        <v>1</v>
      </c>
      <c r="G18" s="9"/>
      <c r="H18" s="10"/>
      <c r="I18" s="36">
        <f>IF('Rear Brake Disc'!$H18&lt;&gt;"",'Rear Brake Disc'!$D18*'Rear Brake Disc'!$F18*'Rear Brake Disc'!$H18,'Rear Brake Disc'!$D18*'Rear Brake Disc'!$F18)</f>
        <v>1.3</v>
      </c>
    </row>
    <row r="19" spans="1:10" ht="30" customHeight="1">
      <c r="A19" s="9" t="s">
        <v>73</v>
      </c>
      <c r="B19" s="30" t="s">
        <v>74</v>
      </c>
      <c r="C19" s="9" t="s">
        <v>38</v>
      </c>
      <c r="D19" s="46">
        <v>0.01</v>
      </c>
      <c r="E19" s="25" t="s">
        <v>75</v>
      </c>
      <c r="F19" s="10" t="s">
        <v>81</v>
      </c>
      <c r="G19" s="20" t="s">
        <v>80</v>
      </c>
      <c r="H19" s="24"/>
      <c r="I19" s="36" t="e">
        <f>IF('Rear Brake Disc'!$H19&lt;&gt;"",'Rear Brake Disc'!$D19*'Rear Brake Disc'!$F19*'Rear Brake Disc'!$H19,'Rear Brake Disc'!$D19*'Rear Brake Disc'!$F19)</f>
        <v>#VALUE!</v>
      </c>
    </row>
    <row r="20" spans="1:10" s="1" customFormat="1" ht="16">
      <c r="H20" s="14" t="s">
        <v>23</v>
      </c>
      <c r="I20" s="38" t="e">
        <f>SUM(I14:I19)</f>
        <v>#VALUE!</v>
      </c>
    </row>
    <row r="22" spans="1:10" s="1" customFormat="1" ht="16">
      <c r="A22" s="6" t="s">
        <v>19</v>
      </c>
      <c r="B22" s="6" t="s">
        <v>45</v>
      </c>
      <c r="C22" s="6" t="s">
        <v>28</v>
      </c>
      <c r="D22" s="6" t="s">
        <v>29</v>
      </c>
      <c r="E22" s="6" t="s">
        <v>30</v>
      </c>
      <c r="F22" s="6" t="s">
        <v>31</v>
      </c>
      <c r="G22" s="6" t="s">
        <v>32</v>
      </c>
      <c r="H22" s="6" t="s">
        <v>33</v>
      </c>
      <c r="I22" s="6" t="s">
        <v>22</v>
      </c>
      <c r="J22" s="6" t="s">
        <v>23</v>
      </c>
    </row>
    <row r="23" spans="1:10" ht="16">
      <c r="A23" s="9" t="s">
        <v>46</v>
      </c>
      <c r="B23" s="9" t="s">
        <v>39</v>
      </c>
      <c r="C23" s="9"/>
      <c r="D23" s="9">
        <v>0</v>
      </c>
      <c r="E23" s="9"/>
      <c r="F23" s="12"/>
      <c r="G23" s="9"/>
      <c r="H23" s="9"/>
      <c r="I23" s="17"/>
      <c r="J23" s="36">
        <f>D23*I23</f>
        <v>0</v>
      </c>
    </row>
    <row r="24" spans="1:10" s="1" customFormat="1" ht="16">
      <c r="I24" s="18" t="s">
        <v>23</v>
      </c>
      <c r="J24" s="55">
        <f>SUM(J23:J23)</f>
        <v>0</v>
      </c>
    </row>
    <row r="25" spans="1:10">
      <c r="H25" s="13"/>
      <c r="I25" s="50"/>
    </row>
    <row r="26" spans="1:10" s="1" customFormat="1" ht="16">
      <c r="A26" s="6" t="s">
        <v>19</v>
      </c>
      <c r="B26" s="6" t="s">
        <v>52</v>
      </c>
      <c r="C26" s="6" t="s">
        <v>28</v>
      </c>
      <c r="D26" s="6" t="s">
        <v>29</v>
      </c>
      <c r="E26" s="6" t="s">
        <v>41</v>
      </c>
      <c r="F26" s="6" t="s">
        <v>22</v>
      </c>
      <c r="G26" s="6" t="s">
        <v>53</v>
      </c>
      <c r="H26" s="6" t="s">
        <v>76</v>
      </c>
      <c r="I26" s="6" t="s">
        <v>23</v>
      </c>
    </row>
    <row r="27" spans="1:10" ht="16">
      <c r="A27" s="9" t="s">
        <v>55</v>
      </c>
      <c r="B27" s="9" t="s">
        <v>39</v>
      </c>
      <c r="C27" s="9"/>
      <c r="D27" s="36">
        <v>0</v>
      </c>
      <c r="E27" s="9"/>
      <c r="F27" s="9"/>
      <c r="G27" s="9"/>
      <c r="H27" s="9"/>
      <c r="I27" s="36">
        <v>0</v>
      </c>
    </row>
    <row r="28" spans="1:10" s="1" customFormat="1" ht="16">
      <c r="H28" s="14" t="s">
        <v>23</v>
      </c>
      <c r="I28" s="38">
        <f>SUM(I27:I27)</f>
        <v>0</v>
      </c>
    </row>
    <row r="29" spans="1:10">
      <c r="H29" s="13"/>
      <c r="I29" s="50"/>
    </row>
  </sheetData>
  <phoneticPr fontId="16"/>
  <pageMargins left="0.5" right="0.5" top="0.75" bottom="0.75" header="0.3" footer="0.3"/>
  <pageSetup paperSize="9" scale="71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8"/>
  <sheetViews>
    <sheetView zoomScale="80" workbookViewId="0">
      <selection activeCell="I10" sqref="I10"/>
    </sheetView>
  </sheetViews>
  <sheetFormatPr baseColWidth="10" defaultColWidth="9.1640625" defaultRowHeight="15"/>
  <cols>
    <col min="1" max="1" width="15" style="2" bestFit="1" customWidth="1"/>
    <col min="2" max="2" width="15.83203125" style="2" customWidth="1"/>
    <col min="3" max="3" width="16.83203125" style="2" customWidth="1"/>
    <col min="4" max="4" width="13.5" style="2" bestFit="1" customWidth="1"/>
    <col min="5" max="5" width="14.1640625" style="2" bestFit="1" customWidth="1"/>
    <col min="6" max="6" width="13.5" style="2" bestFit="1" customWidth="1"/>
    <col min="7" max="7" width="10.1640625" style="2" bestFit="1" customWidth="1"/>
    <col min="8" max="8" width="13.83203125" style="2" bestFit="1" customWidth="1"/>
    <col min="9" max="9" width="15.5" style="2" bestFit="1" customWidth="1"/>
    <col min="10" max="10" width="13.83203125" style="2" bestFit="1" customWidth="1"/>
    <col min="11" max="11" width="10.5" style="2" customWidth="1"/>
    <col min="12" max="12" width="13.5" style="2" bestFit="1" customWidth="1"/>
    <col min="13" max="13" width="13.83203125" style="2" bestFit="1" customWidth="1"/>
    <col min="14" max="14" width="15" style="2" bestFit="1" customWidth="1"/>
    <col min="15" max="15" width="9.1640625" style="2" bestFit="1" customWidth="1"/>
    <col min="16" max="16" width="9.5" style="2" bestFit="1" customWidth="1"/>
    <col min="17" max="18" width="9.1640625" style="2" bestFit="1" customWidth="1"/>
    <col min="19" max="19" width="10.5" style="2" bestFit="1" customWidth="1"/>
    <col min="20" max="20" width="9.5" style="2" bestFit="1" customWidth="1"/>
    <col min="21" max="21" width="9.1640625" style="2" bestFit="1" customWidth="1"/>
    <col min="22" max="22" width="9.5" style="2" bestFit="1" customWidth="1"/>
    <col min="23" max="23" width="9.1640625" style="2" bestFit="1" customWidth="1"/>
    <col min="24" max="25" width="10.1640625" style="2" bestFit="1" customWidth="1"/>
    <col min="26" max="28" width="9.5" style="2" bestFit="1" customWidth="1"/>
    <col min="29" max="29" width="9.1640625" style="2" bestFit="1" customWidth="1"/>
    <col min="30" max="30" width="9.1640625" style="2" customWidth="1"/>
    <col min="31" max="16384" width="9.1640625" style="2"/>
  </cols>
  <sheetData>
    <row r="1" spans="1:14" ht="16">
      <c r="A1" s="3" t="s">
        <v>0</v>
      </c>
      <c r="B1" s="5" t="s">
        <v>1</v>
      </c>
      <c r="J1" s="15" t="s">
        <v>2</v>
      </c>
      <c r="K1" s="13">
        <v>15</v>
      </c>
      <c r="M1" s="3" t="s">
        <v>21</v>
      </c>
      <c r="N1" s="35">
        <f>N11+I19+J23+I27</f>
        <v>2.14552570045017</v>
      </c>
    </row>
    <row r="2" spans="1:14" ht="16">
      <c r="A2" s="3" t="s">
        <v>4</v>
      </c>
      <c r="B2" s="2" t="s">
        <v>5</v>
      </c>
      <c r="D2" s="3" t="s">
        <v>9</v>
      </c>
      <c r="M2" s="3" t="s">
        <v>6</v>
      </c>
      <c r="N2" s="16">
        <v>12</v>
      </c>
    </row>
    <row r="3" spans="1:14" ht="16">
      <c r="A3" s="3" t="s">
        <v>7</v>
      </c>
      <c r="B3" s="2" t="s">
        <v>8</v>
      </c>
      <c r="D3" s="3" t="s">
        <v>12</v>
      </c>
      <c r="J3" s="3" t="s">
        <v>9</v>
      </c>
    </row>
    <row r="4" spans="1:14" ht="30" customHeight="1">
      <c r="A4" s="3" t="s">
        <v>20</v>
      </c>
      <c r="B4" s="4" t="s">
        <v>82</v>
      </c>
      <c r="D4" s="3" t="s">
        <v>16</v>
      </c>
      <c r="J4" s="3" t="s">
        <v>12</v>
      </c>
      <c r="M4" s="3" t="s">
        <v>13</v>
      </c>
      <c r="N4" s="35">
        <f>N1*N2</f>
        <v>25.74630840540204</v>
      </c>
    </row>
    <row r="5" spans="1:14" ht="16">
      <c r="A5" s="3" t="s">
        <v>10</v>
      </c>
      <c r="B5" s="4">
        <v>10403</v>
      </c>
      <c r="J5" s="3" t="s">
        <v>16</v>
      </c>
    </row>
    <row r="6" spans="1:14" ht="16">
      <c r="A6" s="3" t="s">
        <v>14</v>
      </c>
      <c r="B6" s="2" t="s">
        <v>15</v>
      </c>
      <c r="H6" s="5"/>
    </row>
    <row r="7" spans="1:14" ht="16">
      <c r="A7" s="3" t="s">
        <v>17</v>
      </c>
    </row>
    <row r="9" spans="1:14" s="1" customFormat="1" ht="16">
      <c r="A9" s="6" t="s">
        <v>19</v>
      </c>
      <c r="B9" s="6" t="s">
        <v>27</v>
      </c>
      <c r="C9" s="6" t="s">
        <v>28</v>
      </c>
      <c r="D9" s="6" t="s">
        <v>29</v>
      </c>
      <c r="E9" s="6" t="s">
        <v>30</v>
      </c>
      <c r="F9" s="6" t="s">
        <v>31</v>
      </c>
      <c r="G9" s="6" t="s">
        <v>32</v>
      </c>
      <c r="H9" s="6" t="s">
        <v>33</v>
      </c>
      <c r="I9" s="6" t="s">
        <v>34</v>
      </c>
      <c r="J9" s="6" t="s">
        <v>35</v>
      </c>
      <c r="K9" s="6" t="s">
        <v>36</v>
      </c>
      <c r="L9" s="6" t="s">
        <v>37</v>
      </c>
      <c r="M9" s="6" t="s">
        <v>22</v>
      </c>
      <c r="N9" s="6" t="s">
        <v>23</v>
      </c>
    </row>
    <row r="10" spans="1:14" ht="30" customHeight="1">
      <c r="A10" s="9" t="s">
        <v>38</v>
      </c>
      <c r="B10" s="7" t="s">
        <v>83</v>
      </c>
      <c r="C10" s="9" t="s">
        <v>82</v>
      </c>
      <c r="D10" s="36">
        <v>4.2</v>
      </c>
      <c r="E10" s="9"/>
      <c r="F10" s="9" t="s">
        <v>60</v>
      </c>
      <c r="G10" s="9"/>
      <c r="H10" s="39"/>
      <c r="I10" s="40" t="s">
        <v>84</v>
      </c>
      <c r="J10" s="39">
        <f>(22/2)^2*PI()</f>
        <v>380.13271108436498</v>
      </c>
      <c r="K10" s="39">
        <v>12.3</v>
      </c>
      <c r="L10" s="52">
        <v>2.7199999999999998E-6</v>
      </c>
      <c r="M10" s="45">
        <v>1</v>
      </c>
      <c r="N10" s="36">
        <f>IF(J10="",D10*M10,D10*J10*K10*L10*M10)</f>
        <v>5.3414423924561763E-2</v>
      </c>
    </row>
    <row r="11" spans="1:14" s="1" customFormat="1" ht="16">
      <c r="M11" s="14" t="s">
        <v>23</v>
      </c>
      <c r="N11" s="38">
        <f>SUM(N10:N10)</f>
        <v>5.3414423924561763E-2</v>
      </c>
    </row>
    <row r="13" spans="1:14" s="1" customFormat="1" ht="16">
      <c r="A13" s="6" t="s">
        <v>19</v>
      </c>
      <c r="B13" s="6" t="s">
        <v>40</v>
      </c>
      <c r="C13" s="6" t="s">
        <v>28</v>
      </c>
      <c r="D13" s="6" t="s">
        <v>29</v>
      </c>
      <c r="E13" s="6" t="s">
        <v>41</v>
      </c>
      <c r="F13" s="6" t="s">
        <v>22</v>
      </c>
      <c r="G13" s="6" t="s">
        <v>42</v>
      </c>
      <c r="H13" s="6" t="s">
        <v>43</v>
      </c>
      <c r="I13" s="6" t="s">
        <v>23</v>
      </c>
    </row>
    <row r="14" spans="1:14" ht="48.5" customHeight="1">
      <c r="A14" s="9" t="s">
        <v>44</v>
      </c>
      <c r="B14" s="8" t="s">
        <v>61</v>
      </c>
      <c r="C14" s="9" t="s">
        <v>62</v>
      </c>
      <c r="D14" s="48">
        <v>1.3</v>
      </c>
      <c r="E14" s="9" t="s">
        <v>51</v>
      </c>
      <c r="F14" s="9">
        <v>1</v>
      </c>
      <c r="G14" s="9"/>
      <c r="H14" s="9"/>
      <c r="I14" s="36">
        <f>IF('Floating Pin'!$H14&lt;&gt;"",'Floating Pin'!$D14*'Floating Pin'!$F14*'Floating Pin'!$H14,'Floating Pin'!$D14*'Floating Pin'!$F14)</f>
        <v>1.3</v>
      </c>
    </row>
    <row r="15" spans="1:14" ht="60.75" customHeight="1">
      <c r="A15" s="9" t="s">
        <v>63</v>
      </c>
      <c r="B15" s="9" t="s">
        <v>64</v>
      </c>
      <c r="C15" s="9" t="s">
        <v>85</v>
      </c>
      <c r="D15" s="36">
        <v>0.04</v>
      </c>
      <c r="E15" s="9" t="s">
        <v>66</v>
      </c>
      <c r="F15" s="10">
        <f>1499.89/1000+(1.1^2-1^2)*PI()*1.23+1^2*PI()*0.1</f>
        <v>2.6255226477812239</v>
      </c>
      <c r="G15" s="9" t="s">
        <v>86</v>
      </c>
      <c r="H15" s="47">
        <v>1</v>
      </c>
      <c r="I15" s="36">
        <f>IF('Floating Pin'!$H15&lt;&gt;"",'Floating Pin'!$D15*'Floating Pin'!$F15*'Floating Pin'!$H15,'Floating Pin'!$D15*'Floating Pin'!$F15)</f>
        <v>0.10502090591124896</v>
      </c>
    </row>
    <row r="16" spans="1:14" ht="45" customHeight="1">
      <c r="A16" s="9" t="s">
        <v>68</v>
      </c>
      <c r="B16" s="8" t="s">
        <v>69</v>
      </c>
      <c r="C16" s="9" t="s">
        <v>38</v>
      </c>
      <c r="D16" s="48">
        <v>0.65</v>
      </c>
      <c r="E16" s="9" t="s">
        <v>51</v>
      </c>
      <c r="F16" s="9">
        <v>1</v>
      </c>
      <c r="G16" s="9"/>
      <c r="H16" s="9"/>
      <c r="I16" s="36">
        <f>IF('Floating Pin'!$H16&lt;&gt;"",'Floating Pin'!$D16*'Floating Pin'!$F16*'Floating Pin'!$H16,'Floating Pin'!$D16*'Floating Pin'!$F16)</f>
        <v>0.65</v>
      </c>
    </row>
    <row r="17" spans="1:10" ht="30" customHeight="1">
      <c r="A17" s="9" t="s">
        <v>70</v>
      </c>
      <c r="B17" s="9" t="s">
        <v>64</v>
      </c>
      <c r="C17" s="9" t="s">
        <v>87</v>
      </c>
      <c r="D17" s="36">
        <v>0.04</v>
      </c>
      <c r="E17" s="9" t="s">
        <v>66</v>
      </c>
      <c r="F17" s="10">
        <f>7.72/1000+1^2*PI()*0.1+605.38/1000</f>
        <v>0.92725926535897929</v>
      </c>
      <c r="G17" s="9" t="s">
        <v>86</v>
      </c>
      <c r="H17" s="47">
        <v>1</v>
      </c>
      <c r="I17" s="36">
        <f>IF('Floating Pin'!$H17&lt;&gt;"",'Floating Pin'!$D17*'Floating Pin'!$F17*'Floating Pin'!$H17,'Floating Pin'!$D17*'Floating Pin'!$F17)</f>
        <v>3.7090370614359172E-2</v>
      </c>
    </row>
    <row r="18" spans="1:10" ht="16">
      <c r="A18" s="9" t="s">
        <v>71</v>
      </c>
      <c r="B18" s="9" t="s">
        <v>88</v>
      </c>
      <c r="C18" s="9" t="s">
        <v>38</v>
      </c>
      <c r="D18" s="36"/>
      <c r="E18" s="9" t="s">
        <v>51</v>
      </c>
      <c r="F18" s="56">
        <v>1</v>
      </c>
      <c r="G18" s="9"/>
      <c r="H18" s="47"/>
      <c r="I18" s="36">
        <f>IF('Floating Pin'!$H18&lt;&gt;"",'Floating Pin'!$D18*'Floating Pin'!$F18*'Floating Pin'!$H18,'Floating Pin'!$D18*'Floating Pin'!$F18)</f>
        <v>0</v>
      </c>
    </row>
    <row r="19" spans="1:10" s="1" customFormat="1" ht="16">
      <c r="H19" s="11" t="s">
        <v>23</v>
      </c>
      <c r="I19" s="38">
        <f>SUM(I14:I18)</f>
        <v>2.0921112765256082</v>
      </c>
    </row>
    <row r="21" spans="1:10" s="1" customFormat="1" ht="16">
      <c r="A21" s="6" t="s">
        <v>19</v>
      </c>
      <c r="B21" s="6" t="s">
        <v>45</v>
      </c>
      <c r="C21" s="6" t="s">
        <v>28</v>
      </c>
      <c r="D21" s="6" t="s">
        <v>29</v>
      </c>
      <c r="E21" s="6" t="s">
        <v>30</v>
      </c>
      <c r="F21" s="6" t="s">
        <v>31</v>
      </c>
      <c r="G21" s="6" t="s">
        <v>32</v>
      </c>
      <c r="H21" s="6" t="s">
        <v>33</v>
      </c>
      <c r="I21" s="6" t="s">
        <v>22</v>
      </c>
      <c r="J21" s="6" t="s">
        <v>23</v>
      </c>
    </row>
    <row r="22" spans="1:10" ht="16">
      <c r="A22" s="9" t="s">
        <v>46</v>
      </c>
      <c r="B22" s="9" t="s">
        <v>39</v>
      </c>
      <c r="C22" s="9"/>
      <c r="D22" s="42">
        <v>0</v>
      </c>
      <c r="E22" s="9"/>
      <c r="F22" s="12"/>
      <c r="G22" s="9"/>
      <c r="H22" s="9"/>
      <c r="I22" s="17"/>
      <c r="J22" s="36">
        <f>D22*I22</f>
        <v>0</v>
      </c>
    </row>
    <row r="23" spans="1:10" s="1" customFormat="1" ht="15" customHeight="1">
      <c r="I23" s="31" t="s">
        <v>23</v>
      </c>
      <c r="J23" s="49">
        <f>SUM(J22:J22)</f>
        <v>0</v>
      </c>
    </row>
    <row r="24" spans="1:10" ht="15" customHeight="1">
      <c r="H24" s="13"/>
      <c r="I24" s="50"/>
    </row>
    <row r="25" spans="1:10" s="1" customFormat="1" ht="15" customHeight="1">
      <c r="A25" s="6" t="s">
        <v>19</v>
      </c>
      <c r="B25" s="6" t="s">
        <v>52</v>
      </c>
      <c r="C25" s="6" t="s">
        <v>28</v>
      </c>
      <c r="D25" s="6" t="s">
        <v>29</v>
      </c>
      <c r="E25" s="6" t="s">
        <v>41</v>
      </c>
      <c r="F25" s="6" t="s">
        <v>22</v>
      </c>
      <c r="G25" s="6" t="s">
        <v>53</v>
      </c>
      <c r="H25" s="6" t="s">
        <v>76</v>
      </c>
      <c r="I25" s="6" t="s">
        <v>23</v>
      </c>
    </row>
    <row r="26" spans="1:10" ht="15" customHeight="1">
      <c r="A26" s="9" t="s">
        <v>55</v>
      </c>
      <c r="B26" s="9" t="s">
        <v>39</v>
      </c>
      <c r="C26" s="9"/>
      <c r="D26" s="36">
        <v>0</v>
      </c>
      <c r="E26" s="9"/>
      <c r="F26" s="9"/>
      <c r="G26" s="9"/>
      <c r="H26" s="9"/>
      <c r="I26" s="36">
        <v>0</v>
      </c>
    </row>
    <row r="27" spans="1:10" s="1" customFormat="1" ht="15" customHeight="1">
      <c r="H27" s="14" t="s">
        <v>23</v>
      </c>
      <c r="I27" s="38">
        <f>SUM(I26:I26)</f>
        <v>0</v>
      </c>
    </row>
    <row r="28" spans="1:10" ht="15" customHeight="1">
      <c r="H28" s="13"/>
      <c r="I28" s="50"/>
    </row>
  </sheetData>
  <phoneticPr fontId="16"/>
  <pageMargins left="0.5" right="0.5" top="0.75" bottom="0.75" header="0.3" footer="0.3"/>
  <pageSetup paperSize="9" scale="6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Brake Discs</vt:lpstr>
      <vt:lpstr>Front Brake Disc</vt:lpstr>
      <vt:lpstr>Rear Brake Disc</vt:lpstr>
      <vt:lpstr>Floating Pin</vt:lpstr>
      <vt:lpstr>'Brake Discs'!Print_Area</vt:lpstr>
      <vt:lpstr>'Floating Pin'!Print_Area</vt:lpstr>
      <vt:lpstr>'Front Brake Disc'!Print_Area</vt:lpstr>
      <vt:lpstr>'Rear Brake Disc'!Print_Area</vt:lpstr>
      <vt:lpstr>'Rear Brake Disc'!Process_P1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尾崎 凌明</cp:lastModifiedBy>
  <cp:lastPrinted>2017-06-15T14:56:43Z</cp:lastPrinted>
  <dcterms:created xsi:type="dcterms:W3CDTF">2008-10-07T18:47:36Z</dcterms:created>
  <dcterms:modified xsi:type="dcterms:W3CDTF">2021-05-22T23:12:03Z</dcterms:modified>
</cp:coreProperties>
</file>