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fca_files/"/>
    </mc:Choice>
  </mc:AlternateContent>
  <xr:revisionPtr revIDLastSave="0" documentId="13_ncr:1_{F7ADB84D-80BD-7B43-A701-E8A2EBDB3679}" xr6:coauthVersionLast="47" xr6:coauthVersionMax="47" xr10:uidLastSave="{00000000-0000-0000-0000-000000000000}"/>
  <bookViews>
    <workbookView xWindow="220" yWindow="1100" windowWidth="21040" windowHeight="11840" xr2:uid="{00000000-000D-0000-FFFF-FFFF00000000}"/>
  </bookViews>
  <sheets>
    <sheet name="Brake Calipers" sheetId="1" r:id="rId1"/>
    <sheet name="Front Brake Caliper" sheetId="2" r:id="rId2"/>
    <sheet name="Rear Brake Caliper" sheetId="3" r:id="rId3"/>
  </sheets>
  <definedNames>
    <definedName name="Car">#REF!</definedName>
    <definedName name="CompCode">#REF!</definedName>
    <definedName name="_xlnm.Print_Area" localSheetId="0">'Brake Calipers'!$A$1:$N$27</definedName>
    <definedName name="_xlnm.Print_Area" localSheetId="1">'Front Brake Caliper'!$A$1:$N$36</definedName>
    <definedName name="_xlnm.Print_Area" localSheetId="2">'Rear Brake Caliper'!$A$1:$N$27</definedName>
    <definedName name="Process_P1" localSheetId="1">'Front Brake Caliper'!$B$90:$B$226</definedName>
    <definedName name="Process_P1" localSheetId="2">'Rear Brake Caliper'!$B$82:$B$218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3" l="1"/>
  <c r="J23" i="3"/>
  <c r="J22" i="3"/>
  <c r="I18" i="3"/>
  <c r="I17" i="3"/>
  <c r="I16" i="3"/>
  <c r="I19" i="3" s="1"/>
  <c r="N12" i="3"/>
  <c r="N11" i="3"/>
  <c r="E11" i="3"/>
  <c r="N10" i="3"/>
  <c r="N13" i="3" s="1"/>
  <c r="I35" i="2"/>
  <c r="J30" i="2"/>
  <c r="J31" i="2" s="1"/>
  <c r="I26" i="2"/>
  <c r="I25" i="2"/>
  <c r="I24" i="2"/>
  <c r="I23" i="2"/>
  <c r="I22" i="2"/>
  <c r="I21" i="2"/>
  <c r="I20" i="2"/>
  <c r="F19" i="2"/>
  <c r="I19" i="2" s="1"/>
  <c r="I18" i="2"/>
  <c r="N14" i="2"/>
  <c r="N13" i="2"/>
  <c r="N12" i="2"/>
  <c r="E12" i="2"/>
  <c r="N11" i="2"/>
  <c r="N10" i="2"/>
  <c r="N15" i="2" s="1"/>
  <c r="I27" i="1"/>
  <c r="J22" i="1"/>
  <c r="J23" i="1" s="1"/>
  <c r="I19" i="1"/>
  <c r="N15" i="1"/>
  <c r="E10" i="1"/>
  <c r="C10" i="1"/>
  <c r="B10" i="1"/>
  <c r="E9" i="1"/>
  <c r="C9" i="1"/>
  <c r="B9" i="1"/>
  <c r="I27" i="2" l="1"/>
  <c r="N1" i="2" s="1"/>
  <c r="N1" i="3"/>
  <c r="D9" i="1" l="1"/>
  <c r="F9" i="1" s="1"/>
  <c r="F11" i="1" s="1"/>
  <c r="N1" i="1" s="1"/>
  <c r="N4" i="1" s="1"/>
  <c r="N4" i="2"/>
  <c r="N4" i="3"/>
  <c r="D10" i="1"/>
  <c r="F10" i="1" s="1"/>
</calcChain>
</file>

<file path=xl/sharedStrings.xml><?xml version="1.0" encoding="utf-8"?>
<sst xmlns="http://schemas.openxmlformats.org/spreadsheetml/2006/main" count="300" uniqueCount="88">
  <si>
    <t>University</t>
  </si>
  <si>
    <t>Kyoto University</t>
  </si>
  <si>
    <t>Car #</t>
  </si>
  <si>
    <t>Asm Cost</t>
  </si>
  <si>
    <t>System</t>
  </si>
  <si>
    <t>Brake System</t>
  </si>
  <si>
    <t>Qty</t>
  </si>
  <si>
    <t>Assembly</t>
  </si>
  <si>
    <t>Brake Calipers</t>
  </si>
  <si>
    <t>FileLink1</t>
  </si>
  <si>
    <t>P/N Base</t>
  </si>
  <si>
    <t>A1050</t>
  </si>
  <si>
    <t>FileLink2</t>
  </si>
  <si>
    <t>Extended Cost</t>
  </si>
  <si>
    <t>Suffix</t>
  </si>
  <si>
    <t>AA</t>
  </si>
  <si>
    <t>FileLink3</t>
  </si>
  <si>
    <t>Details</t>
  </si>
  <si>
    <t>Item Order</t>
  </si>
  <si>
    <t>Part</t>
  </si>
  <si>
    <t>Part Cost</t>
  </si>
  <si>
    <t>Quantity</t>
  </si>
  <si>
    <t>Sub Total</t>
  </si>
  <si>
    <t>PA1</t>
  </si>
  <si>
    <t>PA2</t>
  </si>
  <si>
    <t>Material</t>
  </si>
  <si>
    <t>Use</t>
  </si>
  <si>
    <t>Unit 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</si>
  <si>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</si>
  <si>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</si>
  <si>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</si>
  <si>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</si>
  <si>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</si>
  <si>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</si>
  <si>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</si>
  <si>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</si>
  <si>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MA1</t>
  </si>
  <si>
    <t>None</t>
  </si>
  <si>
    <t>Process</t>
  </si>
  <si>
    <t>Unit</t>
  </si>
  <si>
    <t>Multiplier</t>
  </si>
  <si>
    <t>Mult. Val.</t>
  </si>
  <si>
    <t>PR1</t>
  </si>
  <si>
    <t>Fastener</t>
  </si>
  <si>
    <t>FA1</t>
  </si>
  <si>
    <t>Tooling</t>
  </si>
  <si>
    <t>PVF</t>
  </si>
  <si>
    <t>FracIncld</t>
  </si>
  <si>
    <t>TO1</t>
  </si>
  <si>
    <t>Brake Caliper Asm</t>
  </si>
  <si>
    <t>Front Brake Caliper</t>
  </si>
  <si>
    <t>Brake Caliper,Frando,HF-1</t>
  </si>
  <si>
    <t>unit</t>
  </si>
  <si>
    <t>MA2</t>
  </si>
  <si>
    <t>Banjo Bolt, Steel</t>
  </si>
  <si>
    <t>mm</t>
  </si>
  <si>
    <t>MA3</t>
  </si>
  <si>
    <t>Banjo Fitting, Steel</t>
  </si>
  <si>
    <t>MA4</t>
  </si>
  <si>
    <t>Crush Washer</t>
  </si>
  <si>
    <t>MA5</t>
  </si>
  <si>
    <t>Break Coupling, Dry, Male, Staubli</t>
  </si>
  <si>
    <t>Quick Connector</t>
  </si>
  <si>
    <t>Machining Setup, Install and remove</t>
  </si>
  <si>
    <t>MA1, Machining</t>
  </si>
  <si>
    <t>PR2</t>
  </si>
  <si>
    <t>Machining</t>
  </si>
  <si>
    <t>MA1,face, φ8.9</t>
  </si>
  <si>
    <t>cm^3</t>
  </si>
  <si>
    <t>PR3</t>
  </si>
  <si>
    <t>Tapping holes</t>
  </si>
  <si>
    <t>MA1, M10</t>
  </si>
  <si>
    <t>hole</t>
  </si>
  <si>
    <t>PR4</t>
  </si>
  <si>
    <t>Assemble, 1 kg, Line-on-Line</t>
  </si>
  <si>
    <t>MA2, MA3, MA4 to MA1</t>
  </si>
  <si>
    <t>PR5</t>
  </si>
  <si>
    <t>Wrench &lt;= 25.4 mm</t>
  </si>
  <si>
    <t>PR6</t>
  </si>
  <si>
    <t>Reaction Tool &lt;= 25.4 mm</t>
  </si>
  <si>
    <t>PR7</t>
  </si>
  <si>
    <t>MA5 to MA3</t>
  </si>
  <si>
    <t>PR8</t>
  </si>
  <si>
    <t>PR9</t>
  </si>
  <si>
    <t>Rear Brake Caliper</t>
  </si>
  <si>
    <t>Brake Caliper, Wilwood, PS-1</t>
  </si>
  <si>
    <t>Adapter/L.P./Union Reducer//Al./Anod.</t>
  </si>
  <si>
    <t>MA2, MA3 to MA1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</si>
</sst>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_);_(* \(#,##0\);_(* &quot;-&quot;??_);_(@_)"/>
    <numFmt numFmtId="178" formatCode="0_);[Red]\(0\)"/>
    <numFmt numFmtId="179" formatCode="0.00.E+00"/>
    <numFmt numFmtId="180" formatCode="&quot;$&quot;#,##0.00"/>
  </numFmts>
  <fonts count="13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ＭＳ Ｐゴシック"/>
      <family val="3"/>
      <charset val="128"/>
      <scheme val="minor"/>
    </font>
    <font>
      <sz val="6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43" fontId="1" fillId="0" borderId="0"/>
    <xf numFmtId="176" fontId="7" fillId="3" borderId="1">
      <alignment vertical="center" wrapText="1"/>
    </xf>
    <xf numFmtId="176" fontId="8" fillId="4" borderId="1">
      <alignment vertical="center" wrapText="1"/>
    </xf>
    <xf numFmtId="176" fontId="8" fillId="4" borderId="1">
      <alignment vertical="center" wrapText="1"/>
    </xf>
    <xf numFmtId="176" fontId="1" fillId="0" borderId="0"/>
    <xf numFmtId="0" fontId="1" fillId="0" borderId="0"/>
    <xf numFmtId="0" fontId="5" fillId="0" borderId="0"/>
    <xf numFmtId="180" fontId="9" fillId="0" borderId="5">
      <alignment vertical="center" wrapText="1"/>
    </xf>
    <xf numFmtId="0" fontId="10" fillId="5" borderId="6"/>
    <xf numFmtId="0" fontId="11" fillId="5" borderId="6">
      <alignment vertical="center"/>
    </xf>
    <xf numFmtId="43" fontId="2" fillId="0" borderId="0"/>
    <xf numFmtId="176" fontId="2" fillId="0" borderId="0"/>
    <xf numFmtId="176" fontId="2" fillId="0" borderId="0"/>
    <xf numFmtId="0" fontId="6" fillId="0" borderId="0"/>
    <xf numFmtId="0" fontId="2" fillId="0" borderId="0"/>
    <xf numFmtId="0" fontId="7" fillId="3" borderId="0"/>
  </cellStyleXfs>
  <cellXfs count="55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quotePrefix="1" applyFont="1" applyAlignment="1">
      <alignment horizontal="right" wrapText="1"/>
    </xf>
    <xf numFmtId="37" fontId="4" fillId="0" borderId="0" xfId="11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11" fontId="4" fillId="0" borderId="3" xfId="0" applyNumberFormat="1" applyFont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39" fontId="4" fillId="0" borderId="3" xfId="12" applyNumberFormat="1" applyFont="1" applyBorder="1" applyAlignment="1">
      <alignment wrapText="1"/>
    </xf>
    <xf numFmtId="37" fontId="4" fillId="0" borderId="3" xfId="12" applyNumberFormat="1" applyFont="1" applyBorder="1" applyAlignment="1">
      <alignment wrapText="1"/>
    </xf>
    <xf numFmtId="0" fontId="4" fillId="0" borderId="0" xfId="0" applyFont="1" applyAlignment="1">
      <alignment horizontal="right" wrapText="1"/>
    </xf>
    <xf numFmtId="0" fontId="2" fillId="0" borderId="3" xfId="0" applyFont="1" applyBorder="1"/>
    <xf numFmtId="0" fontId="3" fillId="2" borderId="3" xfId="0" applyFont="1" applyFill="1" applyBorder="1"/>
    <xf numFmtId="0" fontId="3" fillId="0" borderId="0" xfId="0" applyFont="1"/>
    <xf numFmtId="2" fontId="4" fillId="0" borderId="3" xfId="12" applyNumberFormat="1" applyFont="1" applyBorder="1" applyAlignment="1">
      <alignment wrapText="1"/>
    </xf>
    <xf numFmtId="2" fontId="2" fillId="0" borderId="3" xfId="0" applyNumberFormat="1" applyFont="1" applyBorder="1"/>
    <xf numFmtId="0" fontId="0" fillId="0" borderId="3" xfId="7" applyFont="1" applyBorder="1" applyAlignment="1">
      <alignment wrapText="1"/>
    </xf>
    <xf numFmtId="0" fontId="0" fillId="0" borderId="4" xfId="7" applyFont="1" applyBorder="1" applyAlignment="1">
      <alignment wrapText="1"/>
    </xf>
    <xf numFmtId="2" fontId="4" fillId="0" borderId="3" xfId="0" applyNumberFormat="1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4" fillId="0" borderId="3" xfId="9" applyFont="1" applyFill="1" applyBorder="1" applyAlignment="1">
      <alignment vertical="center" wrapText="1"/>
    </xf>
    <xf numFmtId="1" fontId="2" fillId="0" borderId="3" xfId="0" applyNumberFormat="1" applyFont="1" applyBorder="1"/>
    <xf numFmtId="0" fontId="3" fillId="6" borderId="3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0" borderId="3" xfId="9" applyFont="1" applyFill="1" applyBorder="1" applyAlignment="1">
      <alignment vertical="center"/>
    </xf>
    <xf numFmtId="0" fontId="4" fillId="0" borderId="3" xfId="15" applyFont="1" applyBorder="1" applyAlignment="1">
      <alignment wrapText="1"/>
    </xf>
    <xf numFmtId="2" fontId="4" fillId="0" borderId="3" xfId="15" applyNumberFormat="1" applyFont="1" applyBorder="1" applyAlignment="1">
      <alignment wrapText="1"/>
    </xf>
    <xf numFmtId="0" fontId="2" fillId="7" borderId="3" xfId="7" applyFont="1" applyFill="1" applyBorder="1" applyAlignment="1">
      <alignment wrapText="1"/>
    </xf>
    <xf numFmtId="0" fontId="4" fillId="0" borderId="3" xfId="10" applyFont="1" applyFill="1" applyBorder="1" applyAlignment="1">
      <alignment wrapText="1"/>
    </xf>
    <xf numFmtId="0" fontId="4" fillId="0" borderId="3" xfId="7" applyFont="1" applyBorder="1"/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left" wrapText="1"/>
    </xf>
    <xf numFmtId="0" fontId="4" fillId="0" borderId="3" xfId="9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176" fontId="4" fillId="0" borderId="0" xfId="12" applyFont="1" applyAlignment="1">
      <alignment wrapText="1"/>
    </xf>
    <xf numFmtId="176" fontId="4" fillId="0" borderId="3" xfId="12" applyFont="1" applyBorder="1" applyAlignment="1">
      <alignment wrapText="1"/>
    </xf>
    <xf numFmtId="178" fontId="4" fillId="0" borderId="3" xfId="0" applyNumberFormat="1" applyFont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176" fontId="2" fillId="0" borderId="3" xfId="16" applyNumberFormat="1" applyFont="1" applyFill="1" applyBorder="1"/>
    <xf numFmtId="43" fontId="4" fillId="0" borderId="3" xfId="11" applyFont="1" applyBorder="1" applyAlignment="1">
      <alignment wrapText="1"/>
    </xf>
    <xf numFmtId="177" fontId="4" fillId="0" borderId="3" xfId="11" applyNumberFormat="1" applyFont="1" applyBorder="1" applyAlignment="1">
      <alignment wrapText="1"/>
    </xf>
    <xf numFmtId="176" fontId="4" fillId="0" borderId="3" xfId="0" applyNumberFormat="1" applyFont="1" applyBorder="1" applyAlignment="1">
      <alignment wrapText="1"/>
    </xf>
    <xf numFmtId="176" fontId="4" fillId="0" borderId="0" xfId="0" applyNumberFormat="1" applyFont="1" applyAlignment="1">
      <alignment wrapText="1"/>
    </xf>
    <xf numFmtId="179" fontId="4" fillId="0" borderId="3" xfId="11" applyNumberFormat="1" applyFont="1" applyBorder="1" applyAlignment="1">
      <alignment wrapText="1"/>
    </xf>
    <xf numFmtId="176" fontId="0" fillId="0" borderId="3" xfId="16" applyNumberFormat="1" applyFont="1" applyFill="1" applyBorder="1"/>
    <xf numFmtId="176" fontId="4" fillId="0" borderId="3" xfId="13" applyFont="1" applyBorder="1" applyAlignment="1">
      <alignment wrapText="1"/>
    </xf>
    <xf numFmtId="176" fontId="2" fillId="7" borderId="3" xfId="13" applyFill="1" applyBorder="1"/>
    <xf numFmtId="176" fontId="4" fillId="0" borderId="3" xfId="4" applyFont="1" applyFill="1" applyBorder="1" applyAlignment="1"/>
    <xf numFmtId="176" fontId="4" fillId="0" borderId="3" xfId="16" applyNumberFormat="1" applyFont="1" applyFill="1" applyBorder="1"/>
    <xf numFmtId="176" fontId="4" fillId="0" borderId="3" xfId="3" applyFont="1" applyFill="1" applyBorder="1" applyAlignment="1">
      <alignment wrapText="1"/>
    </xf>
    <xf numFmtId="176" fontId="3" fillId="6" borderId="3" xfId="0" applyNumberFormat="1" applyFont="1" applyFill="1" applyBorder="1" applyAlignment="1">
      <alignment wrapText="1"/>
    </xf>
    <xf numFmtId="176" fontId="4" fillId="0" borderId="0" xfId="16" applyNumberFormat="1" applyFont="1" applyFill="1"/>
  </cellXfs>
  <cellStyles count="17">
    <cellStyle name="Comma 2" xfId="1" xr:uid="{00000000-0005-0000-0000-000001000000}"/>
    <cellStyle name="Cost_Green" xfId="2" xr:uid="{00000000-0005-0000-0000-000002000000}"/>
    <cellStyle name="Cost_Yellow" xfId="3" xr:uid="{00000000-0005-0000-0000-000003000000}"/>
    <cellStyle name="Cost_Yellow 2" xfId="4" xr:uid="{00000000-0005-0000-0000-000004000000}"/>
    <cellStyle name="Currency 2" xfId="5" xr:uid="{00000000-0005-0000-0000-000005000000}"/>
    <cellStyle name="Normal 2" xfId="6" xr:uid="{00000000-0005-0000-0000-000006000000}"/>
    <cellStyle name="Normal_Sheet1" xfId="7" xr:uid="{00000000-0005-0000-0000-000007000000}"/>
    <cellStyle name="Style 1" xfId="8" xr:uid="{00000000-0005-0000-0000-000008000000}"/>
    <cellStyle name="チェック セル" xfId="9" builtinId="23"/>
    <cellStyle name="チェック セル 2" xfId="10" xr:uid="{00000000-0005-0000-0000-00000A000000}"/>
    <cellStyle name="桁区切り [0.00]" xfId="11" builtinId="3"/>
    <cellStyle name="通貨 [0.00]" xfId="12" builtinId="4"/>
    <cellStyle name="通貨 [0.00] 2" xfId="13" xr:uid="{00000000-0005-0000-0000-00000D000000}"/>
    <cellStyle name="標準" xfId="0" builtinId="0"/>
    <cellStyle name="標準 2" xfId="14" xr:uid="{00000000-0005-0000-0000-00000E000000}"/>
    <cellStyle name="標準 3" xfId="15" xr:uid="{00000000-0005-0000-0000-00000F000000}"/>
    <cellStyle name="良い" xfId="16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7"/>
  <sheetViews>
    <sheetView showGridLines="0" tabSelected="1" zoomScale="80" zoomScaleNormal="80" workbookViewId="0">
      <selection activeCell="D5" sqref="D5"/>
    </sheetView>
  </sheetViews>
  <sheetFormatPr baseColWidth="10" defaultColWidth="9.1640625" defaultRowHeight="15"/>
  <cols>
    <col min="1" max="1" width="10.5" style="2" bestFit="1" customWidth="1"/>
    <col min="2" max="2" width="25.5" style="2" customWidth="1"/>
    <col min="3" max="3" width="28.5" style="2" customWidth="1"/>
    <col min="4" max="4" width="11" style="2" bestFit="1" customWidth="1"/>
    <col min="5" max="5" width="10.5" style="2" bestFit="1" customWidth="1"/>
    <col min="6" max="6" width="9.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5" style="2" customWidth="1"/>
    <col min="11" max="13" width="9.5" style="2" bestFit="1" customWidth="1"/>
    <col min="14" max="14" width="11.5" style="2" customWidth="1"/>
    <col min="15" max="15" width="9.1640625" style="2" customWidth="1"/>
    <col min="16" max="16384" width="9.1640625" style="2"/>
  </cols>
  <sheetData>
    <row r="1" spans="1:14" ht="16">
      <c r="A1" s="1" t="s">
        <v>0</v>
      </c>
      <c r="B1" s="2" t="s">
        <v>1</v>
      </c>
      <c r="J1" s="1" t="s">
        <v>2</v>
      </c>
      <c r="K1" s="3">
        <v>15</v>
      </c>
      <c r="M1" s="1" t="s">
        <v>3</v>
      </c>
      <c r="N1" s="37">
        <f>F11+N15+I19+J23+I27</f>
        <v>128.95591098723858</v>
      </c>
    </row>
    <row r="2" spans="1:14" ht="16">
      <c r="A2" s="1" t="s">
        <v>4</v>
      </c>
      <c r="B2" s="2" t="s">
        <v>5</v>
      </c>
      <c r="M2" s="1" t="s">
        <v>6</v>
      </c>
      <c r="N2" s="4">
        <v>2</v>
      </c>
    </row>
    <row r="3" spans="1:14" ht="16">
      <c r="A3" s="1" t="s">
        <v>7</v>
      </c>
      <c r="B3" s="2" t="s">
        <v>8</v>
      </c>
      <c r="J3" s="1" t="s">
        <v>9</v>
      </c>
    </row>
    <row r="4" spans="1:14" ht="28.75" customHeight="1">
      <c r="A4" s="1" t="s">
        <v>10</v>
      </c>
      <c r="B4" s="5" t="s">
        <v>11</v>
      </c>
      <c r="J4" s="1" t="s">
        <v>12</v>
      </c>
      <c r="M4" s="1" t="s">
        <v>13</v>
      </c>
      <c r="N4" s="37">
        <f>N1*N2</f>
        <v>257.91182197447716</v>
      </c>
    </row>
    <row r="5" spans="1:14" ht="16">
      <c r="A5" s="1" t="s">
        <v>14</v>
      </c>
      <c r="B5" s="2" t="s">
        <v>15</v>
      </c>
      <c r="J5" s="1" t="s">
        <v>16</v>
      </c>
    </row>
    <row r="6" spans="1:14" ht="16">
      <c r="A6" s="1" t="s">
        <v>17</v>
      </c>
    </row>
    <row r="8" spans="1:14" ht="15" customHeight="1">
      <c r="A8" s="6" t="s">
        <v>18</v>
      </c>
      <c r="B8" s="6" t="s">
        <v>19</v>
      </c>
      <c r="C8" s="6" t="s">
        <v>10</v>
      </c>
      <c r="D8" s="6" t="s">
        <v>20</v>
      </c>
      <c r="E8" s="6" t="s">
        <v>21</v>
      </c>
      <c r="F8" s="6" t="s">
        <v>22</v>
      </c>
    </row>
    <row r="9" spans="1:14" ht="16">
      <c r="A9" s="10" t="s">
        <v>23</v>
      </c>
      <c r="B9" s="10" t="str">
        <f>'Front Brake Caliper'!B4</f>
        <v>Front Brake Caliper</v>
      </c>
      <c r="C9" s="10">
        <f>'Front Brake Caliper'!B5</f>
        <v>10501</v>
      </c>
      <c r="D9" s="38">
        <f>'Front Brake Caliper'!N1</f>
        <v>79.210910987238591</v>
      </c>
      <c r="E9" s="39">
        <f>'Front Brake Caliper'!N2</f>
        <v>1</v>
      </c>
      <c r="F9" s="38">
        <f>D9*E9</f>
        <v>79.210910987238591</v>
      </c>
    </row>
    <row r="10" spans="1:14" ht="16">
      <c r="A10" s="10" t="s">
        <v>24</v>
      </c>
      <c r="B10" s="10" t="str">
        <f>'Rear Brake Caliper'!B4</f>
        <v>Rear Brake Caliper</v>
      </c>
      <c r="C10" s="10">
        <f>'Rear Brake Caliper'!B5</f>
        <v>10502</v>
      </c>
      <c r="D10" s="38">
        <f>'Rear Brake Caliper'!N1</f>
        <v>49.744999999999997</v>
      </c>
      <c r="E10" s="39">
        <f>'Rear Brake Caliper'!N2</f>
        <v>1</v>
      </c>
      <c r="F10" s="38">
        <f>D10*E10</f>
        <v>49.744999999999997</v>
      </c>
    </row>
    <row r="11" spans="1:14" ht="16">
      <c r="E11" s="9" t="s">
        <v>22</v>
      </c>
      <c r="F11" s="40">
        <f>SUM(F9:F10)</f>
        <v>128.95591098723858</v>
      </c>
    </row>
    <row r="13" spans="1:14" ht="16">
      <c r="A13" s="6" t="s">
        <v>18</v>
      </c>
      <c r="B13" s="6" t="s">
        <v>25</v>
      </c>
      <c r="C13" s="6" t="s">
        <v>26</v>
      </c>
      <c r="D13" s="6" t="s">
        <v>27</v>
      </c>
      <c r="E13" s="6" t="s">
        <v>28</v>
      </c>
      <c r="F13" s="6" t="s">
        <v>29</v>
      </c>
      <c r="G13" s="6" t="s">
        <v>30</v>
      </c>
      <c r="H13" s="6" t="s">
        <v>31</v>
      </c>
      <c r="I13" s="6" t="s">
        <v>32</v>
      </c>
      <c r="J13" s="6" t="s">
        <v>33</v>
      </c>
      <c r="K13" s="6" t="s">
        <v>34</v>
      </c>
      <c r="L13" s="6" t="s">
        <v>35</v>
      </c>
      <c r="M13" s="6" t="s">
        <v>21</v>
      </c>
      <c r="N13" s="6" t="s">
        <v>22</v>
      </c>
    </row>
    <row r="14" spans="1:14" ht="16">
      <c r="A14" s="10" t="s">
        <v>36</v>
      </c>
      <c r="B14" s="22" t="s">
        <v>37</v>
      </c>
      <c r="C14" s="10"/>
      <c r="D14" s="41">
        <v>0</v>
      </c>
      <c r="E14" s="14"/>
      <c r="F14" s="10"/>
      <c r="G14" s="10"/>
      <c r="H14" s="42"/>
      <c r="I14" s="8"/>
      <c r="J14" s="43"/>
      <c r="K14" s="42"/>
      <c r="L14" s="42"/>
      <c r="M14" s="10"/>
      <c r="N14" s="38">
        <v>0</v>
      </c>
    </row>
    <row r="15" spans="1:14" s="7" customFormat="1" ht="16">
      <c r="M15" s="9" t="s">
        <v>22</v>
      </c>
      <c r="N15" s="40">
        <f>SUM(N14:N14)</f>
        <v>0</v>
      </c>
    </row>
    <row r="17" spans="1:10" s="7" customFormat="1" ht="16">
      <c r="A17" s="6" t="s">
        <v>18</v>
      </c>
      <c r="B17" s="6" t="s">
        <v>38</v>
      </c>
      <c r="C17" s="6" t="s">
        <v>26</v>
      </c>
      <c r="D17" s="6" t="s">
        <v>27</v>
      </c>
      <c r="E17" s="6" t="s">
        <v>39</v>
      </c>
      <c r="F17" s="6" t="s">
        <v>21</v>
      </c>
      <c r="G17" s="6" t="s">
        <v>40</v>
      </c>
      <c r="H17" s="6" t="s">
        <v>41</v>
      </c>
      <c r="I17" s="6" t="s">
        <v>22</v>
      </c>
    </row>
    <row r="18" spans="1:10" ht="16">
      <c r="A18" s="10" t="s">
        <v>42</v>
      </c>
      <c r="B18" s="19" t="s">
        <v>37</v>
      </c>
      <c r="C18" s="10"/>
      <c r="D18" s="38">
        <v>0</v>
      </c>
      <c r="E18" s="10"/>
      <c r="F18" s="10"/>
      <c r="G18" s="10"/>
      <c r="H18" s="21"/>
      <c r="I18" s="38">
        <v>0</v>
      </c>
    </row>
    <row r="19" spans="1:10" s="7" customFormat="1" ht="16">
      <c r="H19" s="9" t="s">
        <v>22</v>
      </c>
      <c r="I19" s="40">
        <f>SUM(I18:I18)</f>
        <v>0</v>
      </c>
    </row>
    <row r="21" spans="1:10" s="7" customFormat="1" ht="16">
      <c r="A21" s="6" t="s">
        <v>18</v>
      </c>
      <c r="B21" s="6" t="s">
        <v>43</v>
      </c>
      <c r="C21" s="6" t="s">
        <v>26</v>
      </c>
      <c r="D21" s="6" t="s">
        <v>27</v>
      </c>
      <c r="E21" s="6" t="s">
        <v>28</v>
      </c>
      <c r="F21" s="6" t="s">
        <v>29</v>
      </c>
      <c r="G21" s="6" t="s">
        <v>30</v>
      </c>
      <c r="H21" s="6" t="s">
        <v>31</v>
      </c>
      <c r="I21" s="6" t="s">
        <v>21</v>
      </c>
      <c r="J21" s="6" t="s">
        <v>22</v>
      </c>
    </row>
    <row r="22" spans="1:10" ht="16">
      <c r="A22" s="10" t="s">
        <v>44</v>
      </c>
      <c r="B22" s="10" t="s">
        <v>37</v>
      </c>
      <c r="C22" s="10"/>
      <c r="D22" s="44">
        <v>0</v>
      </c>
      <c r="E22" s="10"/>
      <c r="F22" s="11"/>
      <c r="G22" s="10"/>
      <c r="H22" s="10"/>
      <c r="I22" s="12"/>
      <c r="J22" s="38">
        <f>D22*I22</f>
        <v>0</v>
      </c>
    </row>
    <row r="23" spans="1:10" s="7" customFormat="1" ht="16">
      <c r="I23" s="9" t="s">
        <v>22</v>
      </c>
      <c r="J23" s="40">
        <f>SUM(J22:J22)</f>
        <v>0</v>
      </c>
    </row>
    <row r="24" spans="1:10">
      <c r="H24" s="13"/>
      <c r="I24" s="45"/>
    </row>
    <row r="25" spans="1:10" s="16" customFormat="1" ht="15" customHeight="1">
      <c r="A25" s="15" t="s">
        <v>18</v>
      </c>
      <c r="B25" s="15" t="s">
        <v>45</v>
      </c>
      <c r="C25" s="15" t="s">
        <v>26</v>
      </c>
      <c r="D25" s="15" t="s">
        <v>27</v>
      </c>
      <c r="E25" s="15" t="s">
        <v>39</v>
      </c>
      <c r="F25" s="15" t="s">
        <v>21</v>
      </c>
      <c r="G25" s="15" t="s">
        <v>46</v>
      </c>
      <c r="H25" s="6" t="s">
        <v>47</v>
      </c>
      <c r="I25" s="15" t="s">
        <v>22</v>
      </c>
    </row>
    <row r="26" spans="1:10" ht="16">
      <c r="A26" s="10" t="s">
        <v>48</v>
      </c>
      <c r="B26" s="10" t="s">
        <v>37</v>
      </c>
      <c r="C26" s="10"/>
      <c r="D26" s="38">
        <v>0</v>
      </c>
      <c r="E26" s="10"/>
      <c r="F26" s="10"/>
      <c r="G26" s="10"/>
      <c r="H26" s="10"/>
      <c r="I26" s="38">
        <v>0</v>
      </c>
    </row>
    <row r="27" spans="1:10" s="7" customFormat="1" ht="16">
      <c r="H27" s="9" t="s">
        <v>22</v>
      </c>
      <c r="I27" s="40">
        <f>SUM(I26:I26)</f>
        <v>0</v>
      </c>
    </row>
  </sheetData>
  <phoneticPr fontId="12"/>
  <pageMargins left="0.5" right="0.5" top="0.75" bottom="0.75" header="0.3" footer="0.3"/>
  <pageSetup paperSize="9" scale="7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6"/>
  <sheetViews>
    <sheetView showGridLines="0" zoomScale="80" zoomScaleNormal="80" workbookViewId="0">
      <selection activeCell="K22" sqref="K22"/>
    </sheetView>
  </sheetViews>
  <sheetFormatPr baseColWidth="10" defaultColWidth="9.1640625" defaultRowHeight="15"/>
  <cols>
    <col min="1" max="1" width="15" style="2" customWidth="1"/>
    <col min="2" max="2" width="16.5" style="2" customWidth="1"/>
    <col min="3" max="3" width="17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5" style="2" bestFit="1" customWidth="1"/>
    <col min="29" max="29" width="9.1640625" style="2" customWidth="1"/>
    <col min="30" max="16384" width="9.1640625" style="2"/>
  </cols>
  <sheetData>
    <row r="1" spans="1:14" ht="16">
      <c r="A1" s="1" t="s">
        <v>0</v>
      </c>
      <c r="B1" s="2" t="s">
        <v>1</v>
      </c>
      <c r="J1" s="26" t="s">
        <v>2</v>
      </c>
      <c r="K1" s="3">
        <v>15</v>
      </c>
      <c r="M1" s="1" t="s">
        <v>20</v>
      </c>
      <c r="N1" s="37">
        <f>N15+I27+J31+I35</f>
        <v>79.210910987238591</v>
      </c>
    </row>
    <row r="2" spans="1:14" ht="16">
      <c r="A2" s="1" t="s">
        <v>4</v>
      </c>
      <c r="B2" s="2" t="s">
        <v>5</v>
      </c>
      <c r="D2" s="36"/>
      <c r="M2" s="1" t="s">
        <v>6</v>
      </c>
      <c r="N2" s="4">
        <v>1</v>
      </c>
    </row>
    <row r="3" spans="1:14" ht="16">
      <c r="A3" s="1" t="s">
        <v>7</v>
      </c>
      <c r="B3" s="2" t="s">
        <v>49</v>
      </c>
      <c r="D3" s="36"/>
      <c r="J3" s="1" t="s">
        <v>9</v>
      </c>
    </row>
    <row r="4" spans="1:14" ht="28.25" customHeight="1">
      <c r="A4" s="1" t="s">
        <v>19</v>
      </c>
      <c r="B4" s="5" t="s">
        <v>50</v>
      </c>
      <c r="D4" s="36"/>
      <c r="J4" s="1" t="s">
        <v>12</v>
      </c>
      <c r="M4" s="1" t="s">
        <v>13</v>
      </c>
      <c r="N4" s="37">
        <f>N1*N2</f>
        <v>79.210910987238591</v>
      </c>
    </row>
    <row r="5" spans="1:14" ht="16">
      <c r="A5" s="1" t="s">
        <v>10</v>
      </c>
      <c r="B5" s="5">
        <v>10501</v>
      </c>
      <c r="J5" s="1" t="s">
        <v>16</v>
      </c>
    </row>
    <row r="6" spans="1:14" ht="16">
      <c r="A6" s="1" t="s">
        <v>14</v>
      </c>
      <c r="B6" s="2" t="s">
        <v>15</v>
      </c>
    </row>
    <row r="7" spans="1:14" ht="16">
      <c r="A7" s="1" t="s">
        <v>17</v>
      </c>
    </row>
    <row r="9" spans="1:14" s="7" customFormat="1" ht="16">
      <c r="A9" s="6" t="s">
        <v>18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  <c r="G9" s="6" t="s">
        <v>30</v>
      </c>
      <c r="H9" s="6" t="s">
        <v>31</v>
      </c>
      <c r="I9" s="6" t="s">
        <v>32</v>
      </c>
      <c r="J9" s="6" t="s">
        <v>33</v>
      </c>
      <c r="K9" s="6" t="s">
        <v>34</v>
      </c>
      <c r="L9" s="6" t="s">
        <v>35</v>
      </c>
      <c r="M9" s="6" t="s">
        <v>21</v>
      </c>
      <c r="N9" s="6" t="s">
        <v>22</v>
      </c>
    </row>
    <row r="10" spans="1:14" ht="43.25" customHeight="1">
      <c r="A10" s="10" t="s">
        <v>36</v>
      </c>
      <c r="B10" s="10" t="s">
        <v>51</v>
      </c>
      <c r="C10" s="10" t="s">
        <v>50</v>
      </c>
      <c r="D10" s="41"/>
      <c r="E10" s="14"/>
      <c r="F10" s="10" t="s">
        <v>52</v>
      </c>
      <c r="G10" s="10"/>
      <c r="H10" s="42"/>
      <c r="I10" s="8"/>
      <c r="J10" s="43"/>
      <c r="K10" s="42"/>
      <c r="L10" s="46"/>
      <c r="M10" s="10">
        <v>1</v>
      </c>
      <c r="N10" s="38">
        <f>IF(J10="",D10*M10,D10*J10*K10*L10*M10)</f>
        <v>0</v>
      </c>
    </row>
    <row r="11" spans="1:14" ht="16">
      <c r="A11" s="10" t="s">
        <v>53</v>
      </c>
      <c r="B11" s="33" t="s">
        <v>54</v>
      </c>
      <c r="C11" s="10" t="s">
        <v>50</v>
      </c>
      <c r="D11" s="47">
        <v>0</v>
      </c>
      <c r="E11" s="24">
        <v>10</v>
      </c>
      <c r="F11" s="10" t="s">
        <v>55</v>
      </c>
      <c r="G11" s="10"/>
      <c r="H11" s="42"/>
      <c r="I11" s="8"/>
      <c r="J11" s="43"/>
      <c r="K11" s="42"/>
      <c r="L11" s="46"/>
      <c r="M11" s="10">
        <v>1</v>
      </c>
      <c r="N11" s="38">
        <f>IF(J11="",D11*M11,D11*J11*K11*L11*M11)</f>
        <v>0</v>
      </c>
    </row>
    <row r="12" spans="1:14" ht="16">
      <c r="A12" s="10" t="s">
        <v>56</v>
      </c>
      <c r="B12" s="22" t="s">
        <v>57</v>
      </c>
      <c r="C12" s="10" t="s">
        <v>50</v>
      </c>
      <c r="D12" s="47">
        <v>0</v>
      </c>
      <c r="E12" s="18">
        <f>25.4*3/16</f>
        <v>4.7624999999999993</v>
      </c>
      <c r="F12" s="10" t="s">
        <v>55</v>
      </c>
      <c r="G12" s="10"/>
      <c r="H12" s="42"/>
      <c r="I12" s="17"/>
      <c r="J12" s="43"/>
      <c r="K12" s="42"/>
      <c r="L12" s="46"/>
      <c r="M12" s="10">
        <v>1</v>
      </c>
      <c r="N12" s="38">
        <f>IF(J12="",D12*M12,D12*J12*K12*L12*M12)</f>
        <v>0</v>
      </c>
    </row>
    <row r="13" spans="1:14" ht="16">
      <c r="A13" s="10" t="s">
        <v>58</v>
      </c>
      <c r="B13" s="23" t="s">
        <v>59</v>
      </c>
      <c r="C13" s="10" t="s">
        <v>50</v>
      </c>
      <c r="D13" s="38">
        <v>0.12</v>
      </c>
      <c r="E13" s="10">
        <v>10</v>
      </c>
      <c r="F13" s="10" t="s">
        <v>55</v>
      </c>
      <c r="G13" s="10"/>
      <c r="H13" s="42"/>
      <c r="I13" s="17"/>
      <c r="J13" s="43"/>
      <c r="K13" s="42"/>
      <c r="L13" s="46"/>
      <c r="M13" s="10">
        <v>2</v>
      </c>
      <c r="N13" s="38">
        <f>IF(J13="",D13*M13,D13*J13*K13*L13*M13)</f>
        <v>0.24</v>
      </c>
    </row>
    <row r="14" spans="1:14" ht="28.75" customHeight="1">
      <c r="A14" s="10" t="s">
        <v>60</v>
      </c>
      <c r="B14" s="35" t="s">
        <v>61</v>
      </c>
      <c r="C14" s="10" t="s">
        <v>62</v>
      </c>
      <c r="D14" s="38">
        <v>73.5</v>
      </c>
      <c r="E14" s="10"/>
      <c r="F14" s="10" t="s">
        <v>52</v>
      </c>
      <c r="G14" s="10"/>
      <c r="H14" s="42"/>
      <c r="I14" s="17"/>
      <c r="J14" s="43"/>
      <c r="K14" s="42"/>
      <c r="L14" s="46"/>
      <c r="M14" s="10">
        <v>1</v>
      </c>
      <c r="N14" s="38">
        <f>IF(J14="",D14*M14,D14*J14*K14*L14*M14)</f>
        <v>73.5</v>
      </c>
    </row>
    <row r="15" spans="1:14" s="7" customFormat="1" ht="16">
      <c r="M15" s="9" t="s">
        <v>22</v>
      </c>
      <c r="N15" s="40">
        <f>SUM(N10:N14)</f>
        <v>73.739999999999995</v>
      </c>
    </row>
    <row r="17" spans="1:10" s="7" customFormat="1" ht="16">
      <c r="A17" s="6" t="s">
        <v>18</v>
      </c>
      <c r="B17" s="6" t="s">
        <v>38</v>
      </c>
      <c r="C17" s="6" t="s">
        <v>26</v>
      </c>
      <c r="D17" s="6" t="s">
        <v>27</v>
      </c>
      <c r="E17" s="6" t="s">
        <v>39</v>
      </c>
      <c r="F17" s="6" t="s">
        <v>21</v>
      </c>
      <c r="G17" s="6" t="s">
        <v>40</v>
      </c>
      <c r="H17" s="6" t="s">
        <v>41</v>
      </c>
      <c r="I17" s="6" t="s">
        <v>22</v>
      </c>
    </row>
    <row r="18" spans="1:10" ht="40.75" customHeight="1">
      <c r="A18" s="28" t="s">
        <v>42</v>
      </c>
      <c r="B18" s="28" t="s">
        <v>63</v>
      </c>
      <c r="C18" s="28" t="s">
        <v>64</v>
      </c>
      <c r="D18" s="48">
        <v>1.3</v>
      </c>
      <c r="E18" s="28" t="s">
        <v>52</v>
      </c>
      <c r="F18" s="28">
        <v>1</v>
      </c>
      <c r="G18" s="28"/>
      <c r="H18" s="29"/>
      <c r="I18" s="48">
        <f>IF(H18&lt;&gt;"",D18*F18*H18,D18*F18)</f>
        <v>1.3</v>
      </c>
    </row>
    <row r="19" spans="1:10" ht="16">
      <c r="A19" s="28" t="s">
        <v>65</v>
      </c>
      <c r="B19" s="30" t="s">
        <v>66</v>
      </c>
      <c r="C19" s="28" t="s">
        <v>67</v>
      </c>
      <c r="D19" s="49">
        <v>0.04</v>
      </c>
      <c r="E19" s="30" t="s">
        <v>68</v>
      </c>
      <c r="F19" s="29">
        <f>(1817.75*0.7+4.95^2*PI()*6.5)/1000</f>
        <v>1.7727746809647953</v>
      </c>
      <c r="G19" s="28"/>
      <c r="H19" s="29"/>
      <c r="I19" s="48">
        <f>IF(H19&lt;&gt;"",D19*F19*H19,D19*F19)</f>
        <v>7.0910987238591808E-2</v>
      </c>
    </row>
    <row r="20" spans="1:10" ht="16">
      <c r="A20" s="28" t="s">
        <v>69</v>
      </c>
      <c r="B20" s="31" t="s">
        <v>70</v>
      </c>
      <c r="C20" s="28" t="s">
        <v>71</v>
      </c>
      <c r="D20" s="50">
        <v>0.35</v>
      </c>
      <c r="E20" s="32" t="s">
        <v>72</v>
      </c>
      <c r="F20" s="28">
        <v>1</v>
      </c>
      <c r="G20" s="28"/>
      <c r="H20" s="29"/>
      <c r="I20" s="48">
        <f>IF(H20&lt;&gt;"",D20*F20*H20,D20*F20)</f>
        <v>0.35</v>
      </c>
    </row>
    <row r="21" spans="1:10" ht="28.75" customHeight="1">
      <c r="A21" s="10" t="s">
        <v>73</v>
      </c>
      <c r="B21" s="19" t="s">
        <v>74</v>
      </c>
      <c r="C21" s="10" t="s">
        <v>75</v>
      </c>
      <c r="D21" s="38">
        <v>0.125</v>
      </c>
      <c r="E21" s="10" t="s">
        <v>52</v>
      </c>
      <c r="F21" s="10">
        <v>1</v>
      </c>
      <c r="G21" s="10"/>
      <c r="H21" s="21"/>
      <c r="I21" s="38">
        <f>IF('Front Brake Caliper'!$H21&lt;&gt;"",'Front Brake Caliper'!$D21*'Front Brake Caliper'!$F21*'Front Brake Caliper'!$H21,'Front Brake Caliper'!$D21*'Front Brake Caliper'!$F21)</f>
        <v>0.125</v>
      </c>
    </row>
    <row r="22" spans="1:10" ht="28.75" customHeight="1">
      <c r="A22" s="10" t="s">
        <v>76</v>
      </c>
      <c r="B22" s="10" t="s">
        <v>77</v>
      </c>
      <c r="C22" s="10" t="s">
        <v>53</v>
      </c>
      <c r="D22" s="51">
        <v>1.5</v>
      </c>
      <c r="E22" s="10" t="s">
        <v>52</v>
      </c>
      <c r="F22" s="10">
        <v>1</v>
      </c>
      <c r="G22" s="10"/>
      <c r="H22" s="21"/>
      <c r="I22" s="38">
        <f>IF('Front Brake Caliper'!$H22&lt;&gt;"",'Front Brake Caliper'!$D22*'Front Brake Caliper'!$F22*'Front Brake Caliper'!$H22,'Front Brake Caliper'!$D22*'Front Brake Caliper'!$F22)</f>
        <v>1.5</v>
      </c>
    </row>
    <row r="23" spans="1:10" ht="28.75" customHeight="1">
      <c r="A23" s="10" t="s">
        <v>78</v>
      </c>
      <c r="B23" s="10" t="s">
        <v>79</v>
      </c>
      <c r="C23" s="10" t="s">
        <v>36</v>
      </c>
      <c r="D23" s="52">
        <v>0.25</v>
      </c>
      <c r="E23" s="10" t="s">
        <v>52</v>
      </c>
      <c r="F23" s="10">
        <v>1</v>
      </c>
      <c r="G23" s="10"/>
      <c r="H23" s="21"/>
      <c r="I23" s="38">
        <f>IF('Front Brake Caliper'!$H23&lt;&gt;"",'Front Brake Caliper'!$D23*'Front Brake Caliper'!$F23*'Front Brake Caliper'!$H23,'Front Brake Caliper'!$D23*'Front Brake Caliper'!$F23)</f>
        <v>0.25</v>
      </c>
    </row>
    <row r="24" spans="1:10" ht="28.75" customHeight="1">
      <c r="A24" s="10" t="s">
        <v>80</v>
      </c>
      <c r="B24" s="19" t="s">
        <v>74</v>
      </c>
      <c r="C24" s="10" t="s">
        <v>81</v>
      </c>
      <c r="D24" s="38">
        <v>0.125</v>
      </c>
      <c r="E24" s="10" t="s">
        <v>52</v>
      </c>
      <c r="F24" s="10">
        <v>1</v>
      </c>
      <c r="G24" s="10"/>
      <c r="H24" s="21"/>
      <c r="I24" s="38">
        <f>IF('Front Brake Caliper'!$H24&lt;&gt;"",'Front Brake Caliper'!$D24*'Front Brake Caliper'!$F24*'Front Brake Caliper'!$H24,'Front Brake Caliper'!$D24*'Front Brake Caliper'!$F24)</f>
        <v>0.125</v>
      </c>
    </row>
    <row r="25" spans="1:10" ht="28.75" customHeight="1">
      <c r="A25" s="10" t="s">
        <v>82</v>
      </c>
      <c r="B25" s="10" t="s">
        <v>77</v>
      </c>
      <c r="C25" s="10" t="s">
        <v>60</v>
      </c>
      <c r="D25" s="51">
        <v>1.5</v>
      </c>
      <c r="E25" s="10" t="s">
        <v>52</v>
      </c>
      <c r="F25" s="10">
        <v>1</v>
      </c>
      <c r="G25" s="10"/>
      <c r="H25" s="21"/>
      <c r="I25" s="38">
        <f>IF('Front Brake Caliper'!$H25&lt;&gt;"",'Front Brake Caliper'!$D25*'Front Brake Caliper'!$F25*'Front Brake Caliper'!$H25,'Front Brake Caliper'!$D25*'Front Brake Caliper'!$F25)</f>
        <v>1.5</v>
      </c>
    </row>
    <row r="26" spans="1:10" ht="28.75" customHeight="1">
      <c r="A26" s="10" t="s">
        <v>83</v>
      </c>
      <c r="B26" s="10" t="s">
        <v>79</v>
      </c>
      <c r="C26" s="10" t="s">
        <v>56</v>
      </c>
      <c r="D26" s="52">
        <v>0.25</v>
      </c>
      <c r="E26" s="10" t="s">
        <v>52</v>
      </c>
      <c r="F26" s="10">
        <v>1</v>
      </c>
      <c r="G26" s="10"/>
      <c r="H26" s="21"/>
      <c r="I26" s="38">
        <f>IF('Front Brake Caliper'!$H26&lt;&gt;"",'Front Brake Caliper'!$D26*'Front Brake Caliper'!$F26*'Front Brake Caliper'!$H26,'Front Brake Caliper'!$D26*'Front Brake Caliper'!$F26)</f>
        <v>0.25</v>
      </c>
    </row>
    <row r="27" spans="1:10" ht="16">
      <c r="A27" s="7"/>
      <c r="B27" s="7"/>
      <c r="C27" s="7"/>
      <c r="D27" s="7"/>
      <c r="E27" s="7"/>
      <c r="F27" s="7"/>
      <c r="G27" s="7"/>
      <c r="H27" s="9" t="s">
        <v>22</v>
      </c>
      <c r="I27" s="40">
        <f>SUM(I18:I26)</f>
        <v>5.4709109872385913</v>
      </c>
    </row>
    <row r="28" spans="1:10" s="7" customFormat="1">
      <c r="A28" s="2"/>
      <c r="B28" s="2"/>
      <c r="C28" s="2"/>
      <c r="D28" s="2"/>
      <c r="E28" s="2"/>
      <c r="F28" s="2"/>
      <c r="G28" s="2"/>
      <c r="H28" s="2"/>
      <c r="I28" s="2"/>
    </row>
    <row r="29" spans="1:10" ht="16">
      <c r="A29" s="6" t="s">
        <v>18</v>
      </c>
      <c r="B29" s="6" t="s">
        <v>43</v>
      </c>
      <c r="C29" s="6" t="s">
        <v>26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31</v>
      </c>
      <c r="I29" s="6" t="s">
        <v>21</v>
      </c>
      <c r="J29" s="6" t="s">
        <v>22</v>
      </c>
    </row>
    <row r="30" spans="1:10" s="7" customFormat="1" ht="16">
      <c r="A30" s="10" t="s">
        <v>44</v>
      </c>
      <c r="B30" s="10" t="s">
        <v>37</v>
      </c>
      <c r="C30" s="10"/>
      <c r="D30" s="38">
        <v>0</v>
      </c>
      <c r="E30" s="10"/>
      <c r="F30" s="11"/>
      <c r="G30" s="10"/>
      <c r="H30" s="10"/>
      <c r="I30" s="12"/>
      <c r="J30" s="38">
        <f>D30*I30</f>
        <v>0</v>
      </c>
    </row>
    <row r="31" spans="1:10" ht="16">
      <c r="A31" s="7"/>
      <c r="B31" s="7"/>
      <c r="C31" s="7"/>
      <c r="D31" s="7"/>
      <c r="E31" s="7"/>
      <c r="F31" s="7"/>
      <c r="G31" s="7"/>
      <c r="H31" s="7"/>
      <c r="I31" s="25" t="s">
        <v>22</v>
      </c>
      <c r="J31" s="53">
        <f>SUM(J30:J30)</f>
        <v>0</v>
      </c>
    </row>
    <row r="32" spans="1:10" s="7" customFormat="1">
      <c r="A32" s="2"/>
      <c r="B32" s="2"/>
      <c r="C32" s="2"/>
      <c r="D32" s="2"/>
      <c r="E32" s="2"/>
      <c r="F32" s="2"/>
      <c r="G32" s="2"/>
      <c r="H32" s="13"/>
      <c r="I32" s="45"/>
    </row>
    <row r="33" spans="1:9" ht="16">
      <c r="A33" s="6" t="s">
        <v>18</v>
      </c>
      <c r="B33" s="6" t="s">
        <v>45</v>
      </c>
      <c r="C33" s="6" t="s">
        <v>26</v>
      </c>
      <c r="D33" s="6" t="s">
        <v>27</v>
      </c>
      <c r="E33" s="6" t="s">
        <v>39</v>
      </c>
      <c r="F33" s="6" t="s">
        <v>21</v>
      </c>
      <c r="G33" s="6" t="s">
        <v>46</v>
      </c>
      <c r="H33" s="6" t="s">
        <v>47</v>
      </c>
      <c r="I33" s="6" t="s">
        <v>22</v>
      </c>
    </row>
    <row r="34" spans="1:9" s="7" customFormat="1" ht="16">
      <c r="A34" s="10" t="s">
        <v>48</v>
      </c>
      <c r="B34" s="10" t="s">
        <v>37</v>
      </c>
      <c r="C34" s="10"/>
      <c r="D34" s="38">
        <v>0</v>
      </c>
      <c r="E34" s="10"/>
      <c r="F34" s="10"/>
      <c r="G34" s="10"/>
      <c r="H34" s="10"/>
      <c r="I34" s="38">
        <v>0</v>
      </c>
    </row>
    <row r="35" spans="1:9" ht="16">
      <c r="A35" s="7"/>
      <c r="B35" s="7"/>
      <c r="C35" s="7"/>
      <c r="D35" s="7"/>
      <c r="E35" s="7"/>
      <c r="F35" s="7"/>
      <c r="G35" s="7"/>
      <c r="H35" s="9" t="s">
        <v>22</v>
      </c>
      <c r="I35" s="40">
        <f>SUM(I34:I34)</f>
        <v>0</v>
      </c>
    </row>
    <row r="36" spans="1:9" s="7" customFormat="1">
      <c r="A36" s="2"/>
      <c r="B36" s="2"/>
      <c r="C36" s="2"/>
      <c r="D36" s="2"/>
      <c r="E36" s="2"/>
      <c r="F36" s="2"/>
      <c r="G36" s="2"/>
      <c r="H36" s="13"/>
      <c r="I36" s="45"/>
    </row>
  </sheetData>
  <phoneticPr fontId="12"/>
  <pageMargins left="0.5" right="0.5" top="0.75" bottom="0.75" header="0.3" footer="0.3"/>
  <pageSetup paperSize="9" scale="7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8"/>
  <sheetViews>
    <sheetView showGridLines="0" zoomScale="80" zoomScaleNormal="80" workbookViewId="0">
      <selection activeCell="S29" sqref="S29"/>
    </sheetView>
  </sheetViews>
  <sheetFormatPr baseColWidth="10" defaultColWidth="9.1640625" defaultRowHeight="15"/>
  <cols>
    <col min="1" max="1" width="15" style="2" bestFit="1" customWidth="1"/>
    <col min="2" max="2" width="18.8320312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5" style="2" bestFit="1" customWidth="1"/>
    <col min="29" max="29" width="9.1640625" style="2" customWidth="1"/>
    <col min="30" max="16384" width="9.1640625" style="2"/>
  </cols>
  <sheetData>
    <row r="1" spans="1:14" ht="16">
      <c r="A1" s="1" t="s">
        <v>0</v>
      </c>
      <c r="B1" s="2" t="s">
        <v>1</v>
      </c>
      <c r="J1" s="26" t="s">
        <v>2</v>
      </c>
      <c r="K1" s="3">
        <v>15</v>
      </c>
      <c r="M1" s="1" t="s">
        <v>20</v>
      </c>
      <c r="N1" s="37">
        <f>N13+I19+J23+I27</f>
        <v>49.744999999999997</v>
      </c>
    </row>
    <row r="2" spans="1:14" ht="16">
      <c r="A2" s="1" t="s">
        <v>4</v>
      </c>
      <c r="B2" s="2" t="s">
        <v>5</v>
      </c>
      <c r="D2" s="36"/>
      <c r="M2" s="1" t="s">
        <v>6</v>
      </c>
      <c r="N2" s="4">
        <v>1</v>
      </c>
    </row>
    <row r="3" spans="1:14" ht="16">
      <c r="A3" s="1" t="s">
        <v>7</v>
      </c>
      <c r="B3" s="2" t="s">
        <v>49</v>
      </c>
      <c r="D3" s="36"/>
      <c r="J3" s="1" t="s">
        <v>9</v>
      </c>
    </row>
    <row r="4" spans="1:14" ht="16">
      <c r="A4" s="1" t="s">
        <v>19</v>
      </c>
      <c r="B4" s="5" t="s">
        <v>84</v>
      </c>
      <c r="D4" s="36"/>
      <c r="J4" s="1" t="s">
        <v>12</v>
      </c>
      <c r="M4" s="1" t="s">
        <v>13</v>
      </c>
      <c r="N4" s="37">
        <f>N1*N2</f>
        <v>49.744999999999997</v>
      </c>
    </row>
    <row r="5" spans="1:14" ht="28.5" customHeight="1">
      <c r="A5" s="1" t="s">
        <v>10</v>
      </c>
      <c r="B5" s="5">
        <v>10502</v>
      </c>
      <c r="J5" s="1" t="s">
        <v>16</v>
      </c>
    </row>
    <row r="6" spans="1:14" ht="16">
      <c r="A6" s="1" t="s">
        <v>14</v>
      </c>
      <c r="B6" s="2" t="s">
        <v>15</v>
      </c>
    </row>
    <row r="7" spans="1:14" ht="16">
      <c r="A7" s="1" t="s">
        <v>17</v>
      </c>
    </row>
    <row r="9" spans="1:14" s="7" customFormat="1" ht="16">
      <c r="A9" s="6" t="s">
        <v>18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  <c r="G9" s="6" t="s">
        <v>30</v>
      </c>
      <c r="H9" s="6" t="s">
        <v>31</v>
      </c>
      <c r="I9" s="6" t="s">
        <v>32</v>
      </c>
      <c r="J9" s="6" t="s">
        <v>33</v>
      </c>
      <c r="K9" s="6" t="s">
        <v>34</v>
      </c>
      <c r="L9" s="6" t="s">
        <v>35</v>
      </c>
      <c r="M9" s="6" t="s">
        <v>21</v>
      </c>
      <c r="N9" s="6" t="s">
        <v>22</v>
      </c>
    </row>
    <row r="10" spans="1:14" ht="28.75" customHeight="1">
      <c r="A10" s="10" t="s">
        <v>36</v>
      </c>
      <c r="B10" s="22" t="s">
        <v>85</v>
      </c>
      <c r="C10" s="34" t="s">
        <v>84</v>
      </c>
      <c r="D10" s="41">
        <v>46</v>
      </c>
      <c r="E10" s="14"/>
      <c r="F10" s="10" t="s">
        <v>52</v>
      </c>
      <c r="G10" s="10"/>
      <c r="H10" s="42"/>
      <c r="I10" s="8"/>
      <c r="J10" s="43"/>
      <c r="K10" s="42"/>
      <c r="L10" s="42"/>
      <c r="M10" s="10">
        <v>1</v>
      </c>
      <c r="N10" s="38">
        <f>IF(J10="",D10*M10,D10*J10*K10*L10*M10)</f>
        <v>46</v>
      </c>
    </row>
    <row r="11" spans="1:14" ht="28.75" customHeight="1">
      <c r="A11" s="10" t="s">
        <v>53</v>
      </c>
      <c r="B11" s="22" t="s">
        <v>86</v>
      </c>
      <c r="C11" s="34" t="s">
        <v>84</v>
      </c>
      <c r="D11" s="47">
        <v>1.75</v>
      </c>
      <c r="E11" s="18">
        <f>25.4*3/16</f>
        <v>4.7624999999999993</v>
      </c>
      <c r="F11" s="10" t="s">
        <v>55</v>
      </c>
      <c r="G11" s="10">
        <v>10</v>
      </c>
      <c r="H11" s="42" t="s">
        <v>55</v>
      </c>
      <c r="I11" s="8"/>
      <c r="J11" s="43"/>
      <c r="K11" s="42"/>
      <c r="L11" s="42"/>
      <c r="M11" s="10">
        <v>1</v>
      </c>
      <c r="N11" s="38">
        <f>IF(J11="",D11*M11,D11*J11*K11*L11*M11)</f>
        <v>1.75</v>
      </c>
    </row>
    <row r="12" spans="1:14" ht="16">
      <c r="A12" s="10" t="s">
        <v>56</v>
      </c>
      <c r="B12" s="27" t="s">
        <v>59</v>
      </c>
      <c r="C12" s="34" t="s">
        <v>84</v>
      </c>
      <c r="D12" s="38">
        <v>0.12</v>
      </c>
      <c r="E12" s="10">
        <v>10</v>
      </c>
      <c r="F12" s="10" t="s">
        <v>55</v>
      </c>
      <c r="G12" s="10"/>
      <c r="H12" s="42"/>
      <c r="I12" s="17"/>
      <c r="J12" s="43"/>
      <c r="K12" s="42"/>
      <c r="L12" s="42"/>
      <c r="M12" s="10">
        <v>1</v>
      </c>
      <c r="N12" s="38">
        <f>IF(J12="",D12*M12,D12*J12*K12*L12*M12)</f>
        <v>0.12</v>
      </c>
    </row>
    <row r="13" spans="1:14" s="7" customFormat="1" ht="16">
      <c r="M13" s="9" t="s">
        <v>22</v>
      </c>
      <c r="N13" s="40">
        <f>SUM(N10:N12)</f>
        <v>47.87</v>
      </c>
    </row>
    <row r="15" spans="1:14" s="7" customFormat="1" ht="16">
      <c r="A15" s="6" t="s">
        <v>18</v>
      </c>
      <c r="B15" s="6" t="s">
        <v>38</v>
      </c>
      <c r="C15" s="6" t="s">
        <v>26</v>
      </c>
      <c r="D15" s="6" t="s">
        <v>27</v>
      </c>
      <c r="E15" s="6" t="s">
        <v>39</v>
      </c>
      <c r="F15" s="6" t="s">
        <v>21</v>
      </c>
      <c r="G15" s="6" t="s">
        <v>40</v>
      </c>
      <c r="H15" s="6" t="s">
        <v>41</v>
      </c>
      <c r="I15" s="6" t="s">
        <v>22</v>
      </c>
    </row>
    <row r="16" spans="1:14" ht="28.75" customHeight="1">
      <c r="A16" s="10" t="s">
        <v>42</v>
      </c>
      <c r="B16" s="20" t="s">
        <v>74</v>
      </c>
      <c r="C16" s="10" t="s">
        <v>87</v>
      </c>
      <c r="D16" s="38">
        <v>0.125</v>
      </c>
      <c r="E16" s="10" t="s">
        <v>52</v>
      </c>
      <c r="F16" s="10">
        <v>1</v>
      </c>
      <c r="G16" s="10"/>
      <c r="H16" s="21"/>
      <c r="I16" s="38">
        <f>IF('Rear Brake Caliper'!$H16&lt;&gt;"",'Rear Brake Caliper'!$D16*'Rear Brake Caliper'!$F16*'Rear Brake Caliper'!$H16,'Rear Brake Caliper'!$D16*'Rear Brake Caliper'!$F16)</f>
        <v>0.125</v>
      </c>
    </row>
    <row r="17" spans="1:10" ht="16">
      <c r="A17" s="10" t="s">
        <v>65</v>
      </c>
      <c r="B17" s="10" t="s">
        <v>77</v>
      </c>
      <c r="C17" s="10" t="s">
        <v>53</v>
      </c>
      <c r="D17" s="54">
        <v>1.5</v>
      </c>
      <c r="E17" s="10" t="s">
        <v>52</v>
      </c>
      <c r="F17" s="10">
        <v>1</v>
      </c>
      <c r="G17" s="10"/>
      <c r="H17" s="21"/>
      <c r="I17" s="38">
        <f>IF('Rear Brake Caliper'!$H17&lt;&gt;"",'Rear Brake Caliper'!$D17*'Rear Brake Caliper'!$F17*'Rear Brake Caliper'!$H17,'Rear Brake Caliper'!$D17*'Rear Brake Caliper'!$F17)</f>
        <v>1.5</v>
      </c>
    </row>
    <row r="18" spans="1:10" ht="28.75" customHeight="1">
      <c r="A18" s="10" t="s">
        <v>69</v>
      </c>
      <c r="B18" s="10" t="s">
        <v>79</v>
      </c>
      <c r="C18" s="10" t="s">
        <v>36</v>
      </c>
      <c r="D18" s="52">
        <v>0.25</v>
      </c>
      <c r="E18" s="10" t="s">
        <v>52</v>
      </c>
      <c r="F18" s="10">
        <v>1</v>
      </c>
      <c r="G18" s="10"/>
      <c r="H18" s="21"/>
      <c r="I18" s="38">
        <f>IF('Rear Brake Caliper'!$H18&lt;&gt;"",'Rear Brake Caliper'!$D18*'Rear Brake Caliper'!$F18*'Rear Brake Caliper'!$H18,'Rear Brake Caliper'!$D18*'Rear Brake Caliper'!$F18)</f>
        <v>0.25</v>
      </c>
    </row>
    <row r="19" spans="1:10" s="7" customFormat="1" ht="16">
      <c r="H19" s="9" t="s">
        <v>22</v>
      </c>
      <c r="I19" s="40">
        <f>SUM(I16:I18)</f>
        <v>1.875</v>
      </c>
    </row>
    <row r="21" spans="1:10" s="7" customFormat="1" ht="16">
      <c r="A21" s="6" t="s">
        <v>18</v>
      </c>
      <c r="B21" s="6" t="s">
        <v>43</v>
      </c>
      <c r="C21" s="6" t="s">
        <v>26</v>
      </c>
      <c r="D21" s="6" t="s">
        <v>27</v>
      </c>
      <c r="E21" s="6" t="s">
        <v>28</v>
      </c>
      <c r="F21" s="6" t="s">
        <v>29</v>
      </c>
      <c r="G21" s="6" t="s">
        <v>30</v>
      </c>
      <c r="H21" s="6" t="s">
        <v>31</v>
      </c>
      <c r="I21" s="6" t="s">
        <v>21</v>
      </c>
      <c r="J21" s="6" t="s">
        <v>22</v>
      </c>
    </row>
    <row r="22" spans="1:10" ht="16">
      <c r="A22" s="10" t="s">
        <v>44</v>
      </c>
      <c r="B22" s="10" t="s">
        <v>37</v>
      </c>
      <c r="C22" s="10"/>
      <c r="D22" s="38">
        <v>0</v>
      </c>
      <c r="E22" s="10"/>
      <c r="F22" s="11"/>
      <c r="G22" s="10"/>
      <c r="H22" s="10"/>
      <c r="I22" s="12"/>
      <c r="J22" s="38">
        <f>D22*I22</f>
        <v>0</v>
      </c>
    </row>
    <row r="23" spans="1:10" s="7" customFormat="1" ht="16">
      <c r="I23" s="25" t="s">
        <v>22</v>
      </c>
      <c r="J23" s="53">
        <f>SUM(J22:J22)</f>
        <v>0</v>
      </c>
    </row>
    <row r="24" spans="1:10">
      <c r="H24" s="13"/>
      <c r="I24" s="45"/>
    </row>
    <row r="25" spans="1:10" s="7" customFormat="1" ht="16">
      <c r="A25" s="6" t="s">
        <v>18</v>
      </c>
      <c r="B25" s="6" t="s">
        <v>45</v>
      </c>
      <c r="C25" s="6" t="s">
        <v>26</v>
      </c>
      <c r="D25" s="6" t="s">
        <v>27</v>
      </c>
      <c r="E25" s="6" t="s">
        <v>39</v>
      </c>
      <c r="F25" s="6" t="s">
        <v>21</v>
      </c>
      <c r="G25" s="6" t="s">
        <v>46</v>
      </c>
      <c r="H25" s="6" t="s">
        <v>47</v>
      </c>
      <c r="I25" s="6" t="s">
        <v>22</v>
      </c>
    </row>
    <row r="26" spans="1:10" ht="16">
      <c r="A26" s="10" t="s">
        <v>48</v>
      </c>
      <c r="B26" s="10" t="s">
        <v>37</v>
      </c>
      <c r="C26" s="10"/>
      <c r="D26" s="38">
        <v>0</v>
      </c>
      <c r="E26" s="10"/>
      <c r="F26" s="10"/>
      <c r="G26" s="10"/>
      <c r="H26" s="10"/>
      <c r="I26" s="38">
        <v>0</v>
      </c>
    </row>
    <row r="27" spans="1:10" s="7" customFormat="1" ht="16">
      <c r="H27" s="9" t="s">
        <v>22</v>
      </c>
      <c r="I27" s="40">
        <f>SUM(I26:I26)</f>
        <v>0</v>
      </c>
    </row>
    <row r="28" spans="1:10">
      <c r="H28" s="13"/>
      <c r="I28" s="45"/>
    </row>
  </sheetData>
  <phoneticPr fontId="12"/>
  <pageMargins left="0.5" right="0.5" top="0.75" bottom="0.75" header="0.3" footer="0.3"/>
  <pageSetup paperSize="9" scale="7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Brake Calipers</vt:lpstr>
      <vt:lpstr>Front Brake Caliper</vt:lpstr>
      <vt:lpstr>Rear Brake Caliper</vt:lpstr>
      <vt:lpstr>'Brake Calipers'!Print_Area</vt:lpstr>
      <vt:lpstr>'Front Brake Caliper'!Print_Area</vt:lpstr>
      <vt:lpstr>'Rear Brake Caliper'!Print_Area</vt:lpstr>
      <vt:lpstr>'Front Brake Caliper'!Process_P1</vt:lpstr>
      <vt:lpstr>'Rear Brake Caliper'!Process_P1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2017-06-15T15:05:50Z</cp:lastPrinted>
  <dcterms:created xsi:type="dcterms:W3CDTF">2008-10-07T18:47:36Z</dcterms:created>
  <dcterms:modified xsi:type="dcterms:W3CDTF">2021-05-22T23:11:59Z</dcterms:modified>
</cp:coreProperties>
</file>