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MentorApp_Golden_standard_deck\"/>
    </mc:Choice>
  </mc:AlternateContent>
  <bookViews>
    <workbookView xWindow="0" yWindow="0" windowWidth="19200" windowHeight="5745" activeTab="2"/>
  </bookViews>
  <sheets>
    <sheet name="Instructions" sheetId="6" r:id="rId1"/>
    <sheet name="0. BOE Calc" sheetId="18" r:id="rId2"/>
    <sheet name="1. Startup Costs" sheetId="7" r:id="rId3"/>
    <sheet name="2. Forecast P&amp;L" sheetId="10" r:id="rId4"/>
    <sheet name="3. Cash Flow" sheetId="2" r:id="rId5"/>
    <sheet name="4A. Balance Sheet" sheetId="9" r:id="rId6"/>
    <sheet name="5. Break-Even Analysis" sheetId="8" r:id="rId7"/>
    <sheet name="6. COGS Calculator" sheetId="12" r:id="rId8"/>
    <sheet name="7. Salaries" sheetId="14" r:id="rId9"/>
    <sheet name="8. Glossary" sheetId="16" r:id="rId10"/>
    <sheet name="9. Ratios" sheetId="17" r:id="rId11"/>
    <sheet name="MVP validation" sheetId="21" r:id="rId12"/>
    <sheet name="Funding " sheetId="22" r:id="rId13"/>
    <sheet name="Unit Economics" sheetId="23" r:id="rId14"/>
    <sheet name="Sales forecast" sheetId="24" r:id="rId15"/>
  </sheets>
  <definedNames>
    <definedName name="_xlnm.Print_Area" localSheetId="2">'1. Startup Costs'!$A$1:$B$18</definedName>
    <definedName name="_xlnm.Print_Area" localSheetId="3">'2. Forecast P&amp;L'!$A$1:$N$25</definedName>
    <definedName name="_xlnm.Print_Area" localSheetId="4">'3. Cash Flow'!$A$1:$M$15</definedName>
    <definedName name="_xlnm.Print_Area" localSheetId="5">'4A. Balance Sheet'!$A$1:$B$24</definedName>
    <definedName name="_xlnm.Print_Area" localSheetId="6">'5. Break-Even Analysis'!$A$1:$H$20</definedName>
    <definedName name="_xlnm.Print_Area" localSheetId="7">'6. COGS Calculator'!$A$1:$C$9</definedName>
    <definedName name="_xlnm.Print_Area" localSheetId="8">'7. Salaries'!$A$1:$M$13</definedName>
    <definedName name="_xlnm.Print_Area" localSheetId="9">'8. Glossary'!$B$3:$E$14</definedName>
    <definedName name="_xlnm.Print_Area" localSheetId="0">Instructions!$A$3:$D$33</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22" l="1"/>
  <c r="C12" i="10" l="1"/>
  <c r="D12" i="10"/>
  <c r="E12" i="10"/>
  <c r="F12" i="10"/>
  <c r="G12" i="10"/>
  <c r="H12" i="10"/>
  <c r="I12" i="10"/>
  <c r="J12" i="10"/>
  <c r="K12" i="10"/>
  <c r="L12" i="10"/>
  <c r="M12" i="10"/>
  <c r="B12" i="10"/>
  <c r="C6" i="10"/>
  <c r="D6" i="10"/>
  <c r="E6" i="10"/>
  <c r="F6" i="10"/>
  <c r="G6" i="10"/>
  <c r="H6" i="10"/>
  <c r="I6" i="10"/>
  <c r="J6" i="10"/>
  <c r="K6" i="10"/>
  <c r="L6" i="10"/>
  <c r="M6" i="10"/>
  <c r="B6" i="10"/>
  <c r="C7" i="10"/>
  <c r="D7" i="10"/>
  <c r="E7" i="10"/>
  <c r="F7" i="10"/>
  <c r="G7" i="10"/>
  <c r="H7" i="10"/>
  <c r="I7" i="10"/>
  <c r="J7" i="10"/>
  <c r="K7" i="10"/>
  <c r="L7" i="10"/>
  <c r="M7" i="10"/>
  <c r="B7" i="10"/>
  <c r="M7" i="24"/>
  <c r="K7" i="24"/>
  <c r="J7" i="24"/>
  <c r="I7" i="24"/>
  <c r="H7" i="24"/>
  <c r="G7" i="24"/>
  <c r="F7" i="24"/>
  <c r="E7" i="24"/>
  <c r="D7" i="24"/>
  <c r="C7" i="24"/>
  <c r="B7" i="24"/>
  <c r="M5" i="24"/>
  <c r="L5" i="24"/>
  <c r="K5" i="24"/>
  <c r="J5" i="24"/>
  <c r="I5" i="24"/>
  <c r="H5" i="24"/>
  <c r="G5" i="24"/>
  <c r="F5" i="24"/>
  <c r="E5" i="24"/>
  <c r="D5" i="24"/>
  <c r="C5" i="24"/>
  <c r="B5" i="24"/>
  <c r="L7" i="24"/>
  <c r="D5" i="10" l="1"/>
  <c r="N7" i="24"/>
  <c r="N5" i="24"/>
  <c r="N4" i="24"/>
  <c r="N6" i="24" l="1"/>
  <c r="N8" i="24"/>
  <c r="D12" i="23"/>
  <c r="C12" i="23"/>
  <c r="J3" i="23" s="1"/>
  <c r="J2" i="23"/>
  <c r="C2" i="22" l="1"/>
  <c r="C14" i="22"/>
  <c r="D14" i="22"/>
  <c r="E14" i="22"/>
  <c r="F14" i="22"/>
  <c r="B14" i="22"/>
  <c r="D2" i="22" l="1"/>
  <c r="E2" i="22" s="1"/>
  <c r="F2" i="22" s="1"/>
  <c r="F7" i="22" s="1"/>
  <c r="B12" i="8" l="1"/>
  <c r="L13" i="14" l="1"/>
  <c r="L15" i="10" s="1"/>
  <c r="L21" i="10" s="1"/>
  <c r="L9" i="2" s="1"/>
  <c r="M13" i="14"/>
  <c r="M15" i="10" s="1"/>
  <c r="M21" i="10" s="1"/>
  <c r="M9" i="2" s="1"/>
  <c r="I13" i="14"/>
  <c r="I15" i="10" s="1"/>
  <c r="I21" i="10" s="1"/>
  <c r="I9" i="2" s="1"/>
  <c r="J13" i="14"/>
  <c r="J15" i="10" s="1"/>
  <c r="J21" i="10" s="1"/>
  <c r="J9" i="2" s="1"/>
  <c r="K13" i="14"/>
  <c r="K15" i="10" s="1"/>
  <c r="K21" i="10" s="1"/>
  <c r="K9" i="2" s="1"/>
  <c r="C13" i="14"/>
  <c r="C15" i="10" s="1"/>
  <c r="C21" i="10" s="1"/>
  <c r="C9" i="2" s="1"/>
  <c r="D13" i="14"/>
  <c r="D15" i="10" s="1"/>
  <c r="D21" i="10" s="1"/>
  <c r="D9" i="2" s="1"/>
  <c r="E13" i="14"/>
  <c r="E15" i="10" s="1"/>
  <c r="E21" i="10" s="1"/>
  <c r="E9" i="2" s="1"/>
  <c r="F13" i="14"/>
  <c r="F15" i="10" s="1"/>
  <c r="F21" i="10" s="1"/>
  <c r="F9" i="2" s="1"/>
  <c r="G13" i="14"/>
  <c r="G15" i="10" s="1"/>
  <c r="G21" i="10" s="1"/>
  <c r="G9" i="2" s="1"/>
  <c r="H13" i="14"/>
  <c r="H15" i="10" s="1"/>
  <c r="H21" i="10" s="1"/>
  <c r="H9" i="2" s="1"/>
  <c r="B13" i="14"/>
  <c r="B15" i="10" s="1"/>
  <c r="K4" i="18"/>
  <c r="K5" i="18"/>
  <c r="K6" i="18"/>
  <c r="K3" i="18"/>
  <c r="F3" i="18"/>
  <c r="F8" i="18" s="1"/>
  <c r="C12" i="18"/>
  <c r="C16" i="18" s="1"/>
  <c r="C17" i="18" s="1"/>
  <c r="K13" i="18" s="1"/>
  <c r="K16" i="18" s="1"/>
  <c r="N6" i="10"/>
  <c r="C8" i="18"/>
  <c r="B11" i="9"/>
  <c r="B10" i="9" s="1"/>
  <c r="B9" i="7"/>
  <c r="B16" i="7"/>
  <c r="B15" i="9"/>
  <c r="B3" i="7"/>
  <c r="N17" i="10"/>
  <c r="B19" i="22" s="1"/>
  <c r="C19" i="22" s="1"/>
  <c r="D19" i="22" s="1"/>
  <c r="E19" i="22" s="1"/>
  <c r="F19" i="22" s="1"/>
  <c r="B24" i="9"/>
  <c r="B20" i="9"/>
  <c r="B19" i="9" s="1"/>
  <c r="M5" i="10"/>
  <c r="M9" i="10" s="1"/>
  <c r="M6" i="2" s="1"/>
  <c r="L5" i="10"/>
  <c r="L9" i="10" s="1"/>
  <c r="L6" i="2" s="1"/>
  <c r="K5" i="10"/>
  <c r="K9" i="10" s="1"/>
  <c r="K6" i="2" s="1"/>
  <c r="J5" i="10"/>
  <c r="J9" i="10" s="1"/>
  <c r="J6" i="2" s="1"/>
  <c r="I5" i="10"/>
  <c r="I9" i="10" s="1"/>
  <c r="I6" i="2" s="1"/>
  <c r="H5" i="10"/>
  <c r="H9" i="10" s="1"/>
  <c r="H6" i="2" s="1"/>
  <c r="G5" i="10"/>
  <c r="G9" i="10" s="1"/>
  <c r="G6" i="2" s="1"/>
  <c r="F5" i="10"/>
  <c r="F9" i="10" s="1"/>
  <c r="F6" i="2" s="1"/>
  <c r="E5" i="10"/>
  <c r="E9" i="10" s="1"/>
  <c r="E6" i="2" s="1"/>
  <c r="D9" i="10"/>
  <c r="D6" i="2" s="1"/>
  <c r="C5" i="10"/>
  <c r="C9" i="10" s="1"/>
  <c r="C6" i="2" s="1"/>
  <c r="B5" i="10"/>
  <c r="B9" i="10" s="1"/>
  <c r="B6" i="12"/>
  <c r="B7" i="12" s="1"/>
  <c r="B8" i="12" s="1"/>
  <c r="N20" i="10"/>
  <c r="B22" i="22" s="1"/>
  <c r="C22" i="22" s="1"/>
  <c r="D22" i="22" s="1"/>
  <c r="E22" i="22" s="1"/>
  <c r="F22" i="22" s="1"/>
  <c r="N19" i="10"/>
  <c r="B21" i="22" s="1"/>
  <c r="C21" i="22" s="1"/>
  <c r="D21" i="22" s="1"/>
  <c r="E21" i="22" s="1"/>
  <c r="F21" i="22" s="1"/>
  <c r="B4" i="8"/>
  <c r="N18" i="10"/>
  <c r="B20" i="22" s="1"/>
  <c r="C20" i="22" s="1"/>
  <c r="D20" i="22" s="1"/>
  <c r="E20" i="22" s="1"/>
  <c r="F20" i="22" s="1"/>
  <c r="N16" i="10"/>
  <c r="B18" i="22" s="1"/>
  <c r="C18" i="22" l="1"/>
  <c r="D18" i="22" s="1"/>
  <c r="E18" i="22" s="1"/>
  <c r="F18" i="22" s="1"/>
  <c r="E2" i="23"/>
  <c r="B4" i="2"/>
  <c r="K8" i="18"/>
  <c r="K18" i="18"/>
  <c r="K20" i="18" s="1"/>
  <c r="B6" i="2"/>
  <c r="N9" i="10"/>
  <c r="N7" i="10" s="1"/>
  <c r="N5" i="10"/>
  <c r="N15" i="10"/>
  <c r="B17" i="22" s="1"/>
  <c r="B21" i="10"/>
  <c r="B11" i="10"/>
  <c r="H11" i="10"/>
  <c r="J11" i="10"/>
  <c r="L11" i="10"/>
  <c r="M11" i="10"/>
  <c r="E11" i="10"/>
  <c r="C11" i="10"/>
  <c r="I11" i="10"/>
  <c r="F11" i="10"/>
  <c r="G11" i="10"/>
  <c r="K11" i="10"/>
  <c r="D11" i="10"/>
  <c r="B11" i="7"/>
  <c r="B13" i="9"/>
  <c r="B23" i="22" l="1"/>
  <c r="C17" i="22"/>
  <c r="K21" i="18"/>
  <c r="K19" i="18"/>
  <c r="B11" i="8"/>
  <c r="B4" i="22"/>
  <c r="B6" i="22"/>
  <c r="N21" i="10"/>
  <c r="B9" i="2"/>
  <c r="D13" i="10"/>
  <c r="D8" i="2"/>
  <c r="D12" i="2" s="1"/>
  <c r="D14" i="2" s="1"/>
  <c r="L8" i="2"/>
  <c r="L12" i="2" s="1"/>
  <c r="L14" i="2" s="1"/>
  <c r="L13" i="10"/>
  <c r="K13" i="10"/>
  <c r="K8" i="2"/>
  <c r="K12" i="2" s="1"/>
  <c r="K14" i="2" s="1"/>
  <c r="J13" i="10"/>
  <c r="J8" i="2"/>
  <c r="J12" i="2" s="1"/>
  <c r="J14" i="2" s="1"/>
  <c r="G8" i="2"/>
  <c r="G12" i="2" s="1"/>
  <c r="G14" i="2" s="1"/>
  <c r="G13" i="10"/>
  <c r="E8" i="2"/>
  <c r="E12" i="2" s="1"/>
  <c r="E14" i="2" s="1"/>
  <c r="E13" i="10"/>
  <c r="H13" i="10"/>
  <c r="H8" i="2"/>
  <c r="H12" i="2" s="1"/>
  <c r="H14" i="2" s="1"/>
  <c r="I8" i="2"/>
  <c r="I12" i="2" s="1"/>
  <c r="I14" i="2" s="1"/>
  <c r="I13" i="10"/>
  <c r="C13" i="10"/>
  <c r="C8" i="2"/>
  <c r="C12" i="2" s="1"/>
  <c r="C14" i="2" s="1"/>
  <c r="F13" i="10"/>
  <c r="F8" i="2"/>
  <c r="F12" i="2" s="1"/>
  <c r="F14" i="2" s="1"/>
  <c r="M13" i="10"/>
  <c r="M8" i="2"/>
  <c r="M12" i="2" s="1"/>
  <c r="M14" i="2" s="1"/>
  <c r="B13" i="10"/>
  <c r="N11" i="10"/>
  <c r="B8" i="2"/>
  <c r="C23" i="22" l="1"/>
  <c r="D17" i="22"/>
  <c r="N13" i="10"/>
  <c r="B10" i="8" s="1"/>
  <c r="B13" i="8" s="1"/>
  <c r="N12" i="10"/>
  <c r="B5" i="22" s="1"/>
  <c r="B3" i="22" s="1"/>
  <c r="B7" i="22" s="1"/>
  <c r="J1" i="23"/>
  <c r="E4" i="23"/>
  <c r="B2" i="23"/>
  <c r="C4" i="22"/>
  <c r="B12" i="2"/>
  <c r="B14" i="2" s="1"/>
  <c r="B15" i="2" s="1"/>
  <c r="C4" i="2" s="1"/>
  <c r="C15" i="2" s="1"/>
  <c r="D4" i="2" s="1"/>
  <c r="D15" i="2" s="1"/>
  <c r="E4" i="2" s="1"/>
  <c r="E15" i="2" s="1"/>
  <c r="F4" i="2" s="1"/>
  <c r="F15" i="2" s="1"/>
  <c r="G4" i="2" s="1"/>
  <c r="G15" i="2" s="1"/>
  <c r="H4" i="2" s="1"/>
  <c r="H15" i="2" s="1"/>
  <c r="I4" i="2" s="1"/>
  <c r="I15" i="2" s="1"/>
  <c r="J4" i="2" s="1"/>
  <c r="J15" i="2" s="1"/>
  <c r="K4" i="2" s="1"/>
  <c r="K15" i="2" s="1"/>
  <c r="L4" i="2" s="1"/>
  <c r="L15" i="2" s="1"/>
  <c r="M4" i="2" s="1"/>
  <c r="M15" i="2" s="1"/>
  <c r="B5" i="9" s="1"/>
  <c r="B4" i="9" s="1"/>
  <c r="B3" i="9" s="1"/>
  <c r="B15" i="8"/>
  <c r="B18" i="8"/>
  <c r="B5" i="8"/>
  <c r="B6" i="8" s="1"/>
  <c r="B7" i="8" s="1"/>
  <c r="C24" i="10"/>
  <c r="C23" i="10"/>
  <c r="C25" i="10" s="1"/>
  <c r="B23" i="10"/>
  <c r="B25" i="10" s="1"/>
  <c r="B24" i="10"/>
  <c r="F24" i="10"/>
  <c r="F23" i="10"/>
  <c r="F25" i="10" s="1"/>
  <c r="I24" i="10"/>
  <c r="I23" i="10"/>
  <c r="I25" i="10" s="1"/>
  <c r="E24" i="10"/>
  <c r="E23" i="10"/>
  <c r="E25" i="10" s="1"/>
  <c r="L23" i="10"/>
  <c r="L25" i="10" s="1"/>
  <c r="L24" i="10"/>
  <c r="J23" i="10"/>
  <c r="J25" i="10" s="1"/>
  <c r="J24" i="10"/>
  <c r="M23" i="10"/>
  <c r="M25" i="10" s="1"/>
  <c r="M24" i="10"/>
  <c r="G24" i="10"/>
  <c r="G23" i="10"/>
  <c r="G25" i="10" s="1"/>
  <c r="H24" i="10"/>
  <c r="H23" i="10"/>
  <c r="H25" i="10" s="1"/>
  <c r="K23" i="10"/>
  <c r="K25" i="10" s="1"/>
  <c r="K24" i="10"/>
  <c r="D24" i="10"/>
  <c r="D23" i="10"/>
  <c r="D25" i="10" s="1"/>
  <c r="D23" i="22" l="1"/>
  <c r="E17" i="22"/>
  <c r="N24" i="10"/>
  <c r="N23" i="10"/>
  <c r="B23" i="9" s="1"/>
  <c r="B22" i="9" s="1"/>
  <c r="B14" i="9" s="1"/>
  <c r="B6" i="23"/>
  <c r="C5" i="22"/>
  <c r="D5" i="22" s="1"/>
  <c r="E5" i="22" s="1"/>
  <c r="F5" i="22" s="1"/>
  <c r="B3" i="23"/>
  <c r="B7" i="23" s="1"/>
  <c r="C6" i="22"/>
  <c r="D4" i="22"/>
  <c r="B5" i="23"/>
  <c r="J4" i="23" s="1"/>
  <c r="E3" i="23" s="1"/>
  <c r="B4" i="23"/>
  <c r="B25" i="22"/>
  <c r="B17" i="8"/>
  <c r="B19" i="8"/>
  <c r="B20" i="8" s="1"/>
  <c r="N25" i="10" l="1"/>
  <c r="E23" i="22"/>
  <c r="F17" i="22"/>
  <c r="F23" i="22" s="1"/>
  <c r="F25" i="22" s="1"/>
  <c r="C3" i="22"/>
  <c r="C7" i="22" s="1"/>
  <c r="C25" i="22" s="1"/>
  <c r="D3" i="22"/>
  <c r="D7" i="22" s="1"/>
  <c r="D25" i="22" s="1"/>
  <c r="D6" i="22"/>
  <c r="E4" i="22"/>
  <c r="E6" i="22" l="1"/>
  <c r="F4" i="22"/>
  <c r="F6" i="22" s="1"/>
  <c r="E3" i="22"/>
  <c r="E7" i="22" s="1"/>
  <c r="E25" i="22" s="1"/>
</calcChain>
</file>

<file path=xl/comments1.xml><?xml version="1.0" encoding="utf-8"?>
<comments xmlns="http://schemas.openxmlformats.org/spreadsheetml/2006/main">
  <authors>
    <author>amit.singh@wfglobal.org</author>
  </authors>
  <commentList>
    <comment ref="A9" authorId="0" shapeId="0">
      <text>
        <r>
          <rPr>
            <b/>
            <sz val="9"/>
            <color indexed="81"/>
            <rFont val="Tahoma"/>
            <family val="2"/>
          </rPr>
          <t>amit.singh@wfglobal.org:</t>
        </r>
        <r>
          <rPr>
            <sz val="9"/>
            <color indexed="81"/>
            <rFont val="Tahoma"/>
            <family val="2"/>
          </rPr>
          <t xml:space="preserve">
This amount is budgeted for future requirement to purchase additional workstations 
</t>
        </r>
      </text>
    </comment>
  </commentList>
</comments>
</file>

<file path=xl/comments2.xml><?xml version="1.0" encoding="utf-8"?>
<comments xmlns="http://schemas.openxmlformats.org/spreadsheetml/2006/main">
  <authors>
    <author>amit.singh@wfglobal.org</author>
  </authors>
  <commentList>
    <comment ref="B4" authorId="0" shapeId="0">
      <text>
        <r>
          <rPr>
            <b/>
            <sz val="9"/>
            <color indexed="81"/>
            <rFont val="Tahoma"/>
            <family val="2"/>
          </rPr>
          <t>amit.singh@wfglobal.org:</t>
        </r>
        <r>
          <rPr>
            <sz val="9"/>
            <color indexed="81"/>
            <rFont val="Tahoma"/>
            <family val="2"/>
          </rPr>
          <t xml:space="preserve">
Starting cash position is the total amount of cash that is left after deducting the startup, i.e. INR 10 L - INR 335000 = INR 665000
</t>
        </r>
      </text>
    </comment>
  </commentList>
</comments>
</file>

<file path=xl/sharedStrings.xml><?xml version="1.0" encoding="utf-8"?>
<sst xmlns="http://schemas.openxmlformats.org/spreadsheetml/2006/main" count="353" uniqueCount="269">
  <si>
    <t>EXAMPLE OF A FILLED UP FINANCIAL PLANNING &amp; FORECASTING TEMPLATE</t>
  </si>
  <si>
    <t>Context</t>
  </si>
  <si>
    <t>• Three students start a Mentor Connect company. It is an AI powered ecosystem connect app , and all interactions happen online through its mobile app.
• The basic starting cost is the website design and development cost and the cost of office computers. We have considered a fixed deposit of 6 months rentals as is the norm  for office space. The cost of  company registration is taken into account along with professional consultation fees.
• The total startup investment is INR 10,00,000. Half of the amount is invested by founders and the other half is interest-free loan from friends and family.
• The products being sold are ' One Hour of Mentoring 'for now. These are one on one sessions that are purchased in advance and  paid for by the Entrepreneur mentee , The standard size is a  10hr pack . Mentors pay a listing fee for being on the app , additional revenues by way of in-line app advertising and mentor connect event sponsorhips can be factored in at later stages . For simplicity of understanding only revenues accruing from   Mentoring pack sales is considered.</t>
  </si>
  <si>
    <t xml:space="preserve">• COGS is INR 700. This includes the cost of INR 400 per hour being paid to the Mentor for the engagement.
• The selling price is at INR 1000. The major expenses are online marketing costs, digital support services , founder’s salary, and early employees' salaries, and  server costs.
• 
• The founders work all by themselves till month 4, then they start adding employees. The total employee count at the end of the year is 5. Not including the founders.
</t>
  </si>
  <si>
    <t>Mentorapp Company Example</t>
  </si>
  <si>
    <t>Startup Costs</t>
  </si>
  <si>
    <t>INR</t>
  </si>
  <si>
    <t>Fixed Costs (for a month)</t>
  </si>
  <si>
    <t>Salary per employee</t>
  </si>
  <si>
    <t>No. of employees</t>
  </si>
  <si>
    <t>Variable Costs (per unit)</t>
  </si>
  <si>
    <t xml:space="preserve">Cost </t>
  </si>
  <si>
    <t xml:space="preserve">Unit </t>
  </si>
  <si>
    <t>Rate (INR)</t>
  </si>
  <si>
    <t>Business Registration fees</t>
  </si>
  <si>
    <t>Salary</t>
  </si>
  <si>
    <t>Mentor Charges</t>
  </si>
  <si>
    <t>Product Development</t>
  </si>
  <si>
    <t>Advertising &amp; Promotion</t>
  </si>
  <si>
    <t>Server Charges</t>
  </si>
  <si>
    <t>Website Design and Development</t>
  </si>
  <si>
    <t>Utilities (Electricity), Office supply &amp;Misc</t>
  </si>
  <si>
    <t>Coordination Expenses</t>
  </si>
  <si>
    <t>Computer Systems</t>
  </si>
  <si>
    <t>Rent</t>
  </si>
  <si>
    <t>Miscellanous</t>
  </si>
  <si>
    <t>Digital Marketing &amp; Cust Services</t>
  </si>
  <si>
    <t>Total</t>
  </si>
  <si>
    <t>Revenues (for 30 days)</t>
  </si>
  <si>
    <t xml:space="preserve">Customers (per day) </t>
  </si>
  <si>
    <t xml:space="preserve">No. of days </t>
  </si>
  <si>
    <t>SUMMARY</t>
  </si>
  <si>
    <t>Number of customers</t>
  </si>
  <si>
    <t>Revenue</t>
  </si>
  <si>
    <t>Units per purchased</t>
  </si>
  <si>
    <t>Sales</t>
  </si>
  <si>
    <t>Price per unit (INR)</t>
  </si>
  <si>
    <t>Other Revenue Sources</t>
  </si>
  <si>
    <t>Purchase frequency</t>
  </si>
  <si>
    <t xml:space="preserve">Total sales in units </t>
  </si>
  <si>
    <t>Total sales revenue (INR)</t>
  </si>
  <si>
    <t>Profit</t>
  </si>
  <si>
    <t>Breakeven</t>
  </si>
  <si>
    <t>Pay back period (months)</t>
  </si>
  <si>
    <t>Contribution</t>
  </si>
  <si>
    <t>Starting Costs</t>
  </si>
  <si>
    <t>Startup Cost</t>
  </si>
  <si>
    <t>Website Development</t>
  </si>
  <si>
    <t xml:space="preserve"> Capital Work in Progress ( Fixed Asset )</t>
  </si>
  <si>
    <t>Starting Operations ( Budgeted )</t>
  </si>
  <si>
    <t>Rental expenses</t>
  </si>
  <si>
    <t>Stationery and office supplies</t>
  </si>
  <si>
    <t>Start-up capital</t>
  </si>
  <si>
    <t>Share Captial (by Team)</t>
  </si>
  <si>
    <t>Profit &amp; Loss Account ( Income Statement)</t>
  </si>
  <si>
    <t>Jan</t>
  </si>
  <si>
    <t>Feb</t>
  </si>
  <si>
    <t>Mar</t>
  </si>
  <si>
    <t>Apr</t>
  </si>
  <si>
    <t>May</t>
  </si>
  <si>
    <t>Jun</t>
  </si>
  <si>
    <t>Jul</t>
  </si>
  <si>
    <t>Aug</t>
  </si>
  <si>
    <t>Sep</t>
  </si>
  <si>
    <t>Oct</t>
  </si>
  <si>
    <t>Nov</t>
  </si>
  <si>
    <t>Dec</t>
  </si>
  <si>
    <t>Totals</t>
  </si>
  <si>
    <t>Cash Sales</t>
  </si>
  <si>
    <t>No. of Units Sold</t>
  </si>
  <si>
    <t>Price Per Unit</t>
  </si>
  <si>
    <t>Other Cash Receipts</t>
  </si>
  <si>
    <t>Total Sales</t>
  </si>
  <si>
    <t>COGS</t>
  </si>
  <si>
    <t xml:space="preserve">Cost of Services </t>
  </si>
  <si>
    <t>Cost Per Unit</t>
  </si>
  <si>
    <t>Gross profit</t>
  </si>
  <si>
    <t>Fixed Expenses</t>
  </si>
  <si>
    <t>Salaries</t>
  </si>
  <si>
    <t>Marketing and Promotion</t>
  </si>
  <si>
    <t>Utilities (Electricity etc.)</t>
  </si>
  <si>
    <t>Office Supplies &amp; Misc</t>
  </si>
  <si>
    <t>Total Expenses</t>
  </si>
  <si>
    <t>Result</t>
  </si>
  <si>
    <t>Net Profit/Loss</t>
  </si>
  <si>
    <t>Gross Profit Margin</t>
  </si>
  <si>
    <t>Net Profit Margin</t>
  </si>
  <si>
    <t>`</t>
  </si>
  <si>
    <t>Cash flow forecast</t>
  </si>
  <si>
    <t>Starting Cash Position</t>
  </si>
  <si>
    <t>Cash Inflows</t>
  </si>
  <si>
    <t>Cash Outflows</t>
  </si>
  <si>
    <t>Cost Of Goods Sold</t>
  </si>
  <si>
    <t>Operating Expenses</t>
  </si>
  <si>
    <t>New Fixed Assets Purchased</t>
  </si>
  <si>
    <t>Loan Payments</t>
  </si>
  <si>
    <t>Change during month</t>
  </si>
  <si>
    <t>Closing cash position</t>
  </si>
  <si>
    <t xml:space="preserve">Balance sheet forecast </t>
  </si>
  <si>
    <t>The numbers reflected on this Balance Sheet are computed as of:</t>
  </si>
  <si>
    <t>As of Dec 31st</t>
  </si>
  <si>
    <t>Assets</t>
  </si>
  <si>
    <t>Current assets</t>
  </si>
  <si>
    <t xml:space="preserve">Cash in hand </t>
  </si>
  <si>
    <t xml:space="preserve">Petty cash ( cash lying in office ) </t>
  </si>
  <si>
    <t>Accounts Receivable ( Debtors )</t>
  </si>
  <si>
    <t>Stock on hand (Inventory)</t>
  </si>
  <si>
    <t>Other Assets</t>
  </si>
  <si>
    <t>Fixed assets</t>
  </si>
  <si>
    <t>Equipment for Quality Control</t>
  </si>
  <si>
    <t xml:space="preserve">Furniture </t>
  </si>
  <si>
    <t>Capital Investment ( Startup Capital )</t>
  </si>
  <si>
    <t>Liabilities</t>
  </si>
  <si>
    <t>Current liabilities</t>
  </si>
  <si>
    <t xml:space="preserve">Accounts payable ( Creditors ) </t>
  </si>
  <si>
    <t xml:space="preserve">Interest payable </t>
  </si>
  <si>
    <t>Any Other Amounts Owed</t>
  </si>
  <si>
    <t>Long-term liabilities</t>
  </si>
  <si>
    <t>Loans from Bank</t>
  </si>
  <si>
    <t>Loans from Friends and Family</t>
  </si>
  <si>
    <t>Networth of the Promoters</t>
  </si>
  <si>
    <t>Reserves &amp; Surplus ( Retained Earnings)</t>
  </si>
  <si>
    <t>Equity Share Capital</t>
  </si>
  <si>
    <t>Break-even analysis</t>
  </si>
  <si>
    <t>Average sales price per unit</t>
  </si>
  <si>
    <t>Average cost of each unit</t>
  </si>
  <si>
    <t>Fixed costs for the year</t>
  </si>
  <si>
    <t>Sales required to break even</t>
  </si>
  <si>
    <t>Number of unit sales to break even</t>
  </si>
  <si>
    <t xml:space="preserve">Gross Margin % of Sales </t>
  </si>
  <si>
    <t>Gross Profit for the year</t>
  </si>
  <si>
    <t>Total Sales for the year</t>
  </si>
  <si>
    <t>Contribution Margin</t>
  </si>
  <si>
    <t>Gross Margin/Total Sales</t>
  </si>
  <si>
    <t xml:space="preserve">Total Fixed Expenses </t>
  </si>
  <si>
    <t>Breakeven Sales (Annual)</t>
  </si>
  <si>
    <t>Gross Margin % of Sales</t>
  </si>
  <si>
    <t>Yearly Breakeven Amount</t>
  </si>
  <si>
    <t>Monthly Breakeven Amount</t>
  </si>
  <si>
    <t>Variable Costs of Products</t>
  </si>
  <si>
    <t>Mentor Engagement Fees</t>
  </si>
  <si>
    <t>Server charges apportioned per hour</t>
  </si>
  <si>
    <t xml:space="preserve">Co-ordination charges </t>
  </si>
  <si>
    <t>Misc</t>
  </si>
  <si>
    <t xml:space="preserve">Pacl of 10hrs </t>
  </si>
  <si>
    <t>Cost of Goods Sold (COGS) Per Unit</t>
  </si>
  <si>
    <t>Employee Salaries</t>
  </si>
  <si>
    <t>Founder 1</t>
  </si>
  <si>
    <t>Founder 2</t>
  </si>
  <si>
    <t>Founder 3</t>
  </si>
  <si>
    <t>Employee 1</t>
  </si>
  <si>
    <t>Employee 2</t>
  </si>
  <si>
    <t>Employee 3</t>
  </si>
  <si>
    <t>Employee 4</t>
  </si>
  <si>
    <t>Employee 5</t>
  </si>
  <si>
    <t>Total Salaries</t>
  </si>
  <si>
    <t>GLOSSARY</t>
  </si>
  <si>
    <t>Accounts Payable</t>
  </si>
  <si>
    <t xml:space="preserve">Accounts payable (AP) is an accounting entry that represents a company's obligation to pay off a short-term debt to its creditors or suppliers. For example, when you purchase raw materials from your suppliers but pay after a month on receiving the invoice. </t>
  </si>
  <si>
    <t>Accounts Receivable</t>
  </si>
  <si>
    <t>When customers buy your products or services on credit and pay after a certain amount of time, after receiving the invoice, it is called accounts receivable. For example, think of your Internet or mobile bills. You use the services, mostly for a month, and then pay the money after you receive the invoice.
Accounts receivable refers to the outstanding invoices a company has or the money clients owe the company. The phrase refers to accounts a business has a right to receive because it has delivered a product or service. Accounts receivable or receivables represent a line of credit extended by a company and normally have terms that require payments due within a relatively short time period, ranging from a few days to a fiscal or calendar year.</t>
  </si>
  <si>
    <r>
      <t xml:space="preserve">A company's balance sheet statement consists of its assets, liabilities, and shareholders' equity. Assets are what your venture owns, including cash, equipment, and money receivable from customers (accounts receivables). For a cash-based business (a coffee shop, food delivery service), there won’t be receivables because you collect money before or as soon as the product or service is delivered. 
But for businesses that involve invoicing a customer (for example, you build websites and the customer will pay after you deliver the website and they are happy with it). When you have sent out invoices and you are waiting for customers to pay you, then they are called receivables. 
Assets are divided into </t>
    </r>
    <r>
      <rPr>
        <b/>
        <sz val="11"/>
        <rFont val="Arial"/>
        <family val="2"/>
      </rPr>
      <t>current assets</t>
    </r>
    <r>
      <rPr>
        <sz val="11"/>
        <rFont val="Arial"/>
        <family val="2"/>
      </rPr>
      <t xml:space="preserve"> (those which can be converted to cash in one year or less) and long-term assets, which will take you longer than one year to convert into cash.
A </t>
    </r>
    <r>
      <rPr>
        <b/>
        <sz val="11"/>
        <rFont val="Arial"/>
        <family val="2"/>
      </rPr>
      <t>fixed asset</t>
    </r>
    <r>
      <rPr>
        <sz val="11"/>
        <rFont val="Arial"/>
        <family val="2"/>
      </rPr>
      <t xml:space="preserve"> is bought by a business for production or supply of goods or services. Examples of fixed assets can be equipment or a delivery truck that a business has bought for itself. The term "fixed" means that these assets will not be used up or sold within the accounting year. A fixed asset typically has a physical form and is reported on the balance sheet as property, plant, and equipment (PP&amp;E).</t>
    </r>
  </si>
  <si>
    <t>Balance Sheet</t>
  </si>
  <si>
    <t>A balance sheet reports your venture’s assets, liabilities, and shareholders' equity at a specific point in time. It is a financial statement that provides a snapshot of what your venture owns and owes as well as the amount invested by your shareholders.
It is a snapshot, representing the state of your venture's finances at a moment in time. The balance sheet is based on the fundamental equation: Assets = Liabilities + Equity</t>
  </si>
  <si>
    <t>Break-Even Analysis</t>
  </si>
  <si>
    <t>When entrepreneurs start their businesses, even before they start selling any of their products or services, they will have certain expenses. These are fixed costs (like rent, electricity, salaries, etc.). Their first focus will be to at least sell enough to cover such expenses. Then, thay can focus on how to sell more to make profits.
A break-even analysis is a useful tool to find out at what point your venture, or a new product or service you are thinking of introducing, will be profitable. It’s a financial calculation used to calculate the number of units you need to sell to at least cover your costs. When you break even, you are neither losing money nor making money but all your costs have been covered.
You can use the break-even analysis to also assess the viability of a new business idea. Performing such a break-even calculation can give your team a general sense of whether the idea is worth pursuing. If your analysis suggests that you would have to sell 8,000 t-shirts before you can make a profit and it will require an investment of $10,000 to get going, you can make a more informed decision regarding whether that is possible (can you sell that many t-shirts or can you raise $10,000 from investors etc.). It helps evaluate different business ideas and pick the one that you are comfortable with.</t>
  </si>
  <si>
    <t>Cash Flow</t>
  </si>
  <si>
    <t>During the day-to-day operations of your venture, cash comes in (when customers pay you) and goes out (when you pay others such as vendors or suppliers). Cash flow is the amount of cash that your venture receives or pays out by the way of payment(s) to creditors. Successful entrepreneurs always keep an eye on their cash flows. Looking at how much money is coming in or going out, also called the cash flow analysis, is a good tool to analyze the liquidity position of your venture. It gives a snapshot of the amount of cash coming into the business, from where, and the amount flowing out. 
Cash Flow Statement is a financial statement that summarizes the amount of cash and cash equivalents entering and leaving a company. It measures how well a company manages its cash position, meaning how well the company generates cash to pay its debt obligations and fund its operating expenses and the growth of the company.</t>
  </si>
  <si>
    <t>Cost of Goods or COGs</t>
  </si>
  <si>
    <t>COGS stands for the Cost of Goods Sold. It is all the direct costs attributable to the production of the goods sold by your venture. This amount includes the cost of the materials used in creating the product and the direct labor costs used to produce it. It excludes indirect expenses such as distribution and selling costs.
Cost of goods sold is also referred to as "cost of sales."
If you buy your product from third party vendors (for example, you buy cakes from a local bakery at wholesale prices and sell in your café or buy t-shirts from a manufacturer), then consider the amount you pay them per product each the cost. However, please remember to include any additional cost if you add value to the product (for example, if you put the cake in a box that has your brand, then you should also include the cost of each such box into the basic cost of the product).</t>
  </si>
  <si>
    <t xml:space="preserve">Liabilities are the money that your venture owes to outside parties from bills it has to pay to suppliers and loans you took from others, etc. Current liabilities are those that are due within one year and long-term liabilities are due at any point after one year.
</t>
  </si>
  <si>
    <t>Profit &amp; Loss Statement</t>
  </si>
  <si>
    <t xml:space="preserve">The profit &amp; loss statement (or a P&amp;L statement) is a financial statement that summarizes the revenues, costs, and expenses incurred during a specific period, usually a given month, a fiscal quarter, or a year. It is also sometimes referred to as the income statement. 
It provides information about your venture's ability or inability to make profit by increasing sales, reducing costs, or both. The statement reveals the ability of your venture to generate a profit. 
The P&amp;L statement is typically for a specific accounting period (say for April 2019 or the second quarter of 2019). So, it is important to compare the statements from different accounting periods, as the changes in revenues, operating costs, and net profits or losses across different periods are more meaningful than the numbers themselves. For example, your venture’s sales may grow, but its expenses might also grow at a faster rate, thereby reducing your profits or even make losses.
</t>
  </si>
  <si>
    <t>Financial Ratios</t>
  </si>
  <si>
    <t>Turnover Ratios</t>
  </si>
  <si>
    <t>Financial ratios are measurements that help entrepreneurs understand the relationship between the different elements of their financial plan.</t>
  </si>
  <si>
    <t>Sales Turnover</t>
  </si>
  <si>
    <t>Avg Sales/Net Sales</t>
  </si>
  <si>
    <r>
      <t xml:space="preserve">Sales Turnover - </t>
    </r>
    <r>
      <rPr>
        <sz val="10"/>
        <rFont val="Arial"/>
        <family val="2"/>
      </rPr>
      <t>This is an indicator of the total revenue generated by your company in one year. You can compare the Sales Turnover Ratio of one year with the other years of your business to identify any changes in the revenues generated.</t>
    </r>
  </si>
  <si>
    <t>Inventory Turnover</t>
  </si>
  <si>
    <t>Avg Inventory/Net Sales</t>
  </si>
  <si>
    <r>
      <t xml:space="preserve">Inventory Turnover - </t>
    </r>
    <r>
      <rPr>
        <sz val="10"/>
        <rFont val="Arial"/>
        <family val="2"/>
      </rPr>
      <t>This is an indicator of the number of times your company's inventory is replaced in the year. A high inventory turnover ratio is an indicator that a company is producing and selling its products or services quickly.</t>
    </r>
  </si>
  <si>
    <t>Receivable Turnover</t>
  </si>
  <si>
    <t>Avg Receivable/Net Sales</t>
  </si>
  <si>
    <r>
      <t xml:space="preserve">Receivable Turnover - </t>
    </r>
    <r>
      <rPr>
        <sz val="10"/>
        <rFont val="Arial"/>
        <family val="2"/>
      </rPr>
      <t>This is a measurement of how efficiently your company uses its assets. It indicates how well your company is collecting its debts and extending credits.</t>
    </r>
  </si>
  <si>
    <t>Profitability Ratios</t>
  </si>
  <si>
    <t>Gross Margin</t>
  </si>
  <si>
    <t>Gross Profit/Net Sales</t>
  </si>
  <si>
    <r>
      <t xml:space="preserve">Gross Margin - </t>
    </r>
    <r>
      <rPr>
        <sz val="10"/>
        <rFont val="Arial"/>
        <family val="2"/>
      </rPr>
      <t>This is the difference between revenue and cost of goods sold divided by revenue. Gross margin is expressed in percentage.</t>
    </r>
  </si>
  <si>
    <t>Net Margin</t>
  </si>
  <si>
    <t>Net Income / Net Sales</t>
  </si>
  <si>
    <r>
      <t xml:space="preserve">Net Margin </t>
    </r>
    <r>
      <rPr>
        <sz val="10"/>
        <rFont val="Arial"/>
        <family val="2"/>
      </rPr>
      <t>- Net margin is the percentage of revenue remaining after all operating expenses, interest, and taxes have been deducted from a company's total revenue.</t>
    </r>
  </si>
  <si>
    <t>ROI</t>
  </si>
  <si>
    <t>Net Income/Total Assets</t>
  </si>
  <si>
    <r>
      <t xml:space="preserve">Return on Investment (ROI) </t>
    </r>
    <r>
      <rPr>
        <sz val="10"/>
        <rFont val="Arial"/>
        <family val="2"/>
      </rPr>
      <t>- This is a profitability ratio. The most commonly used method of deriving ROI is to divide net profit by total assets. ROI indicates the money you invest in the company and the return you realize on that money based on the net profit of the business.</t>
    </r>
  </si>
  <si>
    <t>Liquidity Ratios</t>
  </si>
  <si>
    <t>Current Ratio</t>
  </si>
  <si>
    <t>Current Assets/ Current Liabilities</t>
  </si>
  <si>
    <r>
      <t xml:space="preserve">Current Ratio </t>
    </r>
    <r>
      <rPr>
        <sz val="10"/>
        <rFont val="Arial"/>
        <family val="2"/>
      </rPr>
      <t>- This is a liquidity ratio measuring whether or not your company has enough resources to meet its short-term obligations.</t>
    </r>
  </si>
  <si>
    <t>Quick Ratio</t>
  </si>
  <si>
    <t>(Current Assets - Inventory)/Current Liabilities</t>
  </si>
  <si>
    <r>
      <t xml:space="preserve">Quick Ratio - </t>
    </r>
    <r>
      <rPr>
        <sz val="10"/>
        <rFont val="Arial"/>
        <family val="2"/>
      </rPr>
      <t>This is another liquidity ratio that indicates your company’s financial position to instantly use its liquid assets) to get rid of its current liabilities</t>
    </r>
  </si>
  <si>
    <t>Solvency Ratio</t>
  </si>
  <si>
    <t>Debt : Equity Ratio</t>
  </si>
  <si>
    <t>Total Liabilities/Net worth</t>
  </si>
  <si>
    <r>
      <t xml:space="preserve">Debt-to-Equity Ratio - </t>
    </r>
    <r>
      <rPr>
        <sz val="10"/>
        <rFont val="Arial"/>
        <family val="2"/>
      </rPr>
      <t>This indicates the proportion of the company's assets that are being financed through debt. This ratio is indicative of the long-term solvency of your company.</t>
    </r>
  </si>
  <si>
    <t>Coverage Ratio</t>
  </si>
  <si>
    <t>Debt Service Coverage Ratio</t>
  </si>
  <si>
    <t>EBIT +  / Interest Outstanding</t>
  </si>
  <si>
    <r>
      <t xml:space="preserve">Debt Service Coverage Ratio </t>
    </r>
    <r>
      <rPr>
        <sz val="10"/>
        <rFont val="Arial"/>
        <family val="2"/>
      </rPr>
      <t>- It is the ratio of cash available for debt servicing to interest, principal and lease payments. It is a popular benchmark used in the measurement of an entity's ability to produce enough cash to cover its debt payments.</t>
    </r>
  </si>
  <si>
    <t>Feedback</t>
  </si>
  <si>
    <t>Entrepreneur</t>
  </si>
  <si>
    <t>Mentor</t>
  </si>
  <si>
    <t xml:space="preserve"># Liked the app </t>
  </si>
  <si>
    <t># Found the app laggy</t>
  </si>
  <si>
    <t># Content useful and engaging</t>
  </si>
  <si>
    <t xml:space="preserve"># Easy to connect </t>
  </si>
  <si>
    <t># People who initiated chats</t>
  </si>
  <si>
    <t># Easy to conduct online meetings</t>
  </si>
  <si>
    <t xml:space="preserve">NPS </t>
  </si>
  <si>
    <t>NPS</t>
  </si>
  <si>
    <t>Year 1</t>
  </si>
  <si>
    <t>Year 2</t>
  </si>
  <si>
    <t>Year 3</t>
  </si>
  <si>
    <t>Year 4</t>
  </si>
  <si>
    <t>Year 5</t>
  </si>
  <si>
    <t>Number of sales</t>
  </si>
  <si>
    <t>Value of each sale (Contribution)</t>
  </si>
  <si>
    <t>Average Price per unit</t>
  </si>
  <si>
    <t>Average Cost per unit</t>
  </si>
  <si>
    <t>Total revenue</t>
  </si>
  <si>
    <t>Gross Profit</t>
  </si>
  <si>
    <t>Capital costs</t>
  </si>
  <si>
    <t>Land and building</t>
  </si>
  <si>
    <t>N.A.</t>
  </si>
  <si>
    <t>Equipment</t>
  </si>
  <si>
    <t>Product development costs</t>
  </si>
  <si>
    <t>Others</t>
  </si>
  <si>
    <t>Expenses (Annual)</t>
  </si>
  <si>
    <t>Digital Marketing &amp; Customer Services</t>
  </si>
  <si>
    <t>Utilities (electricity etc.)</t>
  </si>
  <si>
    <t>Office Supplies</t>
  </si>
  <si>
    <t>Earnings (EBITDA)</t>
  </si>
  <si>
    <t>P &amp; L/ unit</t>
  </si>
  <si>
    <t>Year 2022</t>
  </si>
  <si>
    <t>Unit Economics</t>
  </si>
  <si>
    <t>Step 1</t>
  </si>
  <si>
    <t>APV = Average Purchase Value = Total revenue/Total number of purchases</t>
  </si>
  <si>
    <t>CAC</t>
  </si>
  <si>
    <t>Step 2</t>
  </si>
  <si>
    <t>APF = Average Purchase Frequency = Number of purchases/ Number of unique customers</t>
  </si>
  <si>
    <t>CLV</t>
  </si>
  <si>
    <t>Step 3</t>
  </si>
  <si>
    <t>Average Customer Lifespan = 1/Churnrate</t>
  </si>
  <si>
    <t>ARPU</t>
  </si>
  <si>
    <t>Step 4</t>
  </si>
  <si>
    <t>CLV =APV*APF*ACL*GM</t>
  </si>
  <si>
    <t>Operating Costs</t>
  </si>
  <si>
    <t>Operating Profit</t>
  </si>
  <si>
    <t>Assumptions</t>
  </si>
  <si>
    <t>Year 1 3000 customers bought 3870 subscriptions</t>
  </si>
  <si>
    <t>Churn rate</t>
  </si>
  <si>
    <t>customers at the beginning -customers at the end/ customers at the beginning</t>
  </si>
  <si>
    <t>Sales Forecast</t>
  </si>
  <si>
    <t>Product category</t>
  </si>
  <si>
    <t>1 month Subscription</t>
  </si>
  <si>
    <t>Interiros</t>
  </si>
  <si>
    <t>Multimedia Equipments</t>
  </si>
  <si>
    <t>Consultancy fees</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</si>
</sst>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5" formatCode="&quot;₹&quot;\ #,##0;&quot;₹&quot;\ \-#,##0"/>
    <numFmt numFmtId="42" formatCode="_ &quot;₹&quot;\ * #,##0_ ;_ &quot;₹&quot;\ * \-#,##0_ ;_ &quot;₹&quot;\ * &quot;-&quot;_ ;_ @_ "/>
    <numFmt numFmtId="164" formatCode="&quot;$&quot;#,##0;\-&quot;$&quot;#,##0"/>
    <numFmt numFmtId="165" formatCode="_-&quot;$&quot;* #,##0.00_-;\-&quot;$&quot;* #,##0.00_-;_-&quot;$&quot;* &quot;-&quot;??_-;_-@_-"/>
    <numFmt numFmtId="166" formatCode="_-* #,##0.00_-;\-* #,##0.00_-;_-* &quot;-&quot;??_-;_-@_-"/>
    <numFmt numFmtId="167" formatCode="mmm"/>
    <numFmt numFmtId="168" formatCode="&quot;$&quot;#,##0.00"/>
    <numFmt numFmtId="169" formatCode="&quot;$&quot;#,##0"/>
    <numFmt numFmtId="170" formatCode="mmm\ \'yy"/>
    <numFmt numFmtId="171" formatCode="&quot;₹&quot;#,##0"/>
    <numFmt numFmtId="172" formatCode="_-&quot;$&quot;* #,##0_-;\-&quot;$&quot;* #,##0_-;_-&quot;$&quot;* &quot;-&quot;??_-;_-@_-"/>
    <numFmt numFmtId="173" formatCode="_ &quot;₹&quot;\ * #,##0_ ;_ &quot;₹&quot;\ * \-#,##0_ ;_ &quot;₹&quot;\ * &quot;-&quot;??_ ;_ @_ "/>
  </numFmts>
  <fonts count="57" x14ac:knownFonts="1">
    <font>
      <sz val="10"/>
      <name val="Arial"/>
    </font>
    <font>
      <sz val="10"/>
      <name val="Arial"/>
      <family val="2"/>
    </font>
    <font>
      <sz val="8"/>
      <name val="Arial"/>
      <family val="2"/>
    </font>
    <font>
      <b/>
      <sz val="10"/>
      <name val="Arial"/>
      <family val="2"/>
    </font>
    <font>
      <b/>
      <sz val="12"/>
      <name val="Arial"/>
      <family val="2"/>
    </font>
    <font>
      <b/>
      <sz val="8"/>
      <name val="Arial"/>
      <family val="2"/>
    </font>
    <font>
      <sz val="8"/>
      <name val="Arial"/>
      <family val="2"/>
    </font>
    <font>
      <sz val="10"/>
      <name val="Arial"/>
      <family val="2"/>
    </font>
    <font>
      <b/>
      <sz val="10"/>
      <color indexed="8"/>
      <name val="Arial"/>
      <family val="2"/>
    </font>
    <font>
      <sz val="8"/>
      <color indexed="44"/>
      <name val="Arial"/>
      <family val="2"/>
    </font>
    <font>
      <sz val="9"/>
      <name val="Arial"/>
      <family val="2"/>
    </font>
    <font>
      <b/>
      <sz val="9"/>
      <name val="Arial"/>
      <family val="2"/>
    </font>
    <font>
      <sz val="8"/>
      <color indexed="22"/>
      <name val="Arial"/>
      <family val="2"/>
    </font>
    <font>
      <b/>
      <sz val="8"/>
      <color indexed="22"/>
      <name val="Arial"/>
      <family val="2"/>
    </font>
    <font>
      <sz val="8"/>
      <name val="Arial"/>
      <family val="2"/>
    </font>
    <font>
      <b/>
      <sz val="11"/>
      <name val="Gill Sans MT"/>
      <family val="2"/>
    </font>
    <font>
      <sz val="9"/>
      <name val="Gill Sans MT"/>
      <family val="2"/>
    </font>
    <font>
      <b/>
      <sz val="9"/>
      <name val="Gill Sans MT"/>
      <family val="2"/>
    </font>
    <font>
      <sz val="9"/>
      <color indexed="9"/>
      <name val="Gill Sans MT"/>
      <family val="2"/>
    </font>
    <font>
      <sz val="9"/>
      <color indexed="8"/>
      <name val="Gill Sans MT"/>
      <family val="2"/>
    </font>
    <font>
      <sz val="12"/>
      <name val="Arial"/>
      <family val="2"/>
    </font>
    <font>
      <b/>
      <sz val="11"/>
      <name val="Arial"/>
      <family val="2"/>
    </font>
    <font>
      <b/>
      <sz val="14"/>
      <name val="Arial"/>
      <family val="2"/>
    </font>
    <font>
      <sz val="11"/>
      <name val="Arial"/>
      <family val="2"/>
    </font>
    <font>
      <b/>
      <sz val="16"/>
      <name val="Arial"/>
      <family val="2"/>
    </font>
    <font>
      <sz val="10"/>
      <name val="Times New Roman"/>
      <family val="1"/>
    </font>
    <font>
      <sz val="11"/>
      <name val="Gill Sans MT"/>
      <family val="2"/>
    </font>
    <font>
      <sz val="12"/>
      <name val="Times New Roman"/>
      <family val="1"/>
    </font>
    <font>
      <b/>
      <sz val="15"/>
      <color theme="3"/>
      <name val="Calibri"/>
      <family val="2"/>
      <scheme val="minor"/>
    </font>
    <font>
      <b/>
      <sz val="11"/>
      <color theme="1"/>
      <name val="Calibri"/>
      <family val="2"/>
      <scheme val="minor"/>
    </font>
    <font>
      <sz val="11"/>
      <color rgb="FFFF0000"/>
      <name val="Calibri"/>
      <family val="2"/>
      <scheme val="minor"/>
    </font>
    <font>
      <sz val="9"/>
      <color theme="1"/>
      <name val="Gill Sans MT"/>
      <family val="2"/>
    </font>
    <font>
      <sz val="9"/>
      <color rgb="FFFF0000"/>
      <name val="Arial"/>
      <family val="2"/>
    </font>
    <font>
      <b/>
      <sz val="18"/>
      <color theme="1" tint="0.499984740745262"/>
      <name val="Arial"/>
      <family val="2"/>
    </font>
    <font>
      <sz val="12"/>
      <color rgb="FFFF0000"/>
      <name val="Arial"/>
      <family val="2"/>
    </font>
    <font>
      <b/>
      <sz val="9"/>
      <color theme="1"/>
      <name val="Gill Sans MT"/>
      <family val="2"/>
    </font>
    <font>
      <b/>
      <sz val="11"/>
      <color rgb="FF000000"/>
      <name val="Gill Sans MT"/>
      <family val="2"/>
    </font>
    <font>
      <sz val="11"/>
      <color rgb="FF000000"/>
      <name val="Gill Sans MT"/>
      <family val="2"/>
    </font>
    <font>
      <sz val="20"/>
      <color theme="1"/>
      <name val="Calibri"/>
      <family val="2"/>
      <scheme val="minor"/>
    </font>
    <font>
      <b/>
      <sz val="11"/>
      <color rgb="FFFF0000"/>
      <name val="Calibri"/>
      <family val="2"/>
      <scheme val="minor"/>
    </font>
    <font>
      <sz val="11"/>
      <name val="Calibri"/>
      <family val="2"/>
      <scheme val="minor"/>
    </font>
    <font>
      <b/>
      <sz val="9"/>
      <color theme="3"/>
      <name val="Gill Sans MT"/>
      <family val="2"/>
    </font>
    <font>
      <sz val="10"/>
      <name val="Arial"/>
      <family val="2"/>
    </font>
    <font>
      <sz val="9"/>
      <color indexed="81"/>
      <name val="Tahoma"/>
      <family val="2"/>
    </font>
    <font>
      <b/>
      <sz val="9"/>
      <color indexed="81"/>
      <name val="Tahoma"/>
      <family val="2"/>
    </font>
    <font>
      <b/>
      <sz val="9"/>
      <color theme="1"/>
      <name val="Arial"/>
      <family val="2"/>
    </font>
    <font>
      <b/>
      <sz val="11"/>
      <color indexed="8"/>
      <name val="Arial"/>
      <family val="2"/>
    </font>
    <font>
      <b/>
      <sz val="10"/>
      <color theme="1"/>
      <name val="Calibri"/>
      <family val="2"/>
    </font>
    <font>
      <sz val="10"/>
      <color rgb="FF000000"/>
      <name val="Calibri"/>
      <family val="2"/>
    </font>
    <font>
      <b/>
      <sz val="10"/>
      <color theme="1"/>
      <name val="Calibri"/>
      <family val="2"/>
      <scheme val="minor"/>
    </font>
    <font>
      <b/>
      <sz val="10"/>
      <color rgb="FFFFFFFF"/>
      <name val="Calibri"/>
      <family val="2"/>
    </font>
    <font>
      <sz val="10"/>
      <color rgb="FF000000"/>
      <name val="Calibri"/>
      <family val="2"/>
      <scheme val="minor"/>
    </font>
    <font>
      <sz val="10"/>
      <color rgb="FF0000CC"/>
      <name val="Calibri"/>
      <family val="2"/>
      <scheme val="minor"/>
    </font>
    <font>
      <sz val="10"/>
      <color theme="1"/>
      <name val="Calibri"/>
      <family val="2"/>
    </font>
    <font>
      <sz val="10"/>
      <color theme="1"/>
      <name val="Calibri"/>
      <family val="2"/>
      <scheme val="minor"/>
    </font>
    <font>
      <b/>
      <sz val="12"/>
      <color rgb="FF000000"/>
      <name val="Arial"/>
      <family val="2"/>
    </font>
    <font>
      <b/>
      <sz val="10"/>
      <color rgb="FF000000"/>
      <name val="Arial"/>
      <family val="2"/>
    </font>
  </fonts>
  <fills count="23">
    <fill>
      <patternFill patternType="none"/>
    </fill>
    <fill>
      <patternFill patternType="gray125"/>
    </fill>
    <fill>
      <patternFill patternType="solid">
        <fgColor indexed="26"/>
        <bgColor indexed="64"/>
      </patternFill>
    </fill>
    <fill>
      <patternFill patternType="solid">
        <fgColor indexed="22"/>
        <bgColor indexed="64"/>
      </patternFill>
    </fill>
    <fill>
      <patternFill patternType="solid">
        <fgColor indexed="55"/>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indexed="65"/>
        <bgColor indexed="64"/>
      </patternFill>
    </fill>
    <fill>
      <patternFill patternType="solid">
        <fgColor rgb="FFFFC95B"/>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3" tint="-0.499984740745262"/>
        <bgColor indexed="64"/>
      </patternFill>
    </fill>
    <fill>
      <patternFill patternType="solid">
        <fgColor theme="2" tint="-9.9978637043366805E-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8" tint="0.39997558519241921"/>
        <bgColor indexed="64"/>
      </patternFill>
    </fill>
    <fill>
      <patternFill patternType="solid">
        <fgColor rgb="FFFFFF00"/>
        <bgColor indexed="64"/>
      </patternFill>
    </fill>
  </fills>
  <borders count="95">
    <border>
      <left/>
      <right/>
      <top/>
      <bottom/>
      <diagonal/>
    </border>
    <border>
      <left style="thin">
        <color indexed="55"/>
      </left>
      <right style="thin">
        <color indexed="55"/>
      </right>
      <top style="thin">
        <color indexed="55"/>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55"/>
      </top>
      <bottom/>
      <diagonal/>
    </border>
    <border>
      <left style="thin">
        <color indexed="8"/>
      </left>
      <right style="thin">
        <color indexed="8"/>
      </right>
      <top style="thin">
        <color indexed="8"/>
      </top>
      <bottom style="thin">
        <color indexed="8"/>
      </bottom>
      <diagonal/>
    </border>
    <border>
      <left style="thin">
        <color indexed="55"/>
      </left>
      <right style="thin">
        <color indexed="55"/>
      </right>
      <top/>
      <bottom style="thin">
        <color indexed="55"/>
      </bottom>
      <diagonal/>
    </border>
    <border>
      <left style="thin">
        <color indexed="55"/>
      </left>
      <right style="thin">
        <color indexed="55"/>
      </right>
      <top style="thin">
        <color indexed="55"/>
      </top>
      <bottom style="thin">
        <color indexed="55"/>
      </bottom>
      <diagonal/>
    </border>
    <border>
      <left/>
      <right style="thin">
        <color indexed="55"/>
      </right>
      <top style="thin">
        <color indexed="55"/>
      </top>
      <bottom style="thin">
        <color indexed="55"/>
      </bottom>
      <diagonal/>
    </border>
    <border>
      <left style="medium">
        <color indexed="55"/>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22"/>
      </top>
      <bottom/>
      <diagonal/>
    </border>
    <border>
      <left style="thin">
        <color indexed="64"/>
      </left>
      <right style="thin">
        <color indexed="8"/>
      </right>
      <top style="thin">
        <color indexed="8"/>
      </top>
      <bottom style="thin">
        <color indexed="8"/>
      </bottom>
      <diagonal/>
    </border>
    <border>
      <left style="thin">
        <color indexed="64"/>
      </left>
      <right style="thin">
        <color indexed="55"/>
      </right>
      <top style="thin">
        <color indexed="55"/>
      </top>
      <bottom style="thin">
        <color indexed="55"/>
      </bottom>
      <diagonal/>
    </border>
    <border>
      <left style="thin">
        <color indexed="55"/>
      </left>
      <right style="thin">
        <color indexed="64"/>
      </right>
      <top style="thin">
        <color indexed="55"/>
      </top>
      <bottom style="thin">
        <color indexed="55"/>
      </bottom>
      <diagonal/>
    </border>
    <border>
      <left style="thin">
        <color indexed="64"/>
      </left>
      <right style="thin">
        <color indexed="55"/>
      </right>
      <top style="thin">
        <color indexed="64"/>
      </top>
      <bottom style="thin">
        <color indexed="55"/>
      </bottom>
      <diagonal/>
    </border>
    <border>
      <left style="thin">
        <color indexed="55"/>
      </left>
      <right style="thin">
        <color indexed="55"/>
      </right>
      <top style="thin">
        <color indexed="64"/>
      </top>
      <bottom style="thin">
        <color indexed="55"/>
      </bottom>
      <diagonal/>
    </border>
    <border>
      <left style="thin">
        <color indexed="55"/>
      </left>
      <right style="thin">
        <color indexed="64"/>
      </right>
      <top style="thin">
        <color indexed="64"/>
      </top>
      <bottom style="thin">
        <color indexed="55"/>
      </bottom>
      <diagonal/>
    </border>
    <border>
      <left style="thin">
        <color indexed="55"/>
      </left>
      <right style="thin">
        <color indexed="64"/>
      </right>
      <top style="thin">
        <color indexed="55"/>
      </top>
      <bottom style="thin">
        <color indexed="64"/>
      </bottom>
      <diagonal/>
    </border>
    <border>
      <left style="thin">
        <color indexed="64"/>
      </left>
      <right style="thin">
        <color indexed="64"/>
      </right>
      <top style="thin">
        <color indexed="64"/>
      </top>
      <bottom style="thin">
        <color indexed="8"/>
      </bottom>
      <diagonal/>
    </border>
    <border>
      <left style="thin">
        <color indexed="64"/>
      </left>
      <right style="thin">
        <color indexed="55"/>
      </right>
      <top/>
      <bottom style="thin">
        <color indexed="55"/>
      </bottom>
      <diagonal/>
    </border>
    <border>
      <left style="thin">
        <color indexed="8"/>
      </left>
      <right style="thin">
        <color indexed="64"/>
      </right>
      <top style="thin">
        <color indexed="8"/>
      </top>
      <bottom style="thin">
        <color indexed="8"/>
      </bottom>
      <diagonal/>
    </border>
    <border>
      <left style="thin">
        <color indexed="55"/>
      </left>
      <right/>
      <top/>
      <bottom style="thin">
        <color indexed="55"/>
      </bottom>
      <diagonal/>
    </border>
    <border>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right style="medium">
        <color indexed="64"/>
      </right>
      <top style="medium">
        <color indexed="64"/>
      </top>
      <bottom style="medium">
        <color indexed="64"/>
      </bottom>
      <diagonal/>
    </border>
    <border>
      <left style="thin">
        <color indexed="64"/>
      </left>
      <right/>
      <top/>
      <bottom style="thin">
        <color indexed="8"/>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thick">
        <color theme="4"/>
      </bottom>
      <diagonal/>
    </border>
    <border>
      <left style="thick">
        <color rgb="FF000000"/>
      </left>
      <right style="medium">
        <color rgb="FF000000"/>
      </right>
      <top style="thick">
        <color rgb="FF000000"/>
      </top>
      <bottom style="thick">
        <color rgb="FF000000"/>
      </bottom>
      <diagonal/>
    </border>
    <border>
      <left/>
      <right style="medium">
        <color rgb="FF000000"/>
      </right>
      <top style="thick">
        <color rgb="FF000000"/>
      </top>
      <bottom style="thick">
        <color rgb="FF000000"/>
      </bottom>
      <diagonal/>
    </border>
    <border>
      <left/>
      <right style="thick">
        <color rgb="FF000000"/>
      </right>
      <top style="thick">
        <color rgb="FF000000"/>
      </top>
      <bottom style="thick">
        <color rgb="FF000000"/>
      </bottom>
      <diagonal/>
    </border>
    <border>
      <left style="thick">
        <color rgb="FF000000"/>
      </left>
      <right style="medium">
        <color rgb="FF000000"/>
      </right>
      <top/>
      <bottom style="medium">
        <color rgb="FF000000"/>
      </bottom>
      <diagonal/>
    </border>
    <border>
      <left/>
      <right style="medium">
        <color rgb="FF000000"/>
      </right>
      <top/>
      <bottom style="medium">
        <color rgb="FF000000"/>
      </bottom>
      <diagonal/>
    </border>
    <border>
      <left/>
      <right style="thick">
        <color rgb="FF000000"/>
      </right>
      <top/>
      <bottom style="medium">
        <color rgb="FF000000"/>
      </bottom>
      <diagonal/>
    </border>
    <border>
      <left style="thick">
        <color rgb="FF000000"/>
      </left>
      <right style="medium">
        <color rgb="FF000000"/>
      </right>
      <top/>
      <bottom style="thick">
        <color rgb="FF000000"/>
      </bottom>
      <diagonal/>
    </border>
    <border>
      <left/>
      <right style="medium">
        <color rgb="FF000000"/>
      </right>
      <top/>
      <bottom style="thick">
        <color rgb="FF000000"/>
      </bottom>
      <diagonal/>
    </border>
    <border>
      <left/>
      <right style="thick">
        <color rgb="FF000000"/>
      </right>
      <top/>
      <bottom style="thick">
        <color rgb="FF000000"/>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indexed="55"/>
      </bottom>
      <diagonal/>
    </border>
    <border>
      <left/>
      <right style="medium">
        <color indexed="64"/>
      </right>
      <top/>
      <bottom style="thin">
        <color indexed="64"/>
      </bottom>
      <diagonal/>
    </border>
    <border>
      <left style="medium">
        <color indexed="64"/>
      </left>
      <right/>
      <top style="thin">
        <color indexed="22"/>
      </top>
      <bottom style="thin">
        <color indexed="22"/>
      </bottom>
      <diagonal/>
    </border>
    <border>
      <left style="medium">
        <color indexed="64"/>
      </left>
      <right style="thin">
        <color indexed="55"/>
      </right>
      <top style="thin">
        <color indexed="55"/>
      </top>
      <bottom style="thin">
        <color indexed="55"/>
      </bottom>
      <diagonal/>
    </border>
    <border>
      <left style="thin">
        <color indexed="55"/>
      </left>
      <right style="medium">
        <color indexed="64"/>
      </right>
      <top style="thin">
        <color indexed="55"/>
      </top>
      <bottom style="thin">
        <color indexed="55"/>
      </bottom>
      <diagonal/>
    </border>
    <border>
      <left style="medium">
        <color indexed="64"/>
      </left>
      <right/>
      <top style="thin">
        <color indexed="22"/>
      </top>
      <bottom style="medium">
        <color indexed="64"/>
      </bottom>
      <diagonal/>
    </border>
    <border>
      <left style="thin">
        <color indexed="64"/>
      </left>
      <right style="medium">
        <color indexed="64"/>
      </right>
      <top/>
      <bottom style="medium">
        <color indexed="64"/>
      </bottom>
      <diagonal/>
    </border>
    <border>
      <left style="thin">
        <color indexed="55"/>
      </left>
      <right style="medium">
        <color indexed="64"/>
      </right>
      <top style="thin">
        <color indexed="55"/>
      </top>
      <bottom style="thin">
        <color indexed="64"/>
      </bottom>
      <diagonal/>
    </border>
    <border>
      <left/>
      <right style="medium">
        <color indexed="64"/>
      </right>
      <top/>
      <bottom style="thin">
        <color indexed="22"/>
      </bottom>
      <diagonal/>
    </border>
    <border>
      <left/>
      <right style="medium">
        <color indexed="64"/>
      </right>
      <top style="thin">
        <color indexed="22"/>
      </top>
      <bottom/>
      <diagonal/>
    </border>
    <border>
      <left/>
      <right style="medium">
        <color indexed="64"/>
      </right>
      <top style="thin">
        <color indexed="22"/>
      </top>
      <bottom style="thin">
        <color indexed="22"/>
      </bottom>
      <diagonal/>
    </border>
    <border>
      <left style="medium">
        <color indexed="64"/>
      </left>
      <right/>
      <top/>
      <bottom style="medium">
        <color indexed="64"/>
      </bottom>
      <diagonal/>
    </border>
    <border>
      <left style="thin">
        <color indexed="64"/>
      </left>
      <right style="thin">
        <color indexed="55"/>
      </right>
      <top style="thin">
        <color indexed="55"/>
      </top>
      <bottom style="medium">
        <color indexed="64"/>
      </bottom>
      <diagonal/>
    </border>
    <border>
      <left style="thin">
        <color indexed="55"/>
      </left>
      <right style="thin">
        <color indexed="55"/>
      </right>
      <top style="thin">
        <color indexed="55"/>
      </top>
      <bottom style="medium">
        <color indexed="64"/>
      </bottom>
      <diagonal/>
    </border>
    <border>
      <left style="thin">
        <color indexed="55"/>
      </left>
      <right style="thin">
        <color indexed="64"/>
      </right>
      <top style="thin">
        <color indexed="55"/>
      </top>
      <bottom style="medium">
        <color indexed="64"/>
      </bottom>
      <diagonal/>
    </border>
    <border>
      <left/>
      <right style="medium">
        <color indexed="64"/>
      </right>
      <top/>
      <bottom style="medium">
        <color indexed="64"/>
      </bottom>
      <diagonal/>
    </border>
    <border>
      <left style="medium">
        <color indexed="64"/>
      </left>
      <right/>
      <top style="thin">
        <color indexed="55"/>
      </top>
      <bottom style="thin">
        <color indexed="55"/>
      </bottom>
      <diagonal/>
    </border>
    <border>
      <left/>
      <right style="medium">
        <color indexed="64"/>
      </right>
      <top style="thin">
        <color indexed="55"/>
      </top>
      <bottom style="thin">
        <color indexed="55"/>
      </bottom>
      <diagonal/>
    </border>
    <border>
      <left style="medium">
        <color indexed="64"/>
      </left>
      <right/>
      <top style="thin">
        <color indexed="64"/>
      </top>
      <bottom style="thin">
        <color indexed="55"/>
      </bottom>
      <diagonal/>
    </border>
    <border>
      <left style="medium">
        <color indexed="64"/>
      </left>
      <right/>
      <top style="thin">
        <color indexed="55"/>
      </top>
      <bottom/>
      <diagonal/>
    </border>
    <border>
      <left style="medium">
        <color indexed="64"/>
      </left>
      <right/>
      <top style="thin">
        <color indexed="55"/>
      </top>
      <bottom style="medium">
        <color indexed="64"/>
      </bottom>
      <diagonal/>
    </border>
    <border>
      <left style="medium">
        <color indexed="64"/>
      </left>
      <right style="thin">
        <color indexed="55"/>
      </right>
      <top style="thin">
        <color indexed="55"/>
      </top>
      <bottom/>
      <diagonal/>
    </border>
    <border>
      <left/>
      <right style="medium">
        <color indexed="64"/>
      </right>
      <top/>
      <bottom style="thin">
        <color indexed="55"/>
      </bottom>
      <diagonal/>
    </border>
    <border>
      <left style="medium">
        <color indexed="64"/>
      </left>
      <right style="thin">
        <color indexed="64"/>
      </right>
      <top style="thin">
        <color indexed="64"/>
      </top>
      <bottom style="thick">
        <color theme="3"/>
      </bottom>
      <diagonal/>
    </border>
    <border>
      <left style="thin">
        <color indexed="64"/>
      </left>
      <right style="medium">
        <color indexed="64"/>
      </right>
      <top style="thin">
        <color indexed="64"/>
      </top>
      <bottom style="thick">
        <color theme="3"/>
      </bottom>
      <diagonal/>
    </border>
    <border>
      <left style="thin">
        <color indexed="64"/>
      </left>
      <right style="medium">
        <color indexed="64"/>
      </right>
      <top style="thin">
        <color indexed="64"/>
      </top>
      <bottom/>
      <diagonal/>
    </border>
    <border>
      <left style="thin">
        <color indexed="64"/>
      </left>
      <right style="medium">
        <color indexed="64"/>
      </right>
      <top style="thin">
        <color indexed="55"/>
      </top>
      <bottom style="thin">
        <color indexed="55"/>
      </bottom>
      <diagonal/>
    </border>
    <border>
      <left style="thin">
        <color indexed="64"/>
      </left>
      <right style="medium">
        <color indexed="64"/>
      </right>
      <top style="thin">
        <color indexed="64"/>
      </top>
      <bottom style="thin">
        <color indexed="55"/>
      </bottom>
      <diagonal/>
    </border>
    <border>
      <left style="thin">
        <color indexed="64"/>
      </left>
      <right style="medium">
        <color indexed="64"/>
      </right>
      <top style="thin">
        <color indexed="55"/>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thin">
        <color indexed="64"/>
      </left>
      <right style="thin">
        <color indexed="64"/>
      </right>
      <top style="medium">
        <color indexed="64"/>
      </top>
      <bottom style="thin">
        <color indexed="64"/>
      </bottom>
      <diagonal/>
    </border>
    <border>
      <left style="medium">
        <color rgb="FF000000"/>
      </left>
      <right style="medium">
        <color rgb="FF000000"/>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right style="medium">
        <color rgb="FF000000"/>
      </right>
      <top/>
      <bottom/>
      <diagonal/>
    </border>
  </borders>
  <cellStyleXfs count="7">
    <xf numFmtId="0" fontId="0" fillId="0" borderId="0"/>
    <xf numFmtId="166" fontId="1" fillId="0" borderId="0" applyFont="0" applyFill="0" applyBorder="0" applyAlignment="0" applyProtection="0"/>
    <xf numFmtId="165" fontId="1" fillId="0" borderId="0" applyFont="0" applyFill="0" applyBorder="0" applyAlignment="0" applyProtection="0"/>
    <xf numFmtId="0" fontId="28" fillId="0" borderId="42" applyNumberFormat="0" applyFill="0" applyAlignment="0" applyProtection="0"/>
    <xf numFmtId="0" fontId="7" fillId="0" borderId="0"/>
    <xf numFmtId="9" fontId="7" fillId="0" borderId="0" applyFont="0" applyFill="0" applyBorder="0" applyAlignment="0" applyProtection="0"/>
    <xf numFmtId="9" fontId="42" fillId="0" borderId="0" applyFont="0" applyFill="0" applyBorder="0" applyAlignment="0" applyProtection="0"/>
  </cellStyleXfs>
  <cellXfs count="401">
    <xf numFmtId="0" fontId="0" fillId="0" borderId="0" xfId="0"/>
    <xf numFmtId="0" fontId="0" fillId="3" borderId="0" xfId="0" applyFill="1"/>
    <xf numFmtId="0" fontId="6" fillId="3" borderId="0" xfId="0" applyFont="1" applyFill="1"/>
    <xf numFmtId="0" fontId="9" fillId="3" borderId="0" xfId="0" applyFont="1" applyFill="1"/>
    <xf numFmtId="0" fontId="12" fillId="3" borderId="0" xfId="0" applyFont="1" applyFill="1"/>
    <xf numFmtId="0" fontId="13" fillId="3" borderId="0" xfId="0" applyFont="1" applyFill="1"/>
    <xf numFmtId="167" fontId="12" fillId="3" borderId="0" xfId="0" applyNumberFormat="1" applyFont="1" applyFill="1"/>
    <xf numFmtId="169" fontId="12" fillId="3" borderId="0" xfId="0" applyNumberFormat="1" applyFont="1" applyFill="1"/>
    <xf numFmtId="0" fontId="7" fillId="3" borderId="0" xfId="0" applyFont="1" applyFill="1" applyAlignment="1">
      <alignment horizontal="center"/>
    </xf>
    <xf numFmtId="0" fontId="10" fillId="2" borderId="0" xfId="0" applyFont="1" applyFill="1"/>
    <xf numFmtId="0" fontId="6" fillId="4" borderId="0" xfId="0" applyFont="1" applyFill="1"/>
    <xf numFmtId="164" fontId="6" fillId="4" borderId="0" xfId="0" applyNumberFormat="1" applyFont="1" applyFill="1" applyAlignment="1">
      <alignment horizontal="right"/>
    </xf>
    <xf numFmtId="0" fontId="2" fillId="3" borderId="0" xfId="0" applyFont="1" applyFill="1"/>
    <xf numFmtId="0" fontId="31" fillId="0" borderId="0" xfId="0" applyFont="1"/>
    <xf numFmtId="0" fontId="18" fillId="0" borderId="0" xfId="0" applyFont="1" applyAlignment="1">
      <alignment wrapText="1"/>
    </xf>
    <xf numFmtId="0" fontId="18" fillId="0" borderId="0" xfId="0" applyFont="1"/>
    <xf numFmtId="0" fontId="4" fillId="2" borderId="9" xfId="0" applyFont="1" applyFill="1" applyBorder="1" applyAlignment="1">
      <alignment horizontal="left" vertical="top"/>
    </xf>
    <xf numFmtId="0" fontId="10" fillId="12" borderId="0" xfId="0" applyFont="1" applyFill="1" applyAlignment="1">
      <alignment horizontal="left" vertical="top" wrapText="1"/>
    </xf>
    <xf numFmtId="0" fontId="32" fillId="12" borderId="0" xfId="0" applyFont="1" applyFill="1" applyAlignment="1">
      <alignment horizontal="left" vertical="top" wrapText="1"/>
    </xf>
    <xf numFmtId="0" fontId="10" fillId="5" borderId="10" xfId="0" applyFont="1" applyFill="1" applyBorder="1"/>
    <xf numFmtId="0" fontId="33" fillId="5" borderId="11" xfId="0" applyFont="1" applyFill="1" applyBorder="1" applyAlignment="1">
      <alignment horizontal="center" vertical="center"/>
    </xf>
    <xf numFmtId="0" fontId="10" fillId="5" borderId="11" xfId="0" applyFont="1" applyFill="1" applyBorder="1"/>
    <xf numFmtId="0" fontId="10" fillId="5" borderId="0" xfId="0" applyFont="1" applyFill="1"/>
    <xf numFmtId="0" fontId="33" fillId="5" borderId="0" xfId="0" applyFont="1" applyFill="1" applyAlignment="1">
      <alignment horizontal="center" vertical="center"/>
    </xf>
    <xf numFmtId="0" fontId="20" fillId="2" borderId="0" xfId="0" applyFont="1" applyFill="1" applyAlignment="1">
      <alignment vertical="top" wrapText="1"/>
    </xf>
    <xf numFmtId="0" fontId="20" fillId="2" borderId="0" xfId="0" applyFont="1" applyFill="1" applyAlignment="1">
      <alignment horizontal="left" vertical="top" wrapText="1"/>
    </xf>
    <xf numFmtId="0" fontId="34" fillId="2" borderId="0" xfId="0" applyFont="1" applyFill="1" applyAlignment="1">
      <alignment horizontal="left" vertical="top" wrapText="1"/>
    </xf>
    <xf numFmtId="0" fontId="4" fillId="10" borderId="0" xfId="0" applyFont="1" applyFill="1"/>
    <xf numFmtId="0" fontId="4" fillId="10" borderId="0" xfId="0" applyFont="1" applyFill="1" applyAlignment="1">
      <alignment vertical="center"/>
    </xf>
    <xf numFmtId="0" fontId="4" fillId="10" borderId="0" xfId="0" applyFont="1" applyFill="1" applyAlignment="1">
      <alignment vertical="top"/>
    </xf>
    <xf numFmtId="0" fontId="4" fillId="10" borderId="9" xfId="0" applyFont="1" applyFill="1" applyBorder="1" applyAlignment="1">
      <alignment horizontal="left" vertical="top"/>
    </xf>
    <xf numFmtId="0" fontId="2" fillId="2" borderId="0" xfId="0" applyFont="1" applyFill="1" applyAlignment="1">
      <alignment horizontal="left" indent="1"/>
    </xf>
    <xf numFmtId="0" fontId="8" fillId="10" borderId="0" xfId="0" applyFont="1" applyFill="1"/>
    <xf numFmtId="0" fontId="3" fillId="10" borderId="0" xfId="0" applyFont="1" applyFill="1"/>
    <xf numFmtId="0" fontId="35" fillId="0" borderId="0" xfId="0" applyFont="1" applyAlignment="1">
      <alignment wrapText="1"/>
    </xf>
    <xf numFmtId="0" fontId="12" fillId="10" borderId="0" xfId="0" applyFont="1" applyFill="1"/>
    <xf numFmtId="0" fontId="13" fillId="10" borderId="0" xfId="0" applyFont="1" applyFill="1"/>
    <xf numFmtId="0" fontId="2" fillId="2" borderId="1" xfId="0" applyFont="1" applyFill="1" applyBorder="1"/>
    <xf numFmtId="0" fontId="4" fillId="10" borderId="9" xfId="0" applyFont="1" applyFill="1" applyBorder="1" applyAlignment="1">
      <alignment vertical="top"/>
    </xf>
    <xf numFmtId="0" fontId="10" fillId="10" borderId="0" xfId="0" applyFont="1" applyFill="1" applyAlignment="1">
      <alignment horizontal="left" vertical="top" wrapText="1"/>
    </xf>
    <xf numFmtId="0" fontId="0" fillId="10" borderId="0" xfId="0" applyFill="1"/>
    <xf numFmtId="0" fontId="20" fillId="10" borderId="0" xfId="0" applyFont="1" applyFill="1" applyAlignment="1">
      <alignment vertical="top" wrapText="1"/>
    </xf>
    <xf numFmtId="0" fontId="20" fillId="10" borderId="0" xfId="0" applyFont="1" applyFill="1" applyAlignment="1">
      <alignment vertical="center" wrapText="1"/>
    </xf>
    <xf numFmtId="0" fontId="0" fillId="10" borderId="26" xfId="0" applyFill="1" applyBorder="1"/>
    <xf numFmtId="0" fontId="11" fillId="10" borderId="0" xfId="0" applyFont="1" applyFill="1"/>
    <xf numFmtId="0" fontId="10" fillId="10" borderId="0" xfId="0" applyFont="1" applyFill="1"/>
    <xf numFmtId="0" fontId="20" fillId="10" borderId="0" xfId="0" applyFont="1" applyFill="1" applyAlignment="1">
      <alignment horizontal="left"/>
    </xf>
    <xf numFmtId="0" fontId="10" fillId="10" borderId="0" xfId="0" applyFont="1" applyFill="1" applyAlignment="1">
      <alignment horizontal="left"/>
    </xf>
    <xf numFmtId="0" fontId="15" fillId="10" borderId="3" xfId="0" applyFont="1" applyFill="1" applyBorder="1" applyAlignment="1" applyProtection="1">
      <alignment horizontal="center"/>
      <protection locked="0"/>
    </xf>
    <xf numFmtId="14" fontId="15" fillId="10" borderId="3" xfId="0" applyNumberFormat="1" applyFont="1" applyFill="1" applyBorder="1" applyAlignment="1" applyProtection="1">
      <alignment horizontal="center"/>
      <protection locked="0"/>
    </xf>
    <xf numFmtId="0" fontId="20" fillId="10" borderId="0" xfId="0" applyFont="1" applyFill="1" applyAlignment="1">
      <alignment vertical="center"/>
    </xf>
    <xf numFmtId="0" fontId="10" fillId="10" borderId="0" xfId="0" applyFont="1" applyFill="1" applyAlignment="1">
      <alignment vertical="center"/>
    </xf>
    <xf numFmtId="0" fontId="10" fillId="10" borderId="0" xfId="0" applyFont="1" applyFill="1" applyAlignment="1">
      <alignment vertical="center" wrapText="1"/>
    </xf>
    <xf numFmtId="0" fontId="10" fillId="10" borderId="27" xfId="0" applyFont="1" applyFill="1" applyBorder="1"/>
    <xf numFmtId="0" fontId="32" fillId="10" borderId="0" xfId="0" applyFont="1" applyFill="1" applyAlignment="1">
      <alignment horizontal="left" vertical="top" wrapText="1"/>
    </xf>
    <xf numFmtId="0" fontId="2" fillId="2" borderId="0" xfId="0" applyFont="1" applyFill="1"/>
    <xf numFmtId="0" fontId="23" fillId="10" borderId="11" xfId="4" applyFont="1" applyFill="1" applyBorder="1" applyAlignment="1">
      <alignment wrapText="1"/>
    </xf>
    <xf numFmtId="0" fontId="24" fillId="10" borderId="11" xfId="4" applyFont="1" applyFill="1" applyBorder="1" applyAlignment="1">
      <alignment horizontal="center" vertical="center" wrapText="1"/>
    </xf>
    <xf numFmtId="0" fontId="23" fillId="10" borderId="27" xfId="4" applyFont="1" applyFill="1" applyBorder="1" applyAlignment="1">
      <alignment wrapText="1"/>
    </xf>
    <xf numFmtId="0" fontId="23" fillId="10" borderId="0" xfId="4" applyFont="1" applyFill="1"/>
    <xf numFmtId="0" fontId="21" fillId="10" borderId="29" xfId="4" applyFont="1" applyFill="1" applyBorder="1" applyAlignment="1">
      <alignment vertical="center" wrapText="1"/>
    </xf>
    <xf numFmtId="0" fontId="21" fillId="10" borderId="29" xfId="4" applyFont="1" applyFill="1" applyBorder="1" applyAlignment="1">
      <alignment horizontal="left" vertical="center" wrapText="1"/>
    </xf>
    <xf numFmtId="0" fontId="21" fillId="10" borderId="29" xfId="4" applyFont="1" applyFill="1" applyBorder="1" applyAlignment="1">
      <alignment horizontal="center" vertical="center" wrapText="1"/>
    </xf>
    <xf numFmtId="0" fontId="7" fillId="8" borderId="0" xfId="4" applyFill="1"/>
    <xf numFmtId="0" fontId="25" fillId="13" borderId="43" xfId="4" applyFont="1" applyFill="1" applyBorder="1" applyAlignment="1">
      <alignment vertical="top" wrapText="1"/>
    </xf>
    <xf numFmtId="0" fontId="25" fillId="13" borderId="44" xfId="4" applyFont="1" applyFill="1" applyBorder="1" applyAlignment="1">
      <alignment vertical="top" wrapText="1"/>
    </xf>
    <xf numFmtId="0" fontId="25" fillId="13" borderId="45" xfId="4" applyFont="1" applyFill="1" applyBorder="1" applyAlignment="1">
      <alignment vertical="top" wrapText="1"/>
    </xf>
    <xf numFmtId="0" fontId="36" fillId="8" borderId="46" xfId="4" applyFont="1" applyFill="1" applyBorder="1" applyAlignment="1">
      <alignment vertical="center" wrapText="1"/>
    </xf>
    <xf numFmtId="0" fontId="26" fillId="8" borderId="47" xfId="4" applyFont="1" applyFill="1" applyBorder="1" applyAlignment="1">
      <alignment vertical="top" wrapText="1"/>
    </xf>
    <xf numFmtId="0" fontId="26" fillId="8" borderId="48" xfId="4" applyFont="1" applyFill="1" applyBorder="1" applyAlignment="1">
      <alignment vertical="top" wrapText="1"/>
    </xf>
    <xf numFmtId="0" fontId="26" fillId="8" borderId="46" xfId="4" applyFont="1" applyFill="1" applyBorder="1" applyAlignment="1">
      <alignment vertical="top" wrapText="1"/>
    </xf>
    <xf numFmtId="0" fontId="37" fillId="8" borderId="47" xfId="4" applyFont="1" applyFill="1" applyBorder="1" applyAlignment="1">
      <alignment vertical="center" wrapText="1"/>
    </xf>
    <xf numFmtId="0" fontId="37" fillId="8" borderId="48" xfId="4" applyFont="1" applyFill="1" applyBorder="1" applyAlignment="1">
      <alignment vertical="center" wrapText="1"/>
    </xf>
    <xf numFmtId="0" fontId="37" fillId="11" borderId="48" xfId="4" applyFont="1" applyFill="1" applyBorder="1" applyAlignment="1">
      <alignment vertical="center" wrapText="1"/>
    </xf>
    <xf numFmtId="0" fontId="26" fillId="10" borderId="46" xfId="4" applyFont="1" applyFill="1" applyBorder="1" applyAlignment="1">
      <alignment vertical="top" wrapText="1"/>
    </xf>
    <xf numFmtId="0" fontId="26" fillId="10" borderId="47" xfId="4" applyFont="1" applyFill="1" applyBorder="1" applyAlignment="1">
      <alignment vertical="top" wrapText="1"/>
    </xf>
    <xf numFmtId="0" fontId="26" fillId="10" borderId="48" xfId="4" applyFont="1" applyFill="1" applyBorder="1" applyAlignment="1">
      <alignment vertical="top" wrapText="1"/>
    </xf>
    <xf numFmtId="0" fontId="7" fillId="10" borderId="0" xfId="4" applyFill="1"/>
    <xf numFmtId="0" fontId="3" fillId="10" borderId="0" xfId="4" applyFont="1" applyFill="1" applyAlignment="1">
      <alignment vertical="center" wrapText="1"/>
    </xf>
    <xf numFmtId="9" fontId="37" fillId="11" borderId="48" xfId="5" applyFont="1" applyFill="1" applyBorder="1" applyAlignment="1">
      <alignment vertical="center" wrapText="1"/>
    </xf>
    <xf numFmtId="0" fontId="26" fillId="13" borderId="46" xfId="4" applyFont="1" applyFill="1" applyBorder="1" applyAlignment="1">
      <alignment vertical="top" wrapText="1"/>
    </xf>
    <xf numFmtId="0" fontId="26" fillId="13" borderId="47" xfId="4" applyFont="1" applyFill="1" applyBorder="1" applyAlignment="1">
      <alignment vertical="top" wrapText="1"/>
    </xf>
    <xf numFmtId="0" fontId="26" fillId="13" borderId="48" xfId="4" applyFont="1" applyFill="1" applyBorder="1" applyAlignment="1">
      <alignment vertical="top" wrapText="1"/>
    </xf>
    <xf numFmtId="37" fontId="37" fillId="11" borderId="48" xfId="4" applyNumberFormat="1" applyFont="1" applyFill="1" applyBorder="1" applyAlignment="1">
      <alignment vertical="center" wrapText="1"/>
    </xf>
    <xf numFmtId="0" fontId="26" fillId="13" borderId="49" xfId="4" applyFont="1" applyFill="1" applyBorder="1" applyAlignment="1">
      <alignment vertical="top" wrapText="1"/>
    </xf>
    <xf numFmtId="0" fontId="26" fillId="13" borderId="50" xfId="4" applyFont="1" applyFill="1" applyBorder="1" applyAlignment="1">
      <alignment vertical="top" wrapText="1"/>
    </xf>
    <xf numFmtId="0" fontId="26" fillId="13" borderId="51" xfId="4" applyFont="1" applyFill="1" applyBorder="1" applyAlignment="1">
      <alignment vertical="top" wrapText="1"/>
    </xf>
    <xf numFmtId="0" fontId="27" fillId="8" borderId="0" xfId="4" applyFont="1" applyFill="1" applyAlignment="1">
      <alignment vertical="center"/>
    </xf>
    <xf numFmtId="0" fontId="38" fillId="14" borderId="0" xfId="0" applyFont="1" applyFill="1"/>
    <xf numFmtId="0" fontId="0" fillId="14" borderId="0" xfId="0" applyFill="1"/>
    <xf numFmtId="0" fontId="29" fillId="15" borderId="30" xfId="0" applyFont="1" applyFill="1" applyBorder="1"/>
    <xf numFmtId="0" fontId="29" fillId="15" borderId="31" xfId="0" applyFont="1" applyFill="1" applyBorder="1" applyAlignment="1">
      <alignment horizontal="center"/>
    </xf>
    <xf numFmtId="0" fontId="29" fillId="15" borderId="30" xfId="0" applyFont="1" applyFill="1" applyBorder="1" applyAlignment="1">
      <alignment wrapText="1"/>
    </xf>
    <xf numFmtId="0" fontId="29" fillId="15" borderId="31" xfId="0" applyFont="1" applyFill="1" applyBorder="1" applyAlignment="1">
      <alignment horizontal="center" wrapText="1"/>
    </xf>
    <xf numFmtId="0" fontId="0" fillId="16" borderId="32" xfId="0" applyFill="1" applyBorder="1"/>
    <xf numFmtId="0" fontId="0" fillId="16" borderId="3" xfId="0" applyFill="1" applyBorder="1"/>
    <xf numFmtId="0" fontId="0" fillId="16" borderId="33" xfId="0" applyFill="1" applyBorder="1"/>
    <xf numFmtId="0" fontId="0" fillId="16" borderId="34" xfId="0" applyFill="1" applyBorder="1"/>
    <xf numFmtId="0" fontId="39" fillId="16" borderId="35" xfId="0" applyFont="1" applyFill="1" applyBorder="1"/>
    <xf numFmtId="0" fontId="39" fillId="16" borderId="36" xfId="0" applyFont="1" applyFill="1" applyBorder="1"/>
    <xf numFmtId="0" fontId="30" fillId="16" borderId="35" xfId="0" applyFont="1" applyFill="1" applyBorder="1"/>
    <xf numFmtId="0" fontId="39" fillId="16" borderId="37" xfId="0" applyFont="1" applyFill="1" applyBorder="1"/>
    <xf numFmtId="0" fontId="0" fillId="16" borderId="37" xfId="0" applyFill="1" applyBorder="1"/>
    <xf numFmtId="0" fontId="0" fillId="16" borderId="36" xfId="0" applyFill="1" applyBorder="1"/>
    <xf numFmtId="0" fontId="0" fillId="14" borderId="0" xfId="0" applyFill="1" applyAlignment="1">
      <alignment wrapText="1"/>
    </xf>
    <xf numFmtId="0" fontId="29" fillId="17" borderId="30" xfId="0" applyFont="1" applyFill="1" applyBorder="1" applyAlignment="1">
      <alignment wrapText="1"/>
    </xf>
    <xf numFmtId="0" fontId="29" fillId="17" borderId="31" xfId="0" applyFont="1" applyFill="1" applyBorder="1" applyAlignment="1">
      <alignment horizontal="center" wrapText="1"/>
    </xf>
    <xf numFmtId="0" fontId="0" fillId="17" borderId="0" xfId="0" applyFill="1" applyAlignment="1">
      <alignment wrapText="1"/>
    </xf>
    <xf numFmtId="0" fontId="29" fillId="17" borderId="31" xfId="0" applyFont="1" applyFill="1" applyBorder="1" applyAlignment="1">
      <alignment wrapText="1"/>
    </xf>
    <xf numFmtId="0" fontId="0" fillId="0" borderId="0" xfId="0" applyAlignment="1">
      <alignment wrapText="1"/>
    </xf>
    <xf numFmtId="0" fontId="0" fillId="18" borderId="32" xfId="0" applyFill="1" applyBorder="1"/>
    <xf numFmtId="0" fontId="0" fillId="18" borderId="34" xfId="0" applyFill="1" applyBorder="1"/>
    <xf numFmtId="0" fontId="0" fillId="18" borderId="35" xfId="0" applyFill="1" applyBorder="1"/>
    <xf numFmtId="0" fontId="0" fillId="18" borderId="36" xfId="0" applyFill="1" applyBorder="1"/>
    <xf numFmtId="0" fontId="29" fillId="19" borderId="32" xfId="0" applyFont="1" applyFill="1" applyBorder="1" applyAlignment="1">
      <alignment horizontal="left"/>
    </xf>
    <xf numFmtId="0" fontId="0" fillId="19" borderId="32" xfId="0" applyFill="1" applyBorder="1"/>
    <xf numFmtId="0" fontId="40" fillId="19" borderId="32" xfId="0" applyFont="1" applyFill="1" applyBorder="1"/>
    <xf numFmtId="0" fontId="0" fillId="19" borderId="3" xfId="0" applyFill="1" applyBorder="1"/>
    <xf numFmtId="0" fontId="39" fillId="18" borderId="32" xfId="0" applyFont="1" applyFill="1" applyBorder="1"/>
    <xf numFmtId="0" fontId="39" fillId="18" borderId="34" xfId="0" applyFont="1" applyFill="1" applyBorder="1"/>
    <xf numFmtId="0" fontId="39" fillId="18" borderId="35" xfId="0" applyFont="1" applyFill="1" applyBorder="1"/>
    <xf numFmtId="0" fontId="39" fillId="18" borderId="36" xfId="0" applyFont="1" applyFill="1" applyBorder="1"/>
    <xf numFmtId="0" fontId="39" fillId="19" borderId="32" xfId="0" applyFont="1" applyFill="1" applyBorder="1"/>
    <xf numFmtId="0" fontId="0" fillId="19" borderId="32" xfId="0" applyFill="1" applyBorder="1" applyAlignment="1">
      <alignment horizontal="left"/>
    </xf>
    <xf numFmtId="0" fontId="0" fillId="19" borderId="32" xfId="0" applyFill="1" applyBorder="1" applyAlignment="1">
      <alignment wrapText="1"/>
    </xf>
    <xf numFmtId="0" fontId="2" fillId="2" borderId="18" xfId="0" applyFont="1" applyFill="1" applyBorder="1"/>
    <xf numFmtId="0" fontId="2" fillId="2" borderId="19" xfId="0" applyFont="1" applyFill="1" applyBorder="1"/>
    <xf numFmtId="0" fontId="1" fillId="16" borderId="32" xfId="0" applyFont="1" applyFill="1" applyBorder="1"/>
    <xf numFmtId="0" fontId="1" fillId="10" borderId="0" xfId="0" applyFont="1" applyFill="1" applyAlignment="1">
      <alignment vertical="top" wrapText="1"/>
    </xf>
    <xf numFmtId="0" fontId="1" fillId="12" borderId="0" xfId="0" applyFont="1" applyFill="1" applyAlignment="1">
      <alignment vertical="top" wrapText="1"/>
    </xf>
    <xf numFmtId="0" fontId="10" fillId="2" borderId="9" xfId="0" applyFont="1" applyFill="1" applyBorder="1" applyAlignment="1">
      <alignment horizontal="right" vertical="top"/>
    </xf>
    <xf numFmtId="0" fontId="1" fillId="10" borderId="3" xfId="0" applyFont="1" applyFill="1" applyBorder="1" applyAlignment="1">
      <alignment vertical="center" wrapText="1"/>
    </xf>
    <xf numFmtId="0" fontId="1" fillId="10" borderId="0" xfId="0" applyFont="1" applyFill="1" applyAlignment="1">
      <alignment vertical="center" wrapText="1"/>
    </xf>
    <xf numFmtId="0" fontId="2" fillId="4" borderId="0" xfId="0" applyFont="1" applyFill="1"/>
    <xf numFmtId="0" fontId="2" fillId="10" borderId="0" xfId="0" applyFont="1" applyFill="1"/>
    <xf numFmtId="0" fontId="2" fillId="2" borderId="0" xfId="0" applyFont="1" applyFill="1" applyAlignment="1">
      <alignment horizontal="center"/>
    </xf>
    <xf numFmtId="0" fontId="1" fillId="2" borderId="0" xfId="0" applyFont="1" applyFill="1" applyAlignment="1">
      <alignment horizontal="center"/>
    </xf>
    <xf numFmtId="0" fontId="2" fillId="10" borderId="0" xfId="0" applyFont="1" applyFill="1" applyAlignment="1">
      <alignment horizontal="right"/>
    </xf>
    <xf numFmtId="0" fontId="2" fillId="2" borderId="0" xfId="0" applyFont="1" applyFill="1" applyAlignment="1">
      <alignment horizontal="right"/>
    </xf>
    <xf numFmtId="0" fontId="10" fillId="2" borderId="0" xfId="0" applyFont="1" applyFill="1" applyAlignment="1">
      <alignment horizontal="right"/>
    </xf>
    <xf numFmtId="170" fontId="3" fillId="7" borderId="14" xfId="0" applyNumberFormat="1" applyFont="1" applyFill="1" applyBorder="1" applyAlignment="1">
      <alignment horizontal="right"/>
    </xf>
    <xf numFmtId="170" fontId="3" fillId="7" borderId="7" xfId="0" applyNumberFormat="1" applyFont="1" applyFill="1" applyBorder="1" applyAlignment="1">
      <alignment horizontal="right"/>
    </xf>
    <xf numFmtId="168" fontId="2" fillId="10" borderId="0" xfId="0" applyNumberFormat="1" applyFont="1" applyFill="1" applyAlignment="1">
      <alignment horizontal="right"/>
    </xf>
    <xf numFmtId="168" fontId="2" fillId="10" borderId="12" xfId="0" applyNumberFormat="1" applyFont="1" applyFill="1" applyBorder="1" applyAlignment="1">
      <alignment horizontal="right"/>
    </xf>
    <xf numFmtId="168" fontId="2" fillId="10" borderId="4" xfId="0" applyNumberFormat="1" applyFont="1" applyFill="1" applyBorder="1" applyAlignment="1">
      <alignment horizontal="right"/>
    </xf>
    <xf numFmtId="0" fontId="15" fillId="9" borderId="2" xfId="0" applyFont="1" applyFill="1" applyBorder="1" applyAlignment="1" applyProtection="1">
      <alignment horizontal="right"/>
      <protection locked="0"/>
    </xf>
    <xf numFmtId="9" fontId="2" fillId="11" borderId="14" xfId="0" applyNumberFormat="1" applyFont="1" applyFill="1" applyBorder="1" applyAlignment="1">
      <alignment horizontal="right"/>
    </xf>
    <xf numFmtId="9" fontId="2" fillId="11" borderId="7" xfId="0" applyNumberFormat="1" applyFont="1" applyFill="1" applyBorder="1" applyAlignment="1">
      <alignment horizontal="right"/>
    </xf>
    <xf numFmtId="9" fontId="2" fillId="11" borderId="15" xfId="0" applyNumberFormat="1" applyFont="1" applyFill="1" applyBorder="1" applyAlignment="1">
      <alignment horizontal="right"/>
    </xf>
    <xf numFmtId="0" fontId="12" fillId="3" borderId="0" xfId="0" applyFont="1" applyFill="1" applyAlignment="1">
      <alignment horizontal="right"/>
    </xf>
    <xf numFmtId="0" fontId="2" fillId="3" borderId="0" xfId="0" applyFont="1" applyFill="1" applyAlignment="1">
      <alignment horizontal="right"/>
    </xf>
    <xf numFmtId="0" fontId="9" fillId="3" borderId="0" xfId="0" applyFont="1" applyFill="1" applyAlignment="1">
      <alignment horizontal="right"/>
    </xf>
    <xf numFmtId="167" fontId="12" fillId="3" borderId="0" xfId="0" applyNumberFormat="1" applyFont="1" applyFill="1" applyAlignment="1">
      <alignment horizontal="right"/>
    </xf>
    <xf numFmtId="169" fontId="12" fillId="3" borderId="0" xfId="0" applyNumberFormat="1" applyFont="1" applyFill="1" applyAlignment="1">
      <alignment horizontal="right"/>
    </xf>
    <xf numFmtId="0" fontId="6" fillId="3" borderId="0" xfId="0" applyFont="1" applyFill="1" applyAlignment="1">
      <alignment horizontal="right"/>
    </xf>
    <xf numFmtId="170" fontId="3" fillId="7" borderId="15" xfId="0" applyNumberFormat="1" applyFont="1" applyFill="1" applyBorder="1" applyAlignment="1">
      <alignment horizontal="right"/>
    </xf>
    <xf numFmtId="3" fontId="15" fillId="9" borderId="2" xfId="0" applyNumberFormat="1" applyFont="1" applyFill="1" applyBorder="1" applyAlignment="1">
      <alignment horizontal="right"/>
    </xf>
    <xf numFmtId="3" fontId="15" fillId="9" borderId="2" xfId="0" applyNumberFormat="1" applyFont="1" applyFill="1" applyBorder="1" applyAlignment="1" applyProtection="1">
      <alignment horizontal="right"/>
      <protection locked="0"/>
    </xf>
    <xf numFmtId="0" fontId="12" fillId="10" borderId="0" xfId="0" applyFont="1" applyFill="1" applyAlignment="1">
      <alignment horizontal="right"/>
    </xf>
    <xf numFmtId="0" fontId="9" fillId="10" borderId="0" xfId="0" applyFont="1" applyFill="1" applyAlignment="1">
      <alignment horizontal="right"/>
    </xf>
    <xf numFmtId="169" fontId="12" fillId="10" borderId="0" xfId="0" applyNumberFormat="1" applyFont="1" applyFill="1" applyAlignment="1">
      <alignment horizontal="right"/>
    </xf>
    <xf numFmtId="171" fontId="6" fillId="4" borderId="0" xfId="0" applyNumberFormat="1" applyFont="1" applyFill="1" applyAlignment="1">
      <alignment horizontal="right"/>
    </xf>
    <xf numFmtId="1" fontId="2" fillId="10" borderId="0" xfId="0" applyNumberFormat="1" applyFont="1" applyFill="1" applyAlignment="1">
      <alignment horizontal="right"/>
    </xf>
    <xf numFmtId="1" fontId="6" fillId="4" borderId="0" xfId="0" applyNumberFormat="1" applyFont="1" applyFill="1" applyAlignment="1">
      <alignment horizontal="right"/>
    </xf>
    <xf numFmtId="0" fontId="4" fillId="10" borderId="38" xfId="0" applyFont="1" applyFill="1" applyBorder="1" applyAlignment="1">
      <alignment vertical="center"/>
    </xf>
    <xf numFmtId="171" fontId="3" fillId="10" borderId="40" xfId="0" applyNumberFormat="1" applyFont="1" applyFill="1" applyBorder="1" applyAlignment="1">
      <alignment horizontal="right"/>
    </xf>
    <xf numFmtId="0" fontId="2" fillId="2" borderId="29" xfId="0" applyFont="1" applyFill="1" applyBorder="1"/>
    <xf numFmtId="171" fontId="2" fillId="2" borderId="41" xfId="0" applyNumberFormat="1" applyFont="1" applyFill="1" applyBorder="1" applyAlignment="1">
      <alignment horizontal="right"/>
    </xf>
    <xf numFmtId="0" fontId="3" fillId="10" borderId="53" xfId="0" applyFont="1" applyFill="1" applyBorder="1"/>
    <xf numFmtId="171" fontId="21" fillId="10" borderId="54" xfId="0" applyNumberFormat="1" applyFont="1" applyFill="1" applyBorder="1" applyAlignment="1">
      <alignment horizontal="right" vertical="center"/>
    </xf>
    <xf numFmtId="171" fontId="15" fillId="9" borderId="33" xfId="0" applyNumberFormat="1" applyFont="1" applyFill="1" applyBorder="1" applyAlignment="1" applyProtection="1">
      <alignment horizontal="right"/>
      <protection locked="0"/>
    </xf>
    <xf numFmtId="0" fontId="3" fillId="10" borderId="56" xfId="0" applyFont="1" applyFill="1" applyBorder="1"/>
    <xf numFmtId="171" fontId="21" fillId="10" borderId="57" xfId="0" applyNumberFormat="1" applyFont="1" applyFill="1" applyBorder="1" applyAlignment="1">
      <alignment horizontal="right" vertical="center"/>
    </xf>
    <xf numFmtId="171" fontId="15" fillId="9" borderId="59" xfId="0" applyNumberFormat="1" applyFont="1" applyFill="1" applyBorder="1" applyAlignment="1" applyProtection="1">
      <alignment horizontal="right"/>
      <protection locked="0"/>
    </xf>
    <xf numFmtId="0" fontId="2" fillId="2" borderId="41" xfId="0" applyFont="1" applyFill="1" applyBorder="1" applyAlignment="1">
      <alignment horizontal="right"/>
    </xf>
    <xf numFmtId="168" fontId="2" fillId="10" borderId="41" xfId="0" applyNumberFormat="1" applyFont="1" applyFill="1" applyBorder="1" applyAlignment="1">
      <alignment horizontal="right"/>
    </xf>
    <xf numFmtId="0" fontId="7" fillId="0" borderId="41" xfId="4" applyBorder="1" applyAlignment="1">
      <alignment horizontal="right"/>
    </xf>
    <xf numFmtId="168" fontId="5" fillId="10" borderId="41" xfId="0" applyNumberFormat="1" applyFont="1" applyFill="1" applyBorder="1" applyAlignment="1">
      <alignment horizontal="right"/>
    </xf>
    <xf numFmtId="0" fontId="3" fillId="10" borderId="29" xfId="0" applyFont="1" applyFill="1" applyBorder="1"/>
    <xf numFmtId="9" fontId="5" fillId="10" borderId="41" xfId="0" applyNumberFormat="1" applyFont="1" applyFill="1" applyBorder="1" applyAlignment="1">
      <alignment horizontal="right"/>
    </xf>
    <xf numFmtId="9" fontId="2" fillId="11" borderId="65" xfId="0" applyNumberFormat="1" applyFont="1" applyFill="1" applyBorder="1" applyAlignment="1">
      <alignment horizontal="right"/>
    </xf>
    <xf numFmtId="9" fontId="2" fillId="11" borderId="66" xfId="0" applyNumberFormat="1" applyFont="1" applyFill="1" applyBorder="1" applyAlignment="1">
      <alignment horizontal="right"/>
    </xf>
    <xf numFmtId="9" fontId="2" fillId="11" borderId="67" xfId="0" applyNumberFormat="1" applyFont="1" applyFill="1" applyBorder="1" applyAlignment="1">
      <alignment horizontal="right"/>
    </xf>
    <xf numFmtId="9" fontId="5" fillId="10" borderId="68" xfId="0" applyNumberFormat="1" applyFont="1" applyFill="1" applyBorder="1" applyAlignment="1">
      <alignment horizontal="right"/>
    </xf>
    <xf numFmtId="1" fontId="3" fillId="10" borderId="40" xfId="0" applyNumberFormat="1" applyFont="1" applyFill="1" applyBorder="1" applyAlignment="1">
      <alignment horizontal="right"/>
    </xf>
    <xf numFmtId="0" fontId="3" fillId="10" borderId="69" xfId="0" applyFont="1" applyFill="1" applyBorder="1"/>
    <xf numFmtId="0" fontId="10" fillId="2" borderId="29" xfId="0" applyFont="1" applyFill="1" applyBorder="1" applyAlignment="1">
      <alignment horizontal="left"/>
    </xf>
    <xf numFmtId="0" fontId="10" fillId="2" borderId="53" xfId="0" applyFont="1" applyFill="1" applyBorder="1"/>
    <xf numFmtId="0" fontId="10" fillId="2" borderId="69" xfId="0" applyFont="1" applyFill="1" applyBorder="1" applyAlignment="1">
      <alignment horizontal="left" indent="1"/>
    </xf>
    <xf numFmtId="0" fontId="10" fillId="2" borderId="69" xfId="0" applyFont="1" applyFill="1" applyBorder="1"/>
    <xf numFmtId="0" fontId="10" fillId="2" borderId="71" xfId="0" applyFont="1" applyFill="1" applyBorder="1"/>
    <xf numFmtId="0" fontId="10" fillId="2" borderId="69" xfId="0" applyFont="1" applyFill="1" applyBorder="1" applyAlignment="1">
      <alignment horizontal="left"/>
    </xf>
    <xf numFmtId="0" fontId="10" fillId="2" borderId="72" xfId="0" applyFont="1" applyFill="1" applyBorder="1" applyAlignment="1">
      <alignment horizontal="left" indent="1"/>
    </xf>
    <xf numFmtId="0" fontId="10" fillId="2" borderId="73" xfId="0" applyFont="1" applyFill="1" applyBorder="1" applyAlignment="1">
      <alignment horizontal="left" indent="1"/>
    </xf>
    <xf numFmtId="0" fontId="10" fillId="2" borderId="29" xfId="0" applyFont="1" applyFill="1" applyBorder="1" applyAlignment="1">
      <alignment horizontal="left" indent="1"/>
    </xf>
    <xf numFmtId="0" fontId="11" fillId="2" borderId="29" xfId="0" applyFont="1" applyFill="1" applyBorder="1" applyAlignment="1">
      <alignment horizontal="left" indent="1"/>
    </xf>
    <xf numFmtId="0" fontId="10" fillId="2" borderId="0" xfId="0" applyFont="1" applyFill="1" applyAlignment="1">
      <alignment horizontal="left" indent="1"/>
    </xf>
    <xf numFmtId="0" fontId="11" fillId="2" borderId="0" xfId="0" applyFont="1" applyFill="1" applyAlignment="1">
      <alignment horizontal="left" indent="1"/>
    </xf>
    <xf numFmtId="0" fontId="11" fillId="2" borderId="0" xfId="0" applyFont="1" applyFill="1"/>
    <xf numFmtId="3" fontId="2" fillId="11" borderId="7" xfId="0" applyNumberFormat="1" applyFont="1" applyFill="1" applyBorder="1" applyAlignment="1">
      <alignment horizontal="right"/>
    </xf>
    <xf numFmtId="3" fontId="2" fillId="11" borderId="15" xfId="0" applyNumberFormat="1" applyFont="1" applyFill="1" applyBorder="1" applyAlignment="1">
      <alignment horizontal="right"/>
    </xf>
    <xf numFmtId="3" fontId="2" fillId="11" borderId="8" xfId="0" applyNumberFormat="1" applyFont="1" applyFill="1" applyBorder="1" applyAlignment="1">
      <alignment horizontal="right"/>
    </xf>
    <xf numFmtId="3" fontId="2" fillId="11" borderId="13" xfId="0" applyNumberFormat="1" applyFont="1" applyFill="1" applyBorder="1" applyAlignment="1" applyProtection="1">
      <alignment horizontal="right"/>
      <protection locked="0"/>
    </xf>
    <xf numFmtId="3" fontId="2" fillId="11" borderId="5" xfId="0" applyNumberFormat="1" applyFont="1" applyFill="1" applyBorder="1" applyAlignment="1" applyProtection="1">
      <alignment horizontal="right"/>
      <protection locked="0"/>
    </xf>
    <xf numFmtId="3" fontId="2" fillId="11" borderId="22" xfId="0" applyNumberFormat="1" applyFont="1" applyFill="1" applyBorder="1" applyAlignment="1" applyProtection="1">
      <alignment horizontal="right"/>
      <protection locked="0"/>
    </xf>
    <xf numFmtId="3" fontId="2" fillId="11" borderId="21" xfId="0" applyNumberFormat="1" applyFont="1" applyFill="1" applyBorder="1" applyAlignment="1">
      <alignment horizontal="right"/>
    </xf>
    <xf numFmtId="3" fontId="2" fillId="11" borderId="6" xfId="0" applyNumberFormat="1" applyFont="1" applyFill="1" applyBorder="1" applyAlignment="1">
      <alignment horizontal="right"/>
    </xf>
    <xf numFmtId="3" fontId="2" fillId="11" borderId="23" xfId="0" applyNumberFormat="1" applyFont="1" applyFill="1" applyBorder="1" applyAlignment="1">
      <alignment horizontal="right"/>
    </xf>
    <xf numFmtId="3" fontId="2" fillId="11" borderId="14" xfId="0" applyNumberFormat="1" applyFont="1" applyFill="1" applyBorder="1" applyAlignment="1">
      <alignment horizontal="right"/>
    </xf>
    <xf numFmtId="3" fontId="5" fillId="11" borderId="14" xfId="0" applyNumberFormat="1" applyFont="1" applyFill="1" applyBorder="1" applyAlignment="1">
      <alignment horizontal="right"/>
    </xf>
    <xf numFmtId="3" fontId="5" fillId="11" borderId="7" xfId="0" applyNumberFormat="1" applyFont="1" applyFill="1" applyBorder="1" applyAlignment="1">
      <alignment horizontal="right"/>
    </xf>
    <xf numFmtId="3" fontId="5" fillId="11" borderId="15" xfId="0" applyNumberFormat="1" applyFont="1" applyFill="1" applyBorder="1" applyAlignment="1">
      <alignment horizontal="right"/>
    </xf>
    <xf numFmtId="170" fontId="21" fillId="7" borderId="14" xfId="0" applyNumberFormat="1" applyFont="1" applyFill="1" applyBorder="1" applyAlignment="1">
      <alignment horizontal="right"/>
    </xf>
    <xf numFmtId="170" fontId="21" fillId="7" borderId="7" xfId="0" applyNumberFormat="1" applyFont="1" applyFill="1" applyBorder="1" applyAlignment="1">
      <alignment horizontal="right"/>
    </xf>
    <xf numFmtId="0" fontId="46" fillId="10" borderId="0" xfId="0" applyFont="1" applyFill="1"/>
    <xf numFmtId="0" fontId="3" fillId="2" borderId="0" xfId="0" applyFont="1" applyFill="1" applyAlignment="1">
      <alignment horizontal="left" indent="1"/>
    </xf>
    <xf numFmtId="167" fontId="21" fillId="7" borderId="60" xfId="0" applyNumberFormat="1" applyFont="1" applyFill="1" applyBorder="1" applyAlignment="1">
      <alignment horizontal="right"/>
    </xf>
    <xf numFmtId="0" fontId="23" fillId="2" borderId="29" xfId="0" applyFont="1" applyFill="1" applyBorder="1" applyAlignment="1">
      <alignment horizontal="center"/>
    </xf>
    <xf numFmtId="0" fontId="46" fillId="10" borderId="29" xfId="0" applyFont="1" applyFill="1" applyBorder="1"/>
    <xf numFmtId="0" fontId="21" fillId="10" borderId="29" xfId="0" applyFont="1" applyFill="1" applyBorder="1"/>
    <xf numFmtId="0" fontId="10" fillId="2" borderId="55" xfId="0" applyFont="1" applyFill="1" applyBorder="1" applyAlignment="1">
      <alignment horizontal="left" indent="1"/>
    </xf>
    <xf numFmtId="0" fontId="10" fillId="2" borderId="58" xfId="0" applyFont="1" applyFill="1" applyBorder="1" applyAlignment="1">
      <alignment horizontal="left" indent="1"/>
    </xf>
    <xf numFmtId="0" fontId="1" fillId="2" borderId="29" xfId="0" applyFont="1" applyFill="1" applyBorder="1" applyAlignment="1">
      <alignment horizontal="left" indent="1"/>
    </xf>
    <xf numFmtId="0" fontId="3" fillId="2" borderId="29" xfId="0" applyFont="1" applyFill="1" applyBorder="1" applyAlignment="1">
      <alignment horizontal="left" indent="1"/>
    </xf>
    <xf numFmtId="0" fontId="3" fillId="2" borderId="29" xfId="0" applyFont="1" applyFill="1" applyBorder="1"/>
    <xf numFmtId="0" fontId="3" fillId="2" borderId="64" xfId="0" applyFont="1" applyFill="1" applyBorder="1"/>
    <xf numFmtId="164" fontId="3" fillId="10" borderId="40" xfId="0" applyNumberFormat="1" applyFont="1" applyFill="1" applyBorder="1" applyAlignment="1">
      <alignment horizontal="right"/>
    </xf>
    <xf numFmtId="0" fontId="10" fillId="2" borderId="56" xfId="0" applyFont="1" applyFill="1" applyBorder="1"/>
    <xf numFmtId="0" fontId="10" fillId="2" borderId="74" xfId="0" applyFont="1" applyFill="1" applyBorder="1"/>
    <xf numFmtId="9" fontId="10" fillId="11" borderId="75" xfId="0" applyNumberFormat="1" applyFont="1" applyFill="1" applyBorder="1" applyAlignment="1">
      <alignment horizontal="right"/>
    </xf>
    <xf numFmtId="0" fontId="2" fillId="4" borderId="29" xfId="0" applyFont="1" applyFill="1" applyBorder="1"/>
    <xf numFmtId="164" fontId="2" fillId="4" borderId="41" xfId="0" applyNumberFormat="1" applyFont="1" applyFill="1" applyBorder="1" applyAlignment="1">
      <alignment horizontal="right"/>
    </xf>
    <xf numFmtId="0" fontId="10" fillId="2" borderId="29" xfId="0" applyFont="1" applyFill="1" applyBorder="1"/>
    <xf numFmtId="9" fontId="16" fillId="11" borderId="34" xfId="6" applyFont="1" applyFill="1" applyBorder="1" applyAlignment="1">
      <alignment horizontal="right"/>
    </xf>
    <xf numFmtId="0" fontId="17" fillId="0" borderId="32" xfId="0" applyFont="1" applyBorder="1"/>
    <xf numFmtId="0" fontId="16" fillId="0" borderId="32" xfId="0" applyFont="1" applyBorder="1"/>
    <xf numFmtId="0" fontId="17" fillId="0" borderId="35" xfId="0" applyFont="1" applyBorder="1" applyAlignment="1">
      <alignment vertical="center" wrapText="1"/>
    </xf>
    <xf numFmtId="1" fontId="11" fillId="11" borderId="34" xfId="0" applyNumberFormat="1" applyFont="1" applyFill="1" applyBorder="1" applyAlignment="1">
      <alignment horizontal="right"/>
    </xf>
    <xf numFmtId="0" fontId="1" fillId="0" borderId="0" xfId="0" applyFont="1"/>
    <xf numFmtId="0" fontId="0" fillId="0" borderId="24" xfId="0" applyBorder="1"/>
    <xf numFmtId="0" fontId="0" fillId="0" borderId="82" xfId="0" applyBorder="1"/>
    <xf numFmtId="0" fontId="10" fillId="0" borderId="83" xfId="0" applyFont="1" applyBorder="1"/>
    <xf numFmtId="0" fontId="10" fillId="0" borderId="84" xfId="0" applyFont="1" applyBorder="1"/>
    <xf numFmtId="0" fontId="1" fillId="0" borderId="25" xfId="0" applyFont="1" applyBorder="1"/>
    <xf numFmtId="0" fontId="3" fillId="0" borderId="82" xfId="0" applyFont="1" applyBorder="1"/>
    <xf numFmtId="0" fontId="0" fillId="0" borderId="25" xfId="0" applyBorder="1"/>
    <xf numFmtId="0" fontId="3" fillId="0" borderId="10" xfId="0" applyFont="1" applyBorder="1"/>
    <xf numFmtId="0" fontId="3" fillId="0" borderId="85" xfId="0" applyFont="1" applyBorder="1"/>
    <xf numFmtId="42" fontId="0" fillId="0" borderId="86" xfId="0" applyNumberFormat="1" applyBorder="1"/>
    <xf numFmtId="42" fontId="0" fillId="0" borderId="87" xfId="0" applyNumberFormat="1" applyBorder="1"/>
    <xf numFmtId="42" fontId="0" fillId="0" borderId="88" xfId="0" applyNumberFormat="1" applyBorder="1"/>
    <xf numFmtId="42" fontId="0" fillId="0" borderId="85" xfId="0" applyNumberFormat="1" applyBorder="1"/>
    <xf numFmtId="42" fontId="0" fillId="0" borderId="52" xfId="0" applyNumberFormat="1" applyBorder="1"/>
    <xf numFmtId="42" fontId="15" fillId="9" borderId="3" xfId="0" applyNumberFormat="1" applyFont="1" applyFill="1" applyBorder="1" applyAlignment="1" applyProtection="1">
      <alignment horizontal="right"/>
      <protection locked="0"/>
    </xf>
    <xf numFmtId="42" fontId="5" fillId="11" borderId="41" xfId="0" applyNumberFormat="1" applyFont="1" applyFill="1" applyBorder="1" applyAlignment="1">
      <alignment horizontal="right"/>
    </xf>
    <xf numFmtId="42" fontId="15" fillId="9" borderId="2" xfId="0" applyNumberFormat="1" applyFont="1" applyFill="1" applyBorder="1" applyAlignment="1" applyProtection="1">
      <alignment horizontal="right"/>
      <protection locked="0"/>
    </xf>
    <xf numFmtId="42" fontId="5" fillId="10" borderId="41" xfId="0" applyNumberFormat="1" applyFont="1" applyFill="1" applyBorder="1" applyAlignment="1">
      <alignment horizontal="right"/>
    </xf>
    <xf numFmtId="42" fontId="5" fillId="11" borderId="13" xfId="0" applyNumberFormat="1" applyFont="1" applyFill="1" applyBorder="1" applyAlignment="1" applyProtection="1">
      <alignment horizontal="right"/>
      <protection locked="0"/>
    </xf>
    <xf numFmtId="42" fontId="15" fillId="9" borderId="20" xfId="0" applyNumberFormat="1" applyFont="1" applyFill="1" applyBorder="1" applyAlignment="1" applyProtection="1">
      <alignment horizontal="right"/>
      <protection locked="0"/>
    </xf>
    <xf numFmtId="42" fontId="5" fillId="11" borderId="61" xfId="0" applyNumberFormat="1" applyFont="1" applyFill="1" applyBorder="1" applyAlignment="1">
      <alignment horizontal="right"/>
    </xf>
    <xf numFmtId="42" fontId="15" fillId="9" borderId="28" xfId="0" applyNumberFormat="1" applyFont="1" applyFill="1" applyBorder="1" applyAlignment="1" applyProtection="1">
      <alignment horizontal="right"/>
      <protection locked="0"/>
    </xf>
    <xf numFmtId="42" fontId="5" fillId="11" borderId="62" xfId="0" applyNumberFormat="1" applyFont="1" applyFill="1" applyBorder="1" applyAlignment="1">
      <alignment horizontal="right"/>
    </xf>
    <xf numFmtId="42" fontId="2" fillId="10" borderId="0" xfId="0" applyNumberFormat="1" applyFont="1" applyFill="1" applyAlignment="1">
      <alignment horizontal="right"/>
    </xf>
    <xf numFmtId="42" fontId="5" fillId="11" borderId="13" xfId="0" applyNumberFormat="1" applyFont="1" applyFill="1" applyBorder="1" applyAlignment="1">
      <alignment horizontal="right"/>
    </xf>
    <xf numFmtId="42" fontId="2" fillId="11" borderId="61" xfId="0" applyNumberFormat="1" applyFont="1" applyFill="1" applyBorder="1" applyAlignment="1">
      <alignment horizontal="right"/>
    </xf>
    <xf numFmtId="42" fontId="2" fillId="11" borderId="63" xfId="0" applyNumberFormat="1" applyFont="1" applyFill="1" applyBorder="1" applyAlignment="1">
      <alignment horizontal="right"/>
    </xf>
    <xf numFmtId="42" fontId="2" fillId="11" borderId="16" xfId="0" applyNumberFormat="1" applyFont="1" applyFill="1" applyBorder="1" applyAlignment="1">
      <alignment horizontal="right"/>
    </xf>
    <xf numFmtId="42" fontId="2" fillId="11" borderId="17" xfId="0" applyNumberFormat="1" applyFont="1" applyFill="1" applyBorder="1" applyAlignment="1">
      <alignment horizontal="right"/>
    </xf>
    <xf numFmtId="42" fontId="2" fillId="11" borderId="18" xfId="0" applyNumberFormat="1" applyFont="1" applyFill="1" applyBorder="1" applyAlignment="1">
      <alignment horizontal="right"/>
    </xf>
    <xf numFmtId="42" fontId="22" fillId="10" borderId="41" xfId="1" applyNumberFormat="1" applyFont="1" applyFill="1" applyBorder="1"/>
    <xf numFmtId="42" fontId="10" fillId="11" borderId="78" xfId="1" applyNumberFormat="1" applyFont="1" applyFill="1" applyBorder="1" applyAlignment="1">
      <alignment horizontal="right"/>
    </xf>
    <xf numFmtId="42" fontId="19" fillId="6" borderId="34" xfId="1" applyNumberFormat="1" applyFont="1" applyFill="1" applyBorder="1"/>
    <xf numFmtId="42" fontId="19" fillId="6" borderId="34" xfId="1" applyNumberFormat="1" applyFont="1" applyFill="1" applyBorder="1" applyProtection="1">
      <protection locked="0"/>
    </xf>
    <xf numFmtId="42" fontId="10" fillId="11" borderId="79" xfId="1" applyNumberFormat="1" applyFont="1" applyFill="1" applyBorder="1" applyAlignment="1">
      <alignment horizontal="right"/>
    </xf>
    <xf numFmtId="42" fontId="22" fillId="10" borderId="41" xfId="1" applyNumberFormat="1" applyFont="1" applyFill="1" applyBorder="1" applyAlignment="1">
      <alignment horizontal="right"/>
    </xf>
    <xf numFmtId="42" fontId="10" fillId="11" borderId="80" xfId="1" applyNumberFormat="1" applyFont="1" applyFill="1" applyBorder="1" applyAlignment="1">
      <alignment horizontal="right"/>
    </xf>
    <xf numFmtId="42" fontId="10" fillId="11" borderId="34" xfId="1" applyNumberFormat="1" applyFont="1" applyFill="1" applyBorder="1" applyAlignment="1">
      <alignment horizontal="right"/>
    </xf>
    <xf numFmtId="42" fontId="45" fillId="0" borderId="81" xfId="1" applyNumberFormat="1" applyFont="1" applyBorder="1"/>
    <xf numFmtId="42" fontId="10" fillId="11" borderId="36" xfId="1" applyNumberFormat="1" applyFont="1" applyFill="1" applyBorder="1" applyAlignment="1">
      <alignment horizontal="right"/>
    </xf>
    <xf numFmtId="9" fontId="17" fillId="11" borderId="34" xfId="6" applyFont="1" applyFill="1" applyBorder="1" applyAlignment="1">
      <alignment horizontal="right"/>
    </xf>
    <xf numFmtId="5" fontId="19" fillId="6" borderId="3" xfId="0" applyNumberFormat="1" applyFont="1" applyFill="1" applyBorder="1" applyProtection="1">
      <protection locked="0"/>
    </xf>
    <xf numFmtId="5" fontId="16" fillId="11" borderId="3" xfId="0" applyNumberFormat="1" applyFont="1" applyFill="1" applyBorder="1"/>
    <xf numFmtId="5" fontId="17" fillId="11" borderId="0" xfId="0" applyNumberFormat="1" applyFont="1" applyFill="1"/>
    <xf numFmtId="42" fontId="15" fillId="9" borderId="25" xfId="0" applyNumberFormat="1" applyFont="1" applyFill="1" applyBorder="1" applyAlignment="1" applyProtection="1">
      <alignment horizontal="right"/>
      <protection locked="0"/>
    </xf>
    <xf numFmtId="42" fontId="11" fillId="11" borderId="13" xfId="0" applyNumberFormat="1" applyFont="1" applyFill="1" applyBorder="1" applyAlignment="1" applyProtection="1">
      <alignment horizontal="right"/>
      <protection locked="0"/>
    </xf>
    <xf numFmtId="1" fontId="0" fillId="0" borderId="86" xfId="0" applyNumberFormat="1" applyBorder="1"/>
    <xf numFmtId="42" fontId="1" fillId="0" borderId="86" xfId="0" applyNumberFormat="1" applyFont="1" applyBorder="1" applyAlignment="1">
      <alignment horizontal="right"/>
    </xf>
    <xf numFmtId="0" fontId="1" fillId="0" borderId="0" xfId="0" applyFont="1" applyAlignment="1">
      <alignment wrapText="1"/>
    </xf>
    <xf numFmtId="1" fontId="1" fillId="0" borderId="0" xfId="0" applyNumberFormat="1" applyFont="1" applyAlignment="1">
      <alignment wrapText="1"/>
    </xf>
    <xf numFmtId="42" fontId="1" fillId="0" borderId="0" xfId="0" applyNumberFormat="1" applyFont="1" applyAlignment="1">
      <alignment wrapText="1"/>
    </xf>
    <xf numFmtId="0" fontId="49" fillId="0" borderId="0" xfId="0" applyFont="1" applyAlignment="1">
      <alignment horizontal="right" wrapText="1"/>
    </xf>
    <xf numFmtId="0" fontId="50" fillId="0" borderId="0" xfId="0" applyFont="1" applyAlignment="1">
      <alignment horizontal="left" vertical="center" wrapText="1"/>
    </xf>
    <xf numFmtId="0" fontId="51" fillId="0" borderId="0" xfId="0" applyFont="1" applyAlignment="1">
      <alignment wrapText="1"/>
    </xf>
    <xf numFmtId="1" fontId="52" fillId="0" borderId="0" xfId="0" applyNumberFormat="1" applyFont="1" applyAlignment="1">
      <alignment wrapText="1"/>
    </xf>
    <xf numFmtId="42" fontId="48" fillId="0" borderId="0" xfId="0" applyNumberFormat="1" applyFont="1" applyAlignment="1">
      <alignment horizontal="left" wrapText="1"/>
    </xf>
    <xf numFmtId="0" fontId="52" fillId="0" borderId="0" xfId="0" applyFont="1" applyAlignment="1">
      <alignment wrapText="1"/>
    </xf>
    <xf numFmtId="9" fontId="48" fillId="0" borderId="0" xfId="6" applyFont="1" applyFill="1" applyBorder="1" applyAlignment="1">
      <alignment horizontal="left" vertical="center" wrapText="1"/>
    </xf>
    <xf numFmtId="9" fontId="48" fillId="0" borderId="0" xfId="0" applyNumberFormat="1" applyFont="1" applyAlignment="1">
      <alignment horizontal="left" vertical="center" wrapText="1"/>
    </xf>
    <xf numFmtId="0" fontId="54" fillId="0" borderId="0" xfId="0" applyFont="1" applyAlignment="1">
      <alignment wrapText="1"/>
    </xf>
    <xf numFmtId="0" fontId="48" fillId="0" borderId="0" xfId="0" applyFont="1" applyAlignment="1">
      <alignment horizontal="left" vertical="center" wrapText="1"/>
    </xf>
    <xf numFmtId="0" fontId="49" fillId="0" borderId="0" xfId="0" applyFont="1" applyAlignment="1">
      <alignment wrapText="1"/>
    </xf>
    <xf numFmtId="172" fontId="1" fillId="0" borderId="0" xfId="2" applyNumberFormat="1" applyFont="1" applyFill="1" applyAlignment="1">
      <alignment wrapText="1"/>
    </xf>
    <xf numFmtId="9" fontId="52" fillId="0" borderId="0" xfId="0" applyNumberFormat="1" applyFont="1" applyAlignment="1">
      <alignment wrapText="1"/>
    </xf>
    <xf numFmtId="0" fontId="1" fillId="0" borderId="3" xfId="0" applyFont="1" applyBorder="1" applyAlignment="1">
      <alignment wrapText="1"/>
    </xf>
    <xf numFmtId="0" fontId="47" fillId="0" borderId="3" xfId="0" applyFont="1" applyBorder="1" applyAlignment="1">
      <alignment horizontal="left" vertical="center" wrapText="1"/>
    </xf>
    <xf numFmtId="42" fontId="48" fillId="0" borderId="3" xfId="0" applyNumberFormat="1" applyFont="1" applyBorder="1" applyAlignment="1">
      <alignment horizontal="left" wrapText="1"/>
    </xf>
    <xf numFmtId="0" fontId="1" fillId="0" borderId="30" xfId="0" applyFont="1" applyBorder="1" applyAlignment="1">
      <alignment wrapText="1"/>
    </xf>
    <xf numFmtId="0" fontId="47" fillId="0" borderId="31" xfId="0" applyFont="1" applyBorder="1" applyAlignment="1">
      <alignment horizontal="left" vertical="center" wrapText="1"/>
    </xf>
    <xf numFmtId="0" fontId="48" fillId="0" borderId="32" xfId="0" applyFont="1" applyBorder="1" applyAlignment="1">
      <alignment horizontal="left" vertical="center" wrapText="1"/>
    </xf>
    <xf numFmtId="42" fontId="48" fillId="0" borderId="34" xfId="0" applyNumberFormat="1" applyFont="1" applyBorder="1" applyAlignment="1">
      <alignment horizontal="left" wrapText="1"/>
    </xf>
    <xf numFmtId="42" fontId="48" fillId="0" borderId="34" xfId="6" applyNumberFormat="1" applyFont="1" applyFill="1" applyBorder="1" applyAlignment="1">
      <alignment horizontal="left" vertical="center" wrapText="1"/>
    </xf>
    <xf numFmtId="42" fontId="48" fillId="0" borderId="34" xfId="0" applyNumberFormat="1" applyFont="1" applyBorder="1" applyAlignment="1">
      <alignment horizontal="left" vertical="center" wrapText="1"/>
    </xf>
    <xf numFmtId="9" fontId="1" fillId="0" borderId="34" xfId="6" applyFont="1" applyBorder="1" applyAlignment="1">
      <alignment wrapText="1"/>
    </xf>
    <xf numFmtId="0" fontId="48" fillId="0" borderId="35" xfId="0" applyFont="1" applyBorder="1" applyAlignment="1">
      <alignment horizontal="left" vertical="center" wrapText="1"/>
    </xf>
    <xf numFmtId="42" fontId="1" fillId="0" borderId="36" xfId="0" applyNumberFormat="1" applyFont="1" applyBorder="1" applyAlignment="1">
      <alignment wrapText="1"/>
    </xf>
    <xf numFmtId="173" fontId="1" fillId="0" borderId="3" xfId="0" applyNumberFormat="1" applyFont="1" applyBorder="1" applyAlignment="1">
      <alignment wrapText="1"/>
    </xf>
    <xf numFmtId="173" fontId="47" fillId="0" borderId="3" xfId="0" applyNumberFormat="1" applyFont="1" applyBorder="1" applyAlignment="1">
      <alignment horizontal="left" vertical="center" wrapText="1"/>
    </xf>
    <xf numFmtId="42" fontId="53" fillId="0" borderId="3" xfId="0" applyNumberFormat="1" applyFont="1" applyBorder="1" applyAlignment="1">
      <alignment horizontal="left" wrapText="1"/>
    </xf>
    <xf numFmtId="0" fontId="51" fillId="0" borderId="3" xfId="0" applyFont="1" applyBorder="1" applyAlignment="1">
      <alignment wrapText="1"/>
    </xf>
    <xf numFmtId="2" fontId="52" fillId="0" borderId="3" xfId="0" applyNumberFormat="1" applyFont="1" applyBorder="1" applyAlignment="1">
      <alignment wrapText="1"/>
    </xf>
    <xf numFmtId="0" fontId="52" fillId="0" borderId="3" xfId="0" applyFont="1" applyBorder="1" applyAlignment="1">
      <alignment wrapText="1"/>
    </xf>
    <xf numFmtId="0" fontId="1" fillId="0" borderId="89" xfId="0" applyFont="1" applyBorder="1" applyAlignment="1">
      <alignment wrapText="1"/>
    </xf>
    <xf numFmtId="42" fontId="1" fillId="0" borderId="89" xfId="0" applyNumberFormat="1" applyFont="1" applyBorder="1" applyAlignment="1">
      <alignment wrapText="1"/>
    </xf>
    <xf numFmtId="0" fontId="1" fillId="0" borderId="31" xfId="0" applyFont="1" applyBorder="1" applyAlignment="1">
      <alignment wrapText="1"/>
    </xf>
    <xf numFmtId="0" fontId="1" fillId="0" borderId="32" xfId="0" applyFont="1" applyBorder="1" applyAlignment="1">
      <alignment wrapText="1"/>
    </xf>
    <xf numFmtId="1" fontId="52" fillId="0" borderId="34" xfId="0" applyNumberFormat="1" applyFont="1" applyBorder="1" applyAlignment="1">
      <alignment wrapText="1"/>
    </xf>
    <xf numFmtId="0" fontId="52" fillId="0" borderId="34" xfId="0" applyFont="1" applyBorder="1" applyAlignment="1">
      <alignment wrapText="1"/>
    </xf>
    <xf numFmtId="0" fontId="1" fillId="0" borderId="35" xfId="0" applyFont="1" applyBorder="1" applyAlignment="1">
      <alignment wrapText="1"/>
    </xf>
    <xf numFmtId="0" fontId="51" fillId="0" borderId="37" xfId="0" applyFont="1" applyBorder="1" applyAlignment="1">
      <alignment wrapText="1"/>
    </xf>
    <xf numFmtId="173" fontId="51" fillId="0" borderId="37" xfId="0" applyNumberFormat="1" applyFont="1" applyBorder="1" applyAlignment="1">
      <alignment wrapText="1"/>
    </xf>
    <xf numFmtId="0" fontId="51" fillId="0" borderId="36" xfId="0" applyFont="1" applyBorder="1" applyAlignment="1">
      <alignment wrapText="1"/>
    </xf>
    <xf numFmtId="42" fontId="1" fillId="0" borderId="34" xfId="0" applyNumberFormat="1" applyFont="1" applyBorder="1" applyAlignment="1">
      <alignment wrapText="1"/>
    </xf>
    <xf numFmtId="42" fontId="19" fillId="6" borderId="34" xfId="0" applyNumberFormat="1" applyFont="1" applyFill="1" applyBorder="1" applyProtection="1">
      <protection locked="0"/>
    </xf>
    <xf numFmtId="42" fontId="10" fillId="11" borderId="70" xfId="0" applyNumberFormat="1" applyFont="1" applyFill="1" applyBorder="1" applyAlignment="1">
      <alignment horizontal="right"/>
    </xf>
    <xf numFmtId="1" fontId="10" fillId="11" borderId="70" xfId="0" applyNumberFormat="1" applyFont="1" applyFill="1" applyBorder="1" applyAlignment="1">
      <alignment horizontal="right"/>
    </xf>
    <xf numFmtId="42" fontId="16" fillId="11" borderId="33" xfId="0" applyNumberFormat="1" applyFont="1" applyFill="1" applyBorder="1" applyAlignment="1">
      <alignment horizontal="right"/>
    </xf>
    <xf numFmtId="42" fontId="16" fillId="11" borderId="34" xfId="0" applyNumberFormat="1" applyFont="1" applyFill="1" applyBorder="1" applyAlignment="1">
      <alignment horizontal="right"/>
    </xf>
    <xf numFmtId="42" fontId="16" fillId="11" borderId="59" xfId="0" applyNumberFormat="1" applyFont="1" applyFill="1" applyBorder="1" applyAlignment="1">
      <alignment horizontal="right"/>
    </xf>
    <xf numFmtId="9" fontId="16" fillId="0" borderId="33" xfId="6" applyFont="1" applyBorder="1" applyAlignment="1">
      <alignment horizontal="right" vertical="center" wrapText="1"/>
    </xf>
    <xf numFmtId="0" fontId="55" fillId="0" borderId="90" xfId="0" applyFont="1" applyBorder="1"/>
    <xf numFmtId="0" fontId="1" fillId="0" borderId="91" xfId="0" applyFont="1" applyBorder="1"/>
    <xf numFmtId="0" fontId="1" fillId="0" borderId="92" xfId="0" applyFont="1" applyBorder="1"/>
    <xf numFmtId="0" fontId="1" fillId="0" borderId="93" xfId="0" applyFont="1" applyBorder="1"/>
    <xf numFmtId="0" fontId="56" fillId="0" borderId="0" xfId="0" applyFont="1"/>
    <xf numFmtId="0" fontId="56" fillId="0" borderId="94" xfId="0" applyFont="1" applyBorder="1"/>
    <xf numFmtId="0" fontId="56" fillId="0" borderId="93" xfId="0" applyFont="1" applyBorder="1"/>
    <xf numFmtId="0" fontId="1" fillId="0" borderId="94" xfId="0" applyFont="1" applyBorder="1"/>
    <xf numFmtId="0" fontId="0" fillId="0" borderId="93" xfId="0" applyBorder="1" applyAlignment="1">
      <alignment horizontal="center"/>
    </xf>
    <xf numFmtId="3" fontId="0" fillId="0" borderId="0" xfId="0" applyNumberFormat="1"/>
    <xf numFmtId="1" fontId="1" fillId="0" borderId="0" xfId="0" applyNumberFormat="1" applyFont="1"/>
    <xf numFmtId="3" fontId="1" fillId="0" borderId="0" xfId="0" applyNumberFormat="1" applyFont="1"/>
    <xf numFmtId="0" fontId="4" fillId="10" borderId="0" xfId="0" applyFont="1" applyFill="1" applyAlignment="1">
      <alignment vertical="center"/>
    </xf>
    <xf numFmtId="0" fontId="0" fillId="10" borderId="0" xfId="0" applyFill="1" applyAlignment="1"/>
    <xf numFmtId="0" fontId="20" fillId="10" borderId="0" xfId="0" applyFont="1" applyFill="1" applyAlignment="1">
      <alignment vertical="center" wrapText="1"/>
    </xf>
    <xf numFmtId="0" fontId="20" fillId="10" borderId="0" xfId="0" applyFont="1" applyFill="1" applyAlignment="1"/>
    <xf numFmtId="0" fontId="20" fillId="10" borderId="9" xfId="0" applyFont="1" applyFill="1" applyBorder="1" applyAlignment="1">
      <alignment vertical="center" wrapText="1"/>
    </xf>
    <xf numFmtId="0" fontId="20" fillId="10" borderId="0" xfId="0" applyFont="1" applyFill="1" applyAlignment="1">
      <alignment vertical="center"/>
    </xf>
    <xf numFmtId="0" fontId="39" fillId="19" borderId="3" xfId="0" applyFont="1" applyFill="1" applyBorder="1" applyAlignment="1">
      <alignment horizontal="right"/>
    </xf>
    <xf numFmtId="0" fontId="39" fillId="19" borderId="34" xfId="0" applyFont="1" applyFill="1" applyBorder="1" applyAlignment="1">
      <alignment horizontal="right"/>
    </xf>
    <xf numFmtId="0" fontId="38" fillId="14" borderId="0" xfId="0" applyFont="1" applyFill="1" applyAlignment="1">
      <alignment horizontal="center"/>
    </xf>
    <xf numFmtId="0" fontId="29" fillId="21" borderId="38" xfId="0" applyFont="1" applyFill="1" applyBorder="1" applyAlignment="1">
      <alignment horizontal="center"/>
    </xf>
    <xf numFmtId="0" fontId="29" fillId="21" borderId="39" xfId="0" applyFont="1" applyFill="1" applyBorder="1" applyAlignment="1">
      <alignment horizontal="center"/>
    </xf>
    <xf numFmtId="0" fontId="29" fillId="21" borderId="40" xfId="0" applyFont="1" applyFill="1" applyBorder="1" applyAlignment="1">
      <alignment horizontal="center"/>
    </xf>
    <xf numFmtId="0" fontId="29" fillId="19" borderId="3" xfId="0" applyFont="1" applyFill="1" applyBorder="1" applyAlignment="1">
      <alignment horizontal="right"/>
    </xf>
    <xf numFmtId="0" fontId="29" fillId="19" borderId="34" xfId="0" applyFont="1" applyFill="1" applyBorder="1" applyAlignment="1">
      <alignment horizontal="right"/>
    </xf>
    <xf numFmtId="0" fontId="0" fillId="19" borderId="3" xfId="0" applyFill="1" applyBorder="1" applyAlignment="1">
      <alignment horizontal="right"/>
    </xf>
    <xf numFmtId="0" fontId="0" fillId="19" borderId="34" xfId="0" applyFill="1" applyBorder="1" applyAlignment="1">
      <alignment horizontal="right"/>
    </xf>
    <xf numFmtId="1" fontId="0" fillId="19" borderId="3" xfId="0" applyNumberFormat="1" applyFill="1" applyBorder="1" applyAlignment="1">
      <alignment horizontal="right"/>
    </xf>
    <xf numFmtId="1" fontId="0" fillId="19" borderId="34" xfId="0" applyNumberFormat="1" applyFill="1" applyBorder="1" applyAlignment="1">
      <alignment horizontal="right"/>
    </xf>
    <xf numFmtId="0" fontId="30" fillId="19" borderId="3" xfId="0" applyFont="1" applyFill="1" applyBorder="1" applyAlignment="1">
      <alignment horizontal="right"/>
    </xf>
    <xf numFmtId="0" fontId="30" fillId="19" borderId="34" xfId="0" applyFont="1" applyFill="1" applyBorder="1" applyAlignment="1">
      <alignment horizontal="right"/>
    </xf>
    <xf numFmtId="2" fontId="0" fillId="19" borderId="3" xfId="0" applyNumberFormat="1" applyFill="1" applyBorder="1" applyAlignment="1">
      <alignment horizontal="right"/>
    </xf>
    <xf numFmtId="2" fontId="0" fillId="19" borderId="34" xfId="0" applyNumberFormat="1" applyFill="1" applyBorder="1" applyAlignment="1">
      <alignment horizontal="right"/>
    </xf>
    <xf numFmtId="0" fontId="4" fillId="10" borderId="38" xfId="0" applyFont="1" applyFill="1" applyBorder="1" applyAlignment="1">
      <alignment horizontal="left" vertical="center"/>
    </xf>
    <xf numFmtId="0" fontId="4" fillId="10" borderId="39" xfId="0" applyFont="1" applyFill="1" applyBorder="1" applyAlignment="1">
      <alignment horizontal="left" vertical="center"/>
    </xf>
    <xf numFmtId="0" fontId="4" fillId="10" borderId="40" xfId="0" applyFont="1" applyFill="1" applyBorder="1" applyAlignment="1">
      <alignment horizontal="left" vertical="center"/>
    </xf>
    <xf numFmtId="0" fontId="4" fillId="10" borderId="0" xfId="0" applyFont="1" applyFill="1" applyAlignment="1">
      <alignment horizontal="left" vertical="center"/>
    </xf>
    <xf numFmtId="0" fontId="41" fillId="10" borderId="76" xfId="3" applyFont="1" applyFill="1" applyBorder="1" applyAlignment="1">
      <alignment wrapText="1"/>
    </xf>
    <xf numFmtId="0" fontId="41" fillId="10" borderId="77" xfId="3" applyFont="1" applyFill="1" applyBorder="1" applyAlignment="1">
      <alignment wrapText="1"/>
    </xf>
    <xf numFmtId="0" fontId="35" fillId="10" borderId="0" xfId="3" applyFont="1" applyFill="1" applyBorder="1" applyAlignment="1">
      <alignment wrapText="1"/>
    </xf>
    <xf numFmtId="0" fontId="23" fillId="10" borderId="0" xfId="4" applyFont="1" applyFill="1" applyAlignment="1">
      <alignment horizontal="left" vertical="center" wrapText="1"/>
    </xf>
    <xf numFmtId="0" fontId="23" fillId="10" borderId="41" xfId="4" applyFont="1" applyFill="1" applyBorder="1" applyAlignment="1">
      <alignment horizontal="left" vertical="center" wrapText="1"/>
    </xf>
    <xf numFmtId="0" fontId="21" fillId="10" borderId="38" xfId="4" applyFont="1" applyFill="1" applyBorder="1" applyAlignment="1">
      <alignment horizontal="center" vertical="center" wrapText="1"/>
    </xf>
    <xf numFmtId="0" fontId="21" fillId="10" borderId="39" xfId="4" applyFont="1" applyFill="1" applyBorder="1" applyAlignment="1">
      <alignment horizontal="center" vertical="center" wrapText="1"/>
    </xf>
    <xf numFmtId="0" fontId="21" fillId="10" borderId="40" xfId="4" applyFont="1" applyFill="1" applyBorder="1" applyAlignment="1">
      <alignment horizontal="center" vertical="center" wrapText="1"/>
    </xf>
    <xf numFmtId="0" fontId="23" fillId="10" borderId="0" xfId="4" applyFont="1" applyFill="1" applyAlignment="1">
      <alignment vertical="center" wrapText="1"/>
    </xf>
    <xf numFmtId="0" fontId="23" fillId="10" borderId="41" xfId="4" applyFont="1" applyFill="1" applyBorder="1" applyAlignment="1">
      <alignment vertical="center" wrapText="1"/>
    </xf>
    <xf numFmtId="0" fontId="21" fillId="11" borderId="29" xfId="4" applyFont="1" applyFill="1" applyBorder="1" applyAlignment="1">
      <alignment vertical="center" wrapText="1"/>
    </xf>
    <xf numFmtId="0" fontId="21" fillId="11" borderId="0" xfId="4" applyFont="1" applyFill="1" applyAlignment="1">
      <alignment vertical="center" wrapText="1"/>
    </xf>
    <xf numFmtId="0" fontId="21" fillId="11" borderId="41" xfId="4" applyFont="1" applyFill="1" applyBorder="1" applyAlignment="1">
      <alignment vertical="center" wrapText="1"/>
    </xf>
    <xf numFmtId="0" fontId="21" fillId="11" borderId="29" xfId="4" applyFont="1" applyFill="1" applyBorder="1" applyAlignment="1">
      <alignment horizontal="center" vertical="center" wrapText="1"/>
    </xf>
    <xf numFmtId="0" fontId="21" fillId="11" borderId="0" xfId="4" applyFont="1" applyFill="1" applyAlignment="1">
      <alignment horizontal="center" vertical="center" wrapText="1"/>
    </xf>
    <xf numFmtId="0" fontId="21" fillId="11" borderId="41" xfId="4" applyFont="1" applyFill="1" applyBorder="1" applyAlignment="1">
      <alignment horizontal="center" vertical="center" wrapText="1"/>
    </xf>
    <xf numFmtId="0" fontId="21" fillId="10" borderId="29" xfId="4" applyFont="1" applyFill="1" applyBorder="1" applyAlignment="1">
      <alignment horizontal="left" vertical="center" wrapText="1"/>
    </xf>
    <xf numFmtId="0" fontId="23" fillId="10" borderId="0" xfId="4" applyFont="1" applyFill="1" applyAlignment="1">
      <alignment horizontal="left" vertical="top" wrapText="1"/>
    </xf>
    <xf numFmtId="0" fontId="23" fillId="10" borderId="41" xfId="4" applyFont="1" applyFill="1" applyBorder="1" applyAlignment="1">
      <alignment horizontal="left" vertical="top" wrapText="1"/>
    </xf>
    <xf numFmtId="0" fontId="3" fillId="20" borderId="0" xfId="4" applyFont="1" applyFill="1" applyAlignment="1">
      <alignment vertical="center" wrapText="1"/>
    </xf>
    <xf numFmtId="0" fontId="3" fillId="8" borderId="0" xfId="4" applyFont="1" applyFill="1" applyAlignment="1">
      <alignment horizontal="center" vertical="center"/>
    </xf>
    <xf numFmtId="0" fontId="7" fillId="20" borderId="0" xfId="4" applyFill="1" applyAlignment="1">
      <alignment horizontal="left" vertical="center" wrapText="1"/>
    </xf>
    <xf numFmtId="0" fontId="3" fillId="20" borderId="0" xfId="4" applyFont="1" applyFill="1" applyAlignment="1">
      <alignment horizontal="left" vertical="center" wrapText="1"/>
    </xf>
    <xf numFmtId="1" fontId="0" fillId="22" borderId="86" xfId="0" applyNumberFormat="1" applyFill="1" applyBorder="1"/>
  </cellXfs>
  <cellStyles count="7">
    <cellStyle name="Comma" xfId="1" builtinId="3"/>
    <cellStyle name="Currency" xfId="2" builtinId="4"/>
    <cellStyle name="Heading 1" xfId="3" builtinId="16"/>
    <cellStyle name="Normal" xfId="0" builtinId="0"/>
    <cellStyle name="Normal 2" xfId="4"/>
    <cellStyle name="Per cent 2" xfId="5"/>
    <cellStyle name="Percent" xfId="6" builtinId="5"/>
  </cellStyles>
  <dxfs count="56">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
      <fill>
        <patternFill>
          <bgColor rgb="FFF89E53"/>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'MVP validation'!$B$1</c:f>
              <c:strCache>
                <c:ptCount val="1"/>
                <c:pt idx="0">
                  <c:v>Entrepreneur</c:v>
                </c:pt>
              </c:strCache>
            </c:strRef>
          </c:tx>
          <c:spPr>
            <a:solidFill>
              <a:schemeClr val="accent2"/>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'MVP validation'!$A$2:$A$8</c:f>
              <c:strCache>
                <c:ptCount val="7"/>
                <c:pt idx="0">
                  <c:v># Liked the app </c:v>
                </c:pt>
                <c:pt idx="1">
                  <c:v># Found the app laggy</c:v>
                </c:pt>
                <c:pt idx="2">
                  <c:v># Content useful and engaging</c:v>
                </c:pt>
                <c:pt idx="3">
                  <c:v># Easy to connect </c:v>
                </c:pt>
                <c:pt idx="4">
                  <c:v># People who initiated chats</c:v>
                </c:pt>
                <c:pt idx="5">
                  <c:v># Easy to conduct online meetings</c:v>
                </c:pt>
                <c:pt idx="6">
                  <c:v>NPS </c:v>
                </c:pt>
              </c:strCache>
            </c:strRef>
          </c:cat>
          <c:val>
            <c:numRef>
              <c:f>'MVP validation'!$B$2:$B$8</c:f>
              <c:numCache>
                <c:formatCode>General</c:formatCode>
                <c:ptCount val="7"/>
                <c:pt idx="0">
                  <c:v>87</c:v>
                </c:pt>
                <c:pt idx="1">
                  <c:v>25</c:v>
                </c:pt>
                <c:pt idx="2">
                  <c:v>74</c:v>
                </c:pt>
                <c:pt idx="3">
                  <c:v>98</c:v>
                </c:pt>
                <c:pt idx="4">
                  <c:v>64</c:v>
                </c:pt>
                <c:pt idx="5">
                  <c:v>76</c:v>
                </c:pt>
                <c:pt idx="6">
                  <c:v>40</c:v>
                </c:pt>
              </c:numCache>
            </c:numRef>
          </c:val>
          <c:extLst xmlns:c16r2="http://schemas.microsoft.com/office/drawing/2015/06/chart">
            <c:ext xmlns:c16="http://schemas.microsoft.com/office/drawing/2014/chart" uri="{C3380CC4-5D6E-409C-BE32-E72D297353CC}">
              <c16:uniqueId val="{00000000-0E8F-407B-B944-A409859817CA}"/>
            </c:ext>
          </c:extLst>
        </c:ser>
        <c:dLbls>
          <c:dLblPos val="inEnd"/>
          <c:showLegendKey val="0"/>
          <c:showVal val="1"/>
          <c:showCatName val="0"/>
          <c:showSerName val="0"/>
          <c:showPercent val="0"/>
          <c:showBubbleSize val="0"/>
        </c:dLbls>
        <c:gapWidth val="65"/>
        <c:axId val="441778128"/>
        <c:axId val="441772144"/>
      </c:barChart>
      <c:catAx>
        <c:axId val="44177812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ysClr val="windowText" lastClr="000000"/>
                </a:solidFill>
                <a:latin typeface="+mn-lt"/>
                <a:ea typeface="+mn-ea"/>
                <a:cs typeface="+mn-cs"/>
              </a:defRPr>
            </a:pPr>
            <a:endParaRPr lang="en-US"/>
          </a:p>
        </c:txPr>
        <c:crossAx val="441772144"/>
        <c:crosses val="autoZero"/>
        <c:auto val="1"/>
        <c:lblAlgn val="ctr"/>
        <c:lblOffset val="100"/>
        <c:noMultiLvlLbl val="0"/>
      </c:catAx>
      <c:valAx>
        <c:axId val="44177214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41778128"/>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'MVP validation'!$D$1</c:f>
              <c:strCache>
                <c:ptCount val="1"/>
                <c:pt idx="0">
                  <c:v>Mentor</c:v>
                </c:pt>
              </c:strCache>
            </c:strRef>
          </c:tx>
          <c:spPr>
            <a:solidFill>
              <a:schemeClr val="accent6"/>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'MVP validation'!$C$2:$C$8</c:f>
              <c:strCache>
                <c:ptCount val="7"/>
                <c:pt idx="0">
                  <c:v># Liked the app </c:v>
                </c:pt>
                <c:pt idx="1">
                  <c:v># Found the app laggy</c:v>
                </c:pt>
                <c:pt idx="2">
                  <c:v># Content useful and engaging</c:v>
                </c:pt>
                <c:pt idx="3">
                  <c:v># Easy to connect </c:v>
                </c:pt>
                <c:pt idx="4">
                  <c:v># People who initiated chats</c:v>
                </c:pt>
                <c:pt idx="5">
                  <c:v># Easy to conduct online meetings</c:v>
                </c:pt>
                <c:pt idx="6">
                  <c:v>NPS</c:v>
                </c:pt>
              </c:strCache>
            </c:strRef>
          </c:cat>
          <c:val>
            <c:numRef>
              <c:f>'MVP validation'!$D$2:$D$8</c:f>
              <c:numCache>
                <c:formatCode>General</c:formatCode>
                <c:ptCount val="7"/>
                <c:pt idx="0">
                  <c:v>43</c:v>
                </c:pt>
                <c:pt idx="1">
                  <c:v>16</c:v>
                </c:pt>
                <c:pt idx="2">
                  <c:v>29</c:v>
                </c:pt>
                <c:pt idx="3">
                  <c:v>46</c:v>
                </c:pt>
                <c:pt idx="4">
                  <c:v>12</c:v>
                </c:pt>
                <c:pt idx="5">
                  <c:v>38</c:v>
                </c:pt>
                <c:pt idx="6">
                  <c:v>45</c:v>
                </c:pt>
              </c:numCache>
            </c:numRef>
          </c:val>
          <c:extLst xmlns:c16r2="http://schemas.microsoft.com/office/drawing/2015/06/chart">
            <c:ext xmlns:c16="http://schemas.microsoft.com/office/drawing/2014/chart" uri="{C3380CC4-5D6E-409C-BE32-E72D297353CC}">
              <c16:uniqueId val="{00000000-6813-47E2-81BB-BB82EE61D5FD}"/>
            </c:ext>
          </c:extLst>
        </c:ser>
        <c:dLbls>
          <c:dLblPos val="inEnd"/>
          <c:showLegendKey val="0"/>
          <c:showVal val="1"/>
          <c:showCatName val="0"/>
          <c:showSerName val="0"/>
          <c:showPercent val="0"/>
          <c:showBubbleSize val="0"/>
        </c:dLbls>
        <c:gapWidth val="65"/>
        <c:axId val="441768880"/>
        <c:axId val="441777040"/>
      </c:barChart>
      <c:catAx>
        <c:axId val="44176888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441777040"/>
        <c:crosses val="autoZero"/>
        <c:auto val="1"/>
        <c:lblAlgn val="ctr"/>
        <c:lblOffset val="100"/>
        <c:noMultiLvlLbl val="0"/>
      </c:catAx>
      <c:valAx>
        <c:axId val="44177704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4176888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1181100</xdr:colOff>
      <xdr:row>0</xdr:row>
      <xdr:rowOff>88900</xdr:rowOff>
    </xdr:from>
    <xdr:to>
      <xdr:col>4</xdr:col>
      <xdr:colOff>0</xdr:colOff>
      <xdr:row>0</xdr:row>
      <xdr:rowOff>660400</xdr:rowOff>
    </xdr:to>
    <xdr:pic>
      <xdr:nvPicPr>
        <xdr:cNvPr id="3772" name="Picture 8" descr="Wadhwani Foundation">
          <a:extLst>
            <a:ext uri="{FF2B5EF4-FFF2-40B4-BE49-F238E27FC236}">
              <a16:creationId xmlns:a16="http://schemas.microsoft.com/office/drawing/2014/main" xmlns="" id="{45F90644-640E-7E40-BCE1-94880BD282B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655300" y="88900"/>
          <a:ext cx="11811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3</xdr:col>
      <xdr:colOff>11922</xdr:colOff>
      <xdr:row>1</xdr:row>
      <xdr:rowOff>32529</xdr:rowOff>
    </xdr:from>
    <xdr:ext cx="3583895" cy="2401425"/>
    <xdr:sp macro="" textlink="">
      <xdr:nvSpPr>
        <xdr:cNvPr id="2" name="Text Box 2">
          <a:extLst>
            <a:ext uri="{FF2B5EF4-FFF2-40B4-BE49-F238E27FC236}">
              <a16:creationId xmlns:a16="http://schemas.microsoft.com/office/drawing/2014/main" xmlns="" id="{339055E2-9AF8-DD41-A142-368A8716EC53}"/>
            </a:ext>
          </a:extLst>
        </xdr:cNvPr>
        <xdr:cNvSpPr txBox="1">
          <a:spLocks noChangeAspect="1" noChangeArrowheads="1"/>
        </xdr:cNvSpPr>
      </xdr:nvSpPr>
      <xdr:spPr bwMode="auto">
        <a:xfrm>
          <a:off x="4342622" y="229379"/>
          <a:ext cx="3490503" cy="2437621"/>
        </a:xfrm>
        <a:prstGeom prst="rect">
          <a:avLst/>
        </a:prstGeom>
        <a:noFill/>
        <a:ln w="57150">
          <a:solidFill>
            <a:srgbClr val="44C8F5"/>
          </a:solidFill>
          <a:miter lim="800000"/>
          <a:headEnd/>
          <a:tailEnd/>
        </a:ln>
      </xdr:spPr>
      <xdr:txBody>
        <a:bodyPr vertOverflow="clip" wrap="square" lIns="27432" tIns="22860" rIns="0" bIns="0" anchor="t" upright="1">
          <a:noAutofit/>
        </a:bodyPr>
        <a:lstStyle/>
        <a:p>
          <a:pPr algn="l" rtl="0">
            <a:defRPr sz="1000"/>
          </a:pPr>
          <a:r>
            <a:rPr lang="en-US" sz="900" b="1" i="0" u="none" strike="noStrike" baseline="0">
              <a:solidFill>
                <a:sysClr val="windowText" lastClr="000000"/>
              </a:solidFill>
              <a:latin typeface="Gill Sans MT" pitchFamily="34" charset="0"/>
              <a:cs typeface="Arial"/>
            </a:rPr>
            <a:t>Breakeven Sales Level</a:t>
          </a:r>
        </a:p>
        <a:p>
          <a:pPr algn="l" rtl="0">
            <a:lnSpc>
              <a:spcPts val="900"/>
            </a:lnSpc>
            <a:defRPr sz="1000"/>
          </a:pPr>
          <a:endParaRPr lang="en-US" sz="900" b="1" i="0" u="sng" strike="noStrike" baseline="0">
            <a:solidFill>
              <a:sysClr val="windowText" lastClr="000000"/>
            </a:solidFill>
            <a:latin typeface="Gill Sans MT" pitchFamily="34" charset="0"/>
            <a:cs typeface="Arial"/>
          </a:endParaRPr>
        </a:p>
        <a:p>
          <a:pPr algn="l" rtl="0">
            <a:lnSpc>
              <a:spcPts val="900"/>
            </a:lnSpc>
            <a:defRPr sz="1000"/>
          </a:pPr>
          <a:r>
            <a:rPr lang="en-US" sz="900" b="0" i="0" u="none" strike="noStrike" baseline="0">
              <a:solidFill>
                <a:sysClr val="windowText" lastClr="000000"/>
              </a:solidFill>
              <a:latin typeface="Gill Sans MT" pitchFamily="34" charset="0"/>
              <a:cs typeface="Arial"/>
            </a:rPr>
            <a:t>The breakeven sales level is the number of units that must be sold in order to break even. This means that revenues are equal to expenses. Any units sold beyond this quantity will allow the company to generate profit.</a:t>
          </a:r>
          <a:endParaRPr lang="en-US" sz="900" b="1" i="0" u="sng" strike="noStrike" baseline="0">
            <a:solidFill>
              <a:sysClr val="windowText" lastClr="000000"/>
            </a:solidFill>
            <a:latin typeface="Gill Sans MT" pitchFamily="34" charset="0"/>
            <a:cs typeface="Arial"/>
          </a:endParaRPr>
        </a:p>
        <a:p>
          <a:pPr algn="l" rtl="0">
            <a:defRPr sz="1000"/>
          </a:pPr>
          <a:endParaRPr lang="en-US" sz="900" b="0" i="0" u="none" strike="noStrike" baseline="0">
            <a:solidFill>
              <a:sysClr val="windowText" lastClr="000000"/>
            </a:solidFill>
            <a:latin typeface="Gill Sans MT" pitchFamily="34" charset="0"/>
            <a:cs typeface="Arial"/>
          </a:endParaRPr>
        </a:p>
        <a:p>
          <a:pPr algn="l" rtl="0">
            <a:defRPr sz="1000"/>
          </a:pPr>
          <a:r>
            <a:rPr lang="en-US" sz="900" b="0" i="0" u="none" strike="noStrike" baseline="0">
              <a:solidFill>
                <a:sysClr val="windowText" lastClr="000000"/>
              </a:solidFill>
              <a:latin typeface="Gill Sans MT" pitchFamily="34" charset="0"/>
              <a:cs typeface="Arial"/>
            </a:rPr>
            <a:t>One of the best uses of breakeven analysis is to play with various scenarios. For instance, if you can reduce the cost of producing an item, what will be the impact on how many units you need to sell. You can use many such "what if" scenarios to arrive at the sales that your team can achieve.</a:t>
          </a:r>
        </a:p>
        <a:p>
          <a:pPr algn="l" rtl="0">
            <a:lnSpc>
              <a:spcPts val="900"/>
            </a:lnSpc>
            <a:defRPr sz="1000"/>
          </a:pPr>
          <a:endParaRPr lang="en-US" sz="900" b="0" i="0" u="none" strike="noStrike" baseline="0">
            <a:solidFill>
              <a:sysClr val="windowText" lastClr="000000"/>
            </a:solidFill>
            <a:latin typeface="Gill Sans MT" pitchFamily="34" charset="0"/>
            <a:cs typeface="Arial"/>
          </a:endParaRPr>
        </a:p>
        <a:p>
          <a:pPr algn="l" rtl="0">
            <a:lnSpc>
              <a:spcPts val="900"/>
            </a:lnSpc>
            <a:defRPr sz="1000"/>
          </a:pPr>
          <a:r>
            <a:rPr lang="en-US" sz="900" b="0" i="0" u="none" strike="noStrike" baseline="0">
              <a:solidFill>
                <a:sysClr val="windowText" lastClr="000000"/>
              </a:solidFill>
              <a:latin typeface="Gill Sans MT" pitchFamily="34" charset="0"/>
              <a:cs typeface="Arial"/>
            </a:rPr>
            <a:t>Formula:</a:t>
          </a:r>
        </a:p>
        <a:p>
          <a:pPr algn="l" rtl="0">
            <a:lnSpc>
              <a:spcPts val="900"/>
            </a:lnSpc>
            <a:defRPr sz="1000"/>
          </a:pPr>
          <a:endParaRPr lang="en-US" sz="900" b="0" i="0" u="none" strike="noStrike" baseline="0">
            <a:solidFill>
              <a:sysClr val="windowText" lastClr="000000"/>
            </a:solidFill>
            <a:latin typeface="Gill Sans MT" pitchFamily="34" charset="0"/>
            <a:cs typeface="Arial"/>
          </a:endParaRPr>
        </a:p>
        <a:p>
          <a:pPr algn="l" rtl="0">
            <a:lnSpc>
              <a:spcPts val="900"/>
            </a:lnSpc>
            <a:defRPr sz="1000"/>
          </a:pPr>
          <a:r>
            <a:rPr lang="en-US" sz="900" b="0" i="0" u="none" strike="noStrike" baseline="0">
              <a:solidFill>
                <a:sysClr val="windowText" lastClr="000000"/>
              </a:solidFill>
              <a:latin typeface="Gill Sans MT" pitchFamily="34" charset="0"/>
              <a:cs typeface="Arial"/>
            </a:rPr>
            <a:t>Breakeven Point = Total Fixed Costs/(Gross Margin/Total Sales)</a:t>
          </a:r>
        </a:p>
        <a:p>
          <a:pPr algn="l" rtl="0">
            <a:lnSpc>
              <a:spcPts val="900"/>
            </a:lnSpc>
            <a:defRPr sz="1000"/>
          </a:pPr>
          <a:endParaRPr lang="en-US" sz="900" b="0" i="0" u="none" strike="noStrike" baseline="0">
            <a:solidFill>
              <a:sysClr val="windowText" lastClr="000000"/>
            </a:solidFill>
            <a:latin typeface="Gill Sans MT" pitchFamily="34" charset="0"/>
            <a:cs typeface="Arial"/>
          </a:endParaRPr>
        </a:p>
        <a:p>
          <a:pPr algn="l" rtl="0">
            <a:lnSpc>
              <a:spcPts val="900"/>
            </a:lnSpc>
            <a:defRPr sz="1000"/>
          </a:pPr>
          <a:endParaRPr lang="en-US" sz="900" b="0" i="0" u="none" strike="noStrike" baseline="0">
            <a:solidFill>
              <a:sysClr val="windowText" lastClr="000000"/>
            </a:solidFill>
            <a:latin typeface="Gill Sans MT" pitchFamily="34" charset="0"/>
            <a:cs typeface="Arial"/>
          </a:endParaRPr>
        </a:p>
        <a:p>
          <a:pPr algn="l" rtl="0">
            <a:lnSpc>
              <a:spcPts val="900"/>
            </a:lnSpc>
            <a:defRPr sz="1000"/>
          </a:pPr>
          <a:endParaRPr lang="en-US" sz="900" b="0" i="0" u="none" strike="noStrike" baseline="0">
            <a:solidFill>
              <a:sysClr val="windowText" lastClr="000000"/>
            </a:solidFill>
            <a:latin typeface="Gill Sans MT" pitchFamily="34" charset="0"/>
            <a:cs typeface="Arial"/>
          </a:endParaRPr>
        </a:p>
      </xdr:txBody>
    </xdr:sp>
    <xdr:clientData fLocksWithSheet="0" fPrintsWithSheet="0"/>
  </xdr:oneCellAnchor>
</xdr:wsDr>
</file>

<file path=xl/drawings/drawing3.xml><?xml version="1.0" encoding="utf-8"?>
<xdr:wsDr xmlns:xdr="http://schemas.openxmlformats.org/drawingml/2006/spreadsheetDrawing" xmlns:a="http://schemas.openxmlformats.org/drawingml/2006/main">
  <xdr:twoCellAnchor>
    <xdr:from>
      <xdr:col>0</xdr:col>
      <xdr:colOff>6985</xdr:colOff>
      <xdr:row>0</xdr:row>
      <xdr:rowOff>0</xdr:rowOff>
    </xdr:from>
    <xdr:to>
      <xdr:col>0</xdr:col>
      <xdr:colOff>232013</xdr:colOff>
      <xdr:row>14</xdr:row>
      <xdr:rowOff>0</xdr:rowOff>
    </xdr:to>
    <xdr:sp macro="" textlink="">
      <xdr:nvSpPr>
        <xdr:cNvPr id="2" name="Rectangle 1">
          <a:extLst>
            <a:ext uri="{FF2B5EF4-FFF2-40B4-BE49-F238E27FC236}">
              <a16:creationId xmlns:a16="http://schemas.microsoft.com/office/drawing/2014/main" xmlns="" id="{D54D086D-A50C-CC4E-AE84-2454A1B98D05}"/>
            </a:ext>
          </a:extLst>
        </xdr:cNvPr>
        <xdr:cNvSpPr>
          <a:spLocks/>
        </xdr:cNvSpPr>
      </xdr:nvSpPr>
      <xdr:spPr>
        <a:xfrm>
          <a:off x="6985" y="0"/>
          <a:ext cx="225028" cy="11645900"/>
        </a:xfrm>
        <a:prstGeom prst="rect">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oneCell">
    <xdr:from>
      <xdr:col>0</xdr:col>
      <xdr:colOff>317500</xdr:colOff>
      <xdr:row>0</xdr:row>
      <xdr:rowOff>63500</xdr:rowOff>
    </xdr:from>
    <xdr:to>
      <xdr:col>1</xdr:col>
      <xdr:colOff>3175</xdr:colOff>
      <xdr:row>4</xdr:row>
      <xdr:rowOff>571500</xdr:rowOff>
    </xdr:to>
    <xdr:pic>
      <xdr:nvPicPr>
        <xdr:cNvPr id="34982" name="Picture 2" descr="C:\Users\ShubhoPriyanka\AppData\Local\Microsoft\Windows\INetCache\Content.Word\LearnwiseTM-logo.jpg">
          <a:extLst>
            <a:ext uri="{FF2B5EF4-FFF2-40B4-BE49-F238E27FC236}">
              <a16:creationId xmlns:a16="http://schemas.microsoft.com/office/drawing/2014/main" xmlns="" id="{3E0D996E-7C89-BD48-B291-61446A1EC08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24709" t="5276" r="19151"/>
        <a:stretch>
          <a:fillRect/>
        </a:stretch>
      </xdr:blipFill>
      <xdr:spPr bwMode="auto">
        <a:xfrm>
          <a:off x="317500" y="63500"/>
          <a:ext cx="457200" cy="189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172085</xdr:colOff>
      <xdr:row>4</xdr:row>
      <xdr:rowOff>916778</xdr:rowOff>
    </xdr:from>
    <xdr:to>
      <xdr:col>0</xdr:col>
      <xdr:colOff>674705</xdr:colOff>
      <xdr:row>20</xdr:row>
      <xdr:rowOff>94455</xdr:rowOff>
    </xdr:to>
    <xdr:sp macro="" textlink="">
      <xdr:nvSpPr>
        <xdr:cNvPr id="4" name="Text Box 6">
          <a:extLst>
            <a:ext uri="{FF2B5EF4-FFF2-40B4-BE49-F238E27FC236}">
              <a16:creationId xmlns:a16="http://schemas.microsoft.com/office/drawing/2014/main" xmlns="" id="{D95E6150-8BFF-0747-8F22-490A426BB3E0}"/>
            </a:ext>
          </a:extLst>
        </xdr:cNvPr>
        <xdr:cNvSpPr txBox="1">
          <a:spLocks noChangeArrowheads="1"/>
        </xdr:cNvSpPr>
      </xdr:nvSpPr>
      <xdr:spPr bwMode="auto">
        <a:xfrm rot="5400000">
          <a:off x="-6639394" y="9112557"/>
          <a:ext cx="14125577" cy="502620"/>
        </a:xfrm>
        <a:prstGeom prst="rect">
          <a:avLst/>
        </a:prstGeom>
        <a:noFill/>
        <a:ln>
          <a:noFill/>
        </a:ln>
      </xdr:spPr>
      <xdr:txBody>
        <a:bodyPr rot="0" vert="vert" wrap="square" lIns="91440" tIns="45720" rIns="91440" bIns="45720" anchor="t" anchorCtr="0" upright="1">
          <a:noAutofit/>
        </a:bodyPr>
        <a:lstStyle/>
        <a:p>
          <a:pPr marL="0" marR="0">
            <a:lnSpc>
              <a:spcPct val="107000"/>
            </a:lnSpc>
            <a:spcBef>
              <a:spcPts val="1200"/>
            </a:spcBef>
            <a:spcAft>
              <a:spcPts val="800"/>
            </a:spcAft>
          </a:pPr>
          <a:r>
            <a:rPr lang="en-US" sz="1100">
              <a:effectLst/>
              <a:latin typeface="Calibri" panose="020F0502020204030204" pitchFamily="34" charset="0"/>
              <a:ea typeface="Calibri" panose="020F0502020204030204" pitchFamily="34" charset="0"/>
              <a:cs typeface="Mangal" panose="02040503050203030202" pitchFamily="18" charset="0"/>
            </a:rPr>
            <a:t>Advanced Course in Entrepreneurship</a:t>
          </a:r>
        </a:p>
        <a:p>
          <a:pPr marL="0" marR="0">
            <a:lnSpc>
              <a:spcPct val="107000"/>
            </a:lnSpc>
            <a:spcBef>
              <a:spcPts val="1200"/>
            </a:spcBef>
            <a:spcAft>
              <a:spcPts val="800"/>
            </a:spcAft>
          </a:pPr>
          <a:r>
            <a:rPr lang="en-US" sz="1100">
              <a:effectLst/>
              <a:latin typeface="Calibri" panose="020F0502020204030204" pitchFamily="34" charset="0"/>
              <a:ea typeface="Calibri" panose="020F0502020204030204" pitchFamily="34" charset="0"/>
              <a:cs typeface="Mangal" panose="02040503050203030202" pitchFamily="18" charset="0"/>
            </a:rPr>
            <a:t> </a:t>
          </a:r>
        </a:p>
      </xdr:txBody>
    </xdr:sp>
    <xdr:clientData/>
  </xdr:twoCellAnchor>
  <xdr:twoCellAnchor editAs="oneCell">
    <xdr:from>
      <xdr:col>4</xdr:col>
      <xdr:colOff>0</xdr:colOff>
      <xdr:row>0</xdr:row>
      <xdr:rowOff>0</xdr:rowOff>
    </xdr:from>
    <xdr:to>
      <xdr:col>4</xdr:col>
      <xdr:colOff>1181100</xdr:colOff>
      <xdr:row>0</xdr:row>
      <xdr:rowOff>571500</xdr:rowOff>
    </xdr:to>
    <xdr:pic>
      <xdr:nvPicPr>
        <xdr:cNvPr id="34984" name="Picture 4" descr="Wadhwani Foundation">
          <a:extLst>
            <a:ext uri="{FF2B5EF4-FFF2-40B4-BE49-F238E27FC236}">
              <a16:creationId xmlns:a16="http://schemas.microsoft.com/office/drawing/2014/main" xmlns="" id="{AF39D927-49C5-AC4C-B24D-E7D4012600D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287000" y="0"/>
          <a:ext cx="11811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16513</xdr:colOff>
      <xdr:row>10</xdr:row>
      <xdr:rowOff>1415223</xdr:rowOff>
    </xdr:from>
    <xdr:to>
      <xdr:col>0</xdr:col>
      <xdr:colOff>256543</xdr:colOff>
      <xdr:row>45</xdr:row>
      <xdr:rowOff>57121</xdr:rowOff>
    </xdr:to>
    <xdr:sp macro="" textlink="">
      <xdr:nvSpPr>
        <xdr:cNvPr id="6" name="Rectangle 5">
          <a:extLst>
            <a:ext uri="{FF2B5EF4-FFF2-40B4-BE49-F238E27FC236}">
              <a16:creationId xmlns:a16="http://schemas.microsoft.com/office/drawing/2014/main" xmlns="" id="{23439509-D79C-B441-949B-75E50013C2FF}"/>
            </a:ext>
          </a:extLst>
        </xdr:cNvPr>
        <xdr:cNvSpPr>
          <a:spLocks/>
        </xdr:cNvSpPr>
      </xdr:nvSpPr>
      <xdr:spPr>
        <a:xfrm>
          <a:off x="16513" y="8565323"/>
          <a:ext cx="240030" cy="12192798"/>
        </a:xfrm>
        <a:prstGeom prst="rect">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xdr:from>
      <xdr:col>0</xdr:col>
      <xdr:colOff>6985</xdr:colOff>
      <xdr:row>0</xdr:row>
      <xdr:rowOff>0</xdr:rowOff>
    </xdr:from>
    <xdr:to>
      <xdr:col>0</xdr:col>
      <xdr:colOff>232013</xdr:colOff>
      <xdr:row>14</xdr:row>
      <xdr:rowOff>0</xdr:rowOff>
    </xdr:to>
    <xdr:sp macro="" textlink="">
      <xdr:nvSpPr>
        <xdr:cNvPr id="7" name="Rectangle 6">
          <a:extLst>
            <a:ext uri="{FF2B5EF4-FFF2-40B4-BE49-F238E27FC236}">
              <a16:creationId xmlns:a16="http://schemas.microsoft.com/office/drawing/2014/main" xmlns="" id="{86890C6D-9498-4A4E-A7D5-79413ACFAB6D}"/>
            </a:ext>
          </a:extLst>
        </xdr:cNvPr>
        <xdr:cNvSpPr>
          <a:spLocks/>
        </xdr:cNvSpPr>
      </xdr:nvSpPr>
      <xdr:spPr>
        <a:xfrm>
          <a:off x="6985" y="0"/>
          <a:ext cx="225028" cy="11645900"/>
        </a:xfrm>
        <a:prstGeom prst="rect">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oneCell">
    <xdr:from>
      <xdr:col>0</xdr:col>
      <xdr:colOff>317500</xdr:colOff>
      <xdr:row>0</xdr:row>
      <xdr:rowOff>63500</xdr:rowOff>
    </xdr:from>
    <xdr:to>
      <xdr:col>1</xdr:col>
      <xdr:colOff>3175</xdr:colOff>
      <xdr:row>4</xdr:row>
      <xdr:rowOff>571500</xdr:rowOff>
    </xdr:to>
    <xdr:pic>
      <xdr:nvPicPr>
        <xdr:cNvPr id="34987" name="Picture 2" descr="C:\Users\ShubhoPriyanka\AppData\Local\Microsoft\Windows\INetCache\Content.Word\LearnwiseTM-logo.jpg">
          <a:extLst>
            <a:ext uri="{FF2B5EF4-FFF2-40B4-BE49-F238E27FC236}">
              <a16:creationId xmlns:a16="http://schemas.microsoft.com/office/drawing/2014/main" xmlns="" id="{D4E2DD3F-9919-9640-A696-89E8B932B2F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24709" t="5276" r="19151"/>
        <a:stretch>
          <a:fillRect/>
        </a:stretch>
      </xdr:blipFill>
      <xdr:spPr bwMode="auto">
        <a:xfrm>
          <a:off x="317500" y="63500"/>
          <a:ext cx="457200" cy="1892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0</xdr:row>
      <xdr:rowOff>0</xdr:rowOff>
    </xdr:from>
    <xdr:to>
      <xdr:col>4</xdr:col>
      <xdr:colOff>1181100</xdr:colOff>
      <xdr:row>0</xdr:row>
      <xdr:rowOff>571500</xdr:rowOff>
    </xdr:to>
    <xdr:pic>
      <xdr:nvPicPr>
        <xdr:cNvPr id="34988" name="Picture 4" descr="Wadhwani Foundation">
          <a:extLst>
            <a:ext uri="{FF2B5EF4-FFF2-40B4-BE49-F238E27FC236}">
              <a16:creationId xmlns:a16="http://schemas.microsoft.com/office/drawing/2014/main" xmlns="" id="{199A17FC-362B-6A40-A62F-30E602956F3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287000" y="0"/>
          <a:ext cx="11811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16513</xdr:colOff>
      <xdr:row>10</xdr:row>
      <xdr:rowOff>1415223</xdr:rowOff>
    </xdr:from>
    <xdr:to>
      <xdr:col>0</xdr:col>
      <xdr:colOff>256543</xdr:colOff>
      <xdr:row>45</xdr:row>
      <xdr:rowOff>57121</xdr:rowOff>
    </xdr:to>
    <xdr:sp macro="" textlink="">
      <xdr:nvSpPr>
        <xdr:cNvPr id="10" name="Rectangle 9">
          <a:extLst>
            <a:ext uri="{FF2B5EF4-FFF2-40B4-BE49-F238E27FC236}">
              <a16:creationId xmlns:a16="http://schemas.microsoft.com/office/drawing/2014/main" xmlns="" id="{F192EA30-61C0-924F-97D7-3578613FEE97}"/>
            </a:ext>
          </a:extLst>
        </xdr:cNvPr>
        <xdr:cNvSpPr>
          <a:spLocks/>
        </xdr:cNvSpPr>
      </xdr:nvSpPr>
      <xdr:spPr>
        <a:xfrm>
          <a:off x="16513" y="8565323"/>
          <a:ext cx="240030" cy="12192798"/>
        </a:xfrm>
        <a:prstGeom prst="rect">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123825</xdr:colOff>
      <xdr:row>2</xdr:row>
      <xdr:rowOff>22225</xdr:rowOff>
    </xdr:from>
    <xdr:to>
      <xdr:col>4</xdr:col>
      <xdr:colOff>587375</xdr:colOff>
      <xdr:row>19</xdr:row>
      <xdr:rowOff>66675</xdr:rowOff>
    </xdr:to>
    <xdr:graphicFrame macro="">
      <xdr:nvGraphicFramePr>
        <xdr:cNvPr id="2" name="Chart 1">
          <a:extLst>
            <a:ext uri="{FF2B5EF4-FFF2-40B4-BE49-F238E27FC236}">
              <a16:creationId xmlns:a16="http://schemas.microsoft.com/office/drawing/2014/main" xmlns=""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123825</xdr:colOff>
      <xdr:row>2</xdr:row>
      <xdr:rowOff>22225</xdr:rowOff>
    </xdr:from>
    <xdr:to>
      <xdr:col>4</xdr:col>
      <xdr:colOff>587375</xdr:colOff>
      <xdr:row>19</xdr:row>
      <xdr:rowOff>66675</xdr:rowOff>
    </xdr:to>
    <xdr:graphicFrame macro="">
      <xdr:nvGraphicFramePr>
        <xdr:cNvPr id="3" name="Chart 2">
          <a:extLst>
            <a:ext uri="{FF2B5EF4-FFF2-40B4-BE49-F238E27FC236}">
              <a16:creationId xmlns:a16="http://schemas.microsoft.com/office/drawing/2014/main" xmlns="" id="{00000000-0008-0000-0B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37"/>
  <sheetViews>
    <sheetView view="pageLayout" zoomScale="85" zoomScaleNormal="134" zoomScalePageLayoutView="85" workbookViewId="0">
      <selection activeCell="A9" sqref="A9:B9"/>
    </sheetView>
  </sheetViews>
  <sheetFormatPr defaultColWidth="11.42578125" defaultRowHeight="12.75" x14ac:dyDescent="0.2"/>
  <cols>
    <col min="1" max="1" width="20.140625" style="1" customWidth="1"/>
    <col min="2" max="2" width="103" style="1" customWidth="1"/>
    <col min="3" max="3" width="1.140625" style="1" customWidth="1"/>
    <col min="4" max="4" width="34.85546875" style="40" customWidth="1"/>
    <col min="5" max="16384" width="11.42578125" style="1"/>
  </cols>
  <sheetData>
    <row r="1" spans="1:4" ht="63.75" customHeight="1" thickBot="1" x14ac:dyDescent="0.25">
      <c r="A1" s="19"/>
      <c r="B1" s="20" t="s">
        <v>0</v>
      </c>
      <c r="C1" s="21"/>
      <c r="D1" s="53"/>
    </row>
    <row r="2" spans="1:4" ht="17.100000000000001" hidden="1" customHeight="1" x14ac:dyDescent="0.2">
      <c r="A2" s="22"/>
      <c r="B2" s="23"/>
      <c r="C2" s="22"/>
      <c r="D2" s="45"/>
    </row>
    <row r="3" spans="1:4" s="40" customFormat="1" ht="23.25" hidden="1" customHeight="1" x14ac:dyDescent="0.2">
      <c r="A3" s="351"/>
      <c r="B3" s="352"/>
    </row>
    <row r="4" spans="1:4" s="40" customFormat="1" ht="15.75" x14ac:dyDescent="0.2">
      <c r="A4" s="38"/>
      <c r="B4" s="41"/>
      <c r="C4" s="128"/>
    </row>
    <row r="5" spans="1:4" ht="15.75" x14ac:dyDescent="0.2">
      <c r="A5" s="16" t="s">
        <v>1</v>
      </c>
      <c r="B5" s="24"/>
      <c r="C5" s="129"/>
    </row>
    <row r="6" spans="1:4" ht="15.75" x14ac:dyDescent="0.2">
      <c r="A6" s="16"/>
      <c r="B6" s="25"/>
      <c r="C6" s="17"/>
      <c r="D6" s="39"/>
    </row>
    <row r="7" spans="1:4" ht="12.75" hidden="1" customHeight="1" x14ac:dyDescent="0.2">
      <c r="A7" s="130"/>
      <c r="B7" s="26"/>
      <c r="C7" s="18"/>
      <c r="D7" s="54"/>
    </row>
    <row r="8" spans="1:4" s="40" customFormat="1" ht="201" customHeight="1" x14ac:dyDescent="0.2">
      <c r="A8" s="355" t="s">
        <v>2</v>
      </c>
      <c r="B8" s="356"/>
      <c r="C8" s="356"/>
      <c r="D8" s="39"/>
    </row>
    <row r="9" spans="1:4" s="40" customFormat="1" ht="144" customHeight="1" x14ac:dyDescent="0.2">
      <c r="A9" s="353" t="s">
        <v>3</v>
      </c>
      <c r="B9" s="354"/>
    </row>
    <row r="10" spans="1:4" s="40" customFormat="1" ht="30" customHeight="1" x14ac:dyDescent="0.2">
      <c r="A10" s="30"/>
      <c r="B10" s="41"/>
      <c r="C10" s="128"/>
    </row>
    <row r="11" spans="1:4" s="40" customFormat="1" ht="30" customHeight="1" x14ac:dyDescent="0.2">
      <c r="A11" s="30"/>
      <c r="B11" s="41"/>
      <c r="C11" s="128"/>
      <c r="D11" s="131"/>
    </row>
    <row r="12" spans="1:4" s="40" customFormat="1" ht="15.75" x14ac:dyDescent="0.2">
      <c r="A12" s="30"/>
      <c r="B12" s="42"/>
      <c r="C12" s="132"/>
    </row>
    <row r="13" spans="1:4" s="40" customFormat="1" ht="30" customHeight="1" x14ac:dyDescent="0.2">
      <c r="A13" s="30"/>
      <c r="B13" s="41"/>
      <c r="C13" s="128"/>
      <c r="D13" s="131"/>
    </row>
    <row r="14" spans="1:4" s="40" customFormat="1" ht="23.25" customHeight="1" x14ac:dyDescent="0.2">
      <c r="A14" s="351"/>
      <c r="B14" s="354"/>
      <c r="D14" s="43"/>
    </row>
    <row r="15" spans="1:4" s="40" customFormat="1" ht="15.75" x14ac:dyDescent="0.2">
      <c r="A15" s="30"/>
      <c r="B15" s="29"/>
      <c r="C15" s="44"/>
      <c r="D15" s="45"/>
    </row>
    <row r="16" spans="1:4" s="40" customFormat="1" ht="14.1" customHeight="1" x14ac:dyDescent="0.35">
      <c r="A16" s="30"/>
      <c r="B16" s="46"/>
      <c r="C16" s="47"/>
      <c r="D16" s="48"/>
    </row>
    <row r="17" spans="1:4" s="40" customFormat="1" ht="14.1" customHeight="1" x14ac:dyDescent="0.2">
      <c r="A17" s="30"/>
      <c r="B17" s="46"/>
      <c r="C17" s="47"/>
      <c r="D17" s="45"/>
    </row>
    <row r="18" spans="1:4" s="40" customFormat="1" ht="14.1" customHeight="1" x14ac:dyDescent="0.35">
      <c r="A18" s="30"/>
      <c r="B18" s="46"/>
      <c r="C18" s="47"/>
      <c r="D18" s="49"/>
    </row>
    <row r="19" spans="1:4" s="40" customFormat="1" ht="14.1" customHeight="1" x14ac:dyDescent="0.2">
      <c r="A19" s="30"/>
      <c r="B19" s="46"/>
      <c r="C19" s="47"/>
      <c r="D19" s="45"/>
    </row>
    <row r="20" spans="1:4" s="40" customFormat="1" ht="14.1" customHeight="1" x14ac:dyDescent="0.35">
      <c r="A20" s="30"/>
      <c r="B20" s="46"/>
      <c r="C20" s="47"/>
      <c r="D20" s="48"/>
    </row>
    <row r="21" spans="1:4" s="40" customFormat="1" ht="21" customHeight="1" x14ac:dyDescent="0.2">
      <c r="A21" s="30"/>
      <c r="B21" s="28"/>
      <c r="C21" s="44"/>
      <c r="D21" s="45"/>
    </row>
    <row r="22" spans="1:4" s="40" customFormat="1" ht="20.25" customHeight="1" x14ac:dyDescent="0.2">
      <c r="A22" s="30"/>
      <c r="B22" s="50"/>
      <c r="C22" s="51"/>
      <c r="D22" s="45"/>
    </row>
    <row r="23" spans="1:4" s="40" customFormat="1" ht="18" customHeight="1" x14ac:dyDescent="0.25">
      <c r="A23" s="30"/>
      <c r="B23" s="27"/>
      <c r="C23" s="44"/>
      <c r="D23" s="45"/>
    </row>
    <row r="24" spans="1:4" s="40" customFormat="1" ht="33.75" customHeight="1" x14ac:dyDescent="0.2">
      <c r="A24" s="30"/>
      <c r="B24" s="42"/>
      <c r="C24" s="52"/>
      <c r="D24" s="52"/>
    </row>
    <row r="25" spans="1:4" s="40" customFormat="1" ht="17.25" customHeight="1" x14ac:dyDescent="0.25">
      <c r="A25" s="30"/>
      <c r="B25" s="27"/>
      <c r="C25" s="44"/>
      <c r="D25" s="45"/>
    </row>
    <row r="26" spans="1:4" s="40" customFormat="1" ht="12" customHeight="1" x14ac:dyDescent="0.2">
      <c r="A26" s="30"/>
      <c r="B26" s="42"/>
      <c r="C26" s="52"/>
      <c r="D26" s="45"/>
    </row>
    <row r="27" spans="1:4" s="40" customFormat="1" ht="12.75" customHeight="1" x14ac:dyDescent="0.2">
      <c r="A27" s="30"/>
      <c r="B27" s="42"/>
      <c r="C27" s="52"/>
      <c r="D27" s="45"/>
    </row>
    <row r="28" spans="1:4" s="40" customFormat="1" ht="14.25" customHeight="1" x14ac:dyDescent="0.25">
      <c r="A28" s="30"/>
      <c r="B28" s="27"/>
      <c r="C28" s="44"/>
      <c r="D28" s="45"/>
    </row>
    <row r="29" spans="1:4" s="40" customFormat="1" ht="25.5" customHeight="1" x14ac:dyDescent="0.2">
      <c r="A29" s="30"/>
      <c r="B29" s="42"/>
      <c r="C29" s="52"/>
      <c r="D29" s="52"/>
    </row>
    <row r="30" spans="1:4" s="40" customFormat="1" ht="14.25" customHeight="1" x14ac:dyDescent="0.25">
      <c r="A30" s="30"/>
      <c r="B30" s="27"/>
      <c r="C30" s="44"/>
      <c r="D30" s="45"/>
    </row>
    <row r="31" spans="1:4" s="40" customFormat="1" ht="25.5" customHeight="1" x14ac:dyDescent="0.2">
      <c r="A31" s="30"/>
      <c r="B31" s="42"/>
      <c r="C31" s="52"/>
      <c r="D31" s="52"/>
    </row>
    <row r="32" spans="1:4" s="40" customFormat="1" ht="14.25" customHeight="1" x14ac:dyDescent="0.25">
      <c r="A32" s="30"/>
      <c r="B32" s="27"/>
      <c r="C32" s="44"/>
      <c r="D32" s="45"/>
    </row>
    <row r="33" spans="1:4" s="40" customFormat="1" ht="25.5" customHeight="1" x14ac:dyDescent="0.2">
      <c r="A33" s="30"/>
      <c r="B33" s="42"/>
      <c r="C33" s="52"/>
      <c r="D33" s="52"/>
    </row>
    <row r="34" spans="1:4" s="40" customFormat="1" x14ac:dyDescent="0.2"/>
    <row r="35" spans="1:4" s="40" customFormat="1" x14ac:dyDescent="0.2"/>
    <row r="36" spans="1:4" s="40" customFormat="1" x14ac:dyDescent="0.2"/>
    <row r="37" spans="1:4" s="40" customFormat="1" x14ac:dyDescent="0.2"/>
  </sheetData>
  <sheetProtection selectLockedCells="1"/>
  <mergeCells count="4">
    <mergeCell ref="A3:B3"/>
    <mergeCell ref="A9:B9"/>
    <mergeCell ref="A14:B14"/>
    <mergeCell ref="A8:C8"/>
  </mergeCells>
  <phoneticPr fontId="2" type="noConversion"/>
  <conditionalFormatting sqref="D20">
    <cfRule type="containsBlanks" dxfId="55" priority="5">
      <formula>LEN(TRIM(D20))=0</formula>
    </cfRule>
  </conditionalFormatting>
  <conditionalFormatting sqref="D18">
    <cfRule type="containsBlanks" dxfId="54" priority="4">
      <formula>LEN(TRIM(D18))=0</formula>
    </cfRule>
  </conditionalFormatting>
  <conditionalFormatting sqref="D16">
    <cfRule type="containsBlanks" dxfId="53" priority="1">
      <formula>LEN(TRIM(D16))=0</formula>
    </cfRule>
  </conditionalFormatting>
  <pageMargins left="0.75" right="0.75" top="1" bottom="1" header="0.5" footer="0.5"/>
  <pageSetup paperSize="9" scale="55" orientation="portrait" r:id="rId1"/>
  <headerFooter alignWithMargins="0">
    <oddHeader>&amp;L&amp;"System Font,Regular"&amp;K000000Practice Venture Worksheet&amp;RFINANCIAL PLANNING AND FORECASTING TEMPLATE</oddHeader>
    <oddFooter>&amp;L© 2018 Wadhwani Foundation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21"/>
  <sheetViews>
    <sheetView view="pageLayout" topLeftCell="A20" zoomScale="90" zoomScaleNormal="134" zoomScalePageLayoutView="90" workbookViewId="0">
      <selection activeCell="C9" sqref="C9:E9"/>
    </sheetView>
  </sheetViews>
  <sheetFormatPr defaultColWidth="11.42578125" defaultRowHeight="14.25" x14ac:dyDescent="0.2"/>
  <cols>
    <col min="1" max="1" width="11.42578125" style="59" customWidth="1"/>
    <col min="2" max="2" width="17.7109375" style="59" customWidth="1"/>
    <col min="3" max="3" width="99.7109375" style="59" customWidth="1"/>
    <col min="4" max="4" width="6.140625" style="59" customWidth="1"/>
    <col min="5" max="5" width="28.7109375" style="59" customWidth="1"/>
    <col min="6" max="16384" width="11.42578125" style="59"/>
  </cols>
  <sheetData>
    <row r="1" spans="2:5" ht="48.75" customHeight="1" thickBot="1" x14ac:dyDescent="0.25">
      <c r="B1" s="56"/>
      <c r="C1" s="57" t="s">
        <v>156</v>
      </c>
      <c r="D1" s="56"/>
      <c r="E1" s="58"/>
    </row>
    <row r="2" spans="2:5" ht="17.100000000000001" customHeight="1" x14ac:dyDescent="0.2">
      <c r="B2" s="382"/>
      <c r="C2" s="383"/>
      <c r="D2" s="383"/>
      <c r="E2" s="384"/>
    </row>
    <row r="3" spans="2:5" ht="35.25" customHeight="1" x14ac:dyDescent="0.2">
      <c r="B3" s="60" t="s">
        <v>157</v>
      </c>
      <c r="C3" s="385" t="s">
        <v>158</v>
      </c>
      <c r="D3" s="385"/>
      <c r="E3" s="386"/>
    </row>
    <row r="4" spans="2:5" ht="9.75" customHeight="1" x14ac:dyDescent="0.2">
      <c r="B4" s="387"/>
      <c r="C4" s="388"/>
      <c r="D4" s="388"/>
      <c r="E4" s="389"/>
    </row>
    <row r="5" spans="2:5" ht="120" customHeight="1" x14ac:dyDescent="0.2">
      <c r="B5" s="60" t="s">
        <v>159</v>
      </c>
      <c r="C5" s="385" t="s">
        <v>160</v>
      </c>
      <c r="D5" s="385"/>
      <c r="E5" s="386"/>
    </row>
    <row r="6" spans="2:5" ht="9.75" customHeight="1" x14ac:dyDescent="0.2">
      <c r="B6" s="387"/>
      <c r="C6" s="388"/>
      <c r="D6" s="388"/>
      <c r="E6" s="389"/>
    </row>
    <row r="7" spans="2:5" ht="219" customHeight="1" x14ac:dyDescent="0.2">
      <c r="B7" s="61" t="s">
        <v>101</v>
      </c>
      <c r="C7" s="385" t="s">
        <v>161</v>
      </c>
      <c r="D7" s="385"/>
      <c r="E7" s="386"/>
    </row>
    <row r="8" spans="2:5" ht="8.85" customHeight="1" x14ac:dyDescent="0.2">
      <c r="B8" s="390"/>
      <c r="C8" s="391"/>
      <c r="D8" s="391"/>
      <c r="E8" s="392"/>
    </row>
    <row r="9" spans="2:5" ht="90" customHeight="1" x14ac:dyDescent="0.2">
      <c r="B9" s="60" t="s">
        <v>162</v>
      </c>
      <c r="C9" s="385" t="s">
        <v>163</v>
      </c>
      <c r="D9" s="385"/>
      <c r="E9" s="386"/>
    </row>
    <row r="10" spans="2:5" ht="8.85" customHeight="1" x14ac:dyDescent="0.2">
      <c r="B10" s="390"/>
      <c r="C10" s="391"/>
      <c r="D10" s="391"/>
      <c r="E10" s="392"/>
    </row>
    <row r="11" spans="2:5" ht="198" customHeight="1" x14ac:dyDescent="0.2">
      <c r="B11" s="62" t="s">
        <v>164</v>
      </c>
      <c r="C11" s="380" t="s">
        <v>165</v>
      </c>
      <c r="D11" s="380"/>
      <c r="E11" s="381"/>
    </row>
    <row r="12" spans="2:5" ht="8.85" customHeight="1" x14ac:dyDescent="0.2">
      <c r="B12" s="390"/>
      <c r="C12" s="391"/>
      <c r="D12" s="391"/>
      <c r="E12" s="392"/>
    </row>
    <row r="13" spans="2:5" ht="140.25" customHeight="1" x14ac:dyDescent="0.2">
      <c r="B13" s="61" t="s">
        <v>166</v>
      </c>
      <c r="C13" s="380" t="s">
        <v>167</v>
      </c>
      <c r="D13" s="380"/>
      <c r="E13" s="381"/>
    </row>
    <row r="14" spans="2:5" ht="8.85" customHeight="1" x14ac:dyDescent="0.2">
      <c r="B14" s="390"/>
      <c r="C14" s="391"/>
      <c r="D14" s="391"/>
      <c r="E14" s="392"/>
    </row>
    <row r="15" spans="2:5" ht="147" customHeight="1" x14ac:dyDescent="0.2">
      <c r="B15" s="60" t="s">
        <v>168</v>
      </c>
      <c r="C15" s="385" t="s">
        <v>169</v>
      </c>
      <c r="D15" s="385"/>
      <c r="E15" s="386"/>
    </row>
    <row r="16" spans="2:5" ht="8.85" customHeight="1" x14ac:dyDescent="0.2">
      <c r="B16" s="390"/>
      <c r="C16" s="391"/>
      <c r="D16" s="391"/>
      <c r="E16" s="392"/>
    </row>
    <row r="17" spans="2:5" ht="60" customHeight="1" x14ac:dyDescent="0.2">
      <c r="B17" s="61" t="s">
        <v>112</v>
      </c>
      <c r="C17" s="385" t="s">
        <v>170</v>
      </c>
      <c r="D17" s="385"/>
      <c r="E17" s="386"/>
    </row>
    <row r="18" spans="2:5" ht="8.85" customHeight="1" x14ac:dyDescent="0.2">
      <c r="B18" s="390"/>
      <c r="C18" s="391"/>
      <c r="D18" s="391"/>
      <c r="E18" s="392"/>
    </row>
    <row r="19" spans="2:5" ht="17.25" customHeight="1" x14ac:dyDescent="0.2">
      <c r="B19" s="393" t="s">
        <v>171</v>
      </c>
      <c r="C19" s="394" t="s">
        <v>172</v>
      </c>
      <c r="D19" s="394"/>
      <c r="E19" s="395"/>
    </row>
    <row r="20" spans="2:5" ht="129.75" customHeight="1" x14ac:dyDescent="0.2">
      <c r="B20" s="393"/>
      <c r="C20" s="394"/>
      <c r="D20" s="394"/>
      <c r="E20" s="395"/>
    </row>
    <row r="21" spans="2:5" ht="8.85" customHeight="1" x14ac:dyDescent="0.2">
      <c r="B21" s="390"/>
      <c r="C21" s="391"/>
      <c r="D21" s="391"/>
      <c r="E21" s="392"/>
    </row>
  </sheetData>
  <sheetProtection selectLockedCells="1"/>
  <mergeCells count="20">
    <mergeCell ref="B21:E21"/>
    <mergeCell ref="B14:E14"/>
    <mergeCell ref="C15:E15"/>
    <mergeCell ref="B16:E16"/>
    <mergeCell ref="C17:E17"/>
    <mergeCell ref="B18:E18"/>
    <mergeCell ref="B19:B20"/>
    <mergeCell ref="C19:E20"/>
    <mergeCell ref="C13:E13"/>
    <mergeCell ref="B2:E2"/>
    <mergeCell ref="C3:E3"/>
    <mergeCell ref="B4:E4"/>
    <mergeCell ref="C5:E5"/>
    <mergeCell ref="B6:E6"/>
    <mergeCell ref="C7:E7"/>
    <mergeCell ref="B8:E8"/>
    <mergeCell ref="C9:E9"/>
    <mergeCell ref="B10:E10"/>
    <mergeCell ref="C11:E11"/>
    <mergeCell ref="B12:E12"/>
  </mergeCells>
  <pageMargins left="8.0208333333333329E-3" right="0.75" top="0.79259259259259263" bottom="1" header="0.5" footer="0.5"/>
  <pageSetup paperSize="8" scale="64" orientation="portrait" r:id="rId1"/>
  <headerFooter alignWithMargins="0">
    <oddHeader>&amp;L&amp;"Arial,Bold"&amp;12Activity
Update the Financial Planning and Forecasting Template</oddHeader>
    <oddFooter>&amp;L© 2018 Wadhwani Foundation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0"/>
  <sheetViews>
    <sheetView workbookViewId="0">
      <selection activeCell="C27" sqref="C27"/>
    </sheetView>
  </sheetViews>
  <sheetFormatPr defaultColWidth="9.140625" defaultRowHeight="12.75" x14ac:dyDescent="0.2"/>
  <cols>
    <col min="1" max="1" width="9.140625" style="63"/>
    <col min="2" max="2" width="22.28515625" style="63" customWidth="1"/>
    <col min="3" max="3" width="29.7109375" style="63" customWidth="1"/>
    <col min="4" max="5" width="18.85546875" style="63" customWidth="1"/>
    <col min="6" max="6" width="4.7109375" style="63" customWidth="1"/>
    <col min="7" max="16384" width="9.140625" style="63"/>
  </cols>
  <sheetData>
    <row r="1" spans="2:16" ht="28.5" customHeight="1" x14ac:dyDescent="0.2">
      <c r="B1" s="397" t="s">
        <v>173</v>
      </c>
      <c r="C1" s="397"/>
      <c r="D1" s="397"/>
      <c r="E1" s="397"/>
      <c r="F1" s="397"/>
      <c r="G1" s="397"/>
      <c r="H1" s="397"/>
      <c r="I1" s="397"/>
      <c r="J1" s="397"/>
      <c r="K1" s="397"/>
      <c r="L1" s="397"/>
      <c r="M1" s="397"/>
      <c r="N1" s="397"/>
      <c r="O1" s="397"/>
      <c r="P1" s="397"/>
    </row>
    <row r="2" spans="2:16" ht="13.5" thickBot="1" x14ac:dyDescent="0.25"/>
    <row r="3" spans="2:16" ht="3" customHeight="1" thickTop="1" thickBot="1" x14ac:dyDescent="0.25">
      <c r="B3" s="64"/>
      <c r="C3" s="65"/>
      <c r="D3" s="66"/>
      <c r="E3" s="66"/>
    </row>
    <row r="4" spans="2:16" ht="29.25" customHeight="1" thickTop="1" thickBot="1" x14ac:dyDescent="0.25">
      <c r="B4" s="67" t="s">
        <v>174</v>
      </c>
      <c r="C4" s="68"/>
      <c r="D4" s="69"/>
      <c r="E4" s="69"/>
      <c r="G4" s="398" t="s">
        <v>175</v>
      </c>
      <c r="H4" s="398"/>
      <c r="I4" s="398"/>
      <c r="J4" s="398"/>
      <c r="K4" s="398"/>
      <c r="L4" s="398"/>
      <c r="M4" s="398"/>
      <c r="N4" s="398"/>
      <c r="O4" s="398"/>
      <c r="P4" s="398"/>
    </row>
    <row r="5" spans="2:16" ht="45" customHeight="1" thickBot="1" x14ac:dyDescent="0.25">
      <c r="B5" s="70"/>
      <c r="C5" s="71" t="s">
        <v>176</v>
      </c>
      <c r="D5" s="72" t="s">
        <v>177</v>
      </c>
      <c r="E5" s="73"/>
      <c r="G5" s="396" t="s">
        <v>178</v>
      </c>
      <c r="H5" s="396"/>
      <c r="I5" s="396"/>
      <c r="J5" s="396"/>
      <c r="K5" s="396"/>
      <c r="L5" s="396"/>
      <c r="M5" s="396"/>
      <c r="N5" s="396"/>
      <c r="O5" s="396"/>
      <c r="P5" s="396"/>
    </row>
    <row r="6" spans="2:16" s="77" customFormat="1" ht="9.75" customHeight="1" thickBot="1" x14ac:dyDescent="0.25">
      <c r="B6" s="74"/>
      <c r="C6" s="75"/>
      <c r="D6" s="76"/>
      <c r="E6" s="76"/>
      <c r="G6" s="78"/>
      <c r="H6" s="78"/>
      <c r="I6" s="78"/>
      <c r="J6" s="78"/>
      <c r="K6" s="78"/>
      <c r="L6" s="78"/>
      <c r="M6" s="78"/>
      <c r="N6" s="78"/>
      <c r="O6" s="78"/>
      <c r="P6" s="78"/>
    </row>
    <row r="7" spans="2:16" ht="43.5" customHeight="1" thickBot="1" x14ac:dyDescent="0.25">
      <c r="B7" s="70"/>
      <c r="C7" s="71" t="s">
        <v>179</v>
      </c>
      <c r="D7" s="72" t="s">
        <v>180</v>
      </c>
      <c r="E7" s="73"/>
      <c r="G7" s="396" t="s">
        <v>181</v>
      </c>
      <c r="H7" s="396"/>
      <c r="I7" s="396"/>
      <c r="J7" s="396"/>
      <c r="K7" s="396"/>
      <c r="L7" s="396"/>
      <c r="M7" s="396"/>
      <c r="N7" s="396"/>
      <c r="O7" s="396"/>
      <c r="P7" s="396"/>
    </row>
    <row r="8" spans="2:16" s="77" customFormat="1" ht="7.5" customHeight="1" thickBot="1" x14ac:dyDescent="0.25">
      <c r="B8" s="74"/>
      <c r="C8" s="75"/>
      <c r="D8" s="76"/>
      <c r="E8" s="76"/>
      <c r="G8" s="78"/>
      <c r="H8" s="78"/>
      <c r="I8" s="78"/>
      <c r="J8" s="78"/>
      <c r="K8" s="78"/>
      <c r="L8" s="78"/>
      <c r="M8" s="78"/>
      <c r="N8" s="78"/>
      <c r="O8" s="78"/>
      <c r="P8" s="78"/>
    </row>
    <row r="9" spans="2:16" ht="35.25" thickBot="1" x14ac:dyDescent="0.25">
      <c r="B9" s="70"/>
      <c r="C9" s="71" t="s">
        <v>182</v>
      </c>
      <c r="D9" s="72" t="s">
        <v>183</v>
      </c>
      <c r="E9" s="73"/>
      <c r="G9" s="399" t="s">
        <v>184</v>
      </c>
      <c r="H9" s="399"/>
      <c r="I9" s="399"/>
      <c r="J9" s="399"/>
      <c r="K9" s="399"/>
      <c r="L9" s="399"/>
      <c r="M9" s="399"/>
      <c r="N9" s="399"/>
      <c r="O9" s="399"/>
      <c r="P9" s="399"/>
    </row>
    <row r="10" spans="2:16" ht="4.5" customHeight="1" thickTop="1" thickBot="1" x14ac:dyDescent="0.25">
      <c r="B10" s="64"/>
      <c r="C10" s="65"/>
      <c r="D10" s="66"/>
      <c r="E10" s="66"/>
    </row>
    <row r="11" spans="2:16" ht="15.95" customHeight="1" thickTop="1" thickBot="1" x14ac:dyDescent="0.25">
      <c r="B11" s="67" t="s">
        <v>185</v>
      </c>
      <c r="C11" s="68"/>
      <c r="D11" s="69"/>
      <c r="E11" s="69"/>
    </row>
    <row r="12" spans="2:16" ht="27" customHeight="1" thickBot="1" x14ac:dyDescent="0.25">
      <c r="B12" s="70"/>
      <c r="C12" s="71" t="s">
        <v>186</v>
      </c>
      <c r="D12" s="72" t="s">
        <v>187</v>
      </c>
      <c r="E12" s="73"/>
      <c r="G12" s="396" t="s">
        <v>188</v>
      </c>
      <c r="H12" s="396"/>
      <c r="I12" s="396"/>
      <c r="J12" s="396"/>
      <c r="K12" s="396"/>
      <c r="L12" s="396"/>
      <c r="M12" s="396"/>
      <c r="N12" s="396"/>
      <c r="O12" s="396"/>
      <c r="P12" s="396"/>
    </row>
    <row r="13" spans="2:16" ht="18" thickBot="1" x14ac:dyDescent="0.25">
      <c r="B13" s="70"/>
      <c r="C13" s="68"/>
      <c r="D13" s="69"/>
      <c r="E13" s="69"/>
    </row>
    <row r="14" spans="2:16" ht="29.1" customHeight="1" thickBot="1" x14ac:dyDescent="0.25">
      <c r="B14" s="70"/>
      <c r="C14" s="71" t="s">
        <v>189</v>
      </c>
      <c r="D14" s="72" t="s">
        <v>190</v>
      </c>
      <c r="E14" s="79"/>
      <c r="G14" s="396" t="s">
        <v>191</v>
      </c>
      <c r="H14" s="396"/>
      <c r="I14" s="396"/>
      <c r="J14" s="396"/>
      <c r="K14" s="396"/>
      <c r="L14" s="396"/>
      <c r="M14" s="396"/>
      <c r="N14" s="396"/>
      <c r="O14" s="396"/>
      <c r="P14" s="396"/>
    </row>
    <row r="15" spans="2:16" ht="18" thickBot="1" x14ac:dyDescent="0.25">
      <c r="B15" s="70"/>
      <c r="C15" s="68"/>
      <c r="D15" s="69"/>
      <c r="E15" s="69"/>
    </row>
    <row r="16" spans="2:16" ht="35.25" thickBot="1" x14ac:dyDescent="0.25">
      <c r="B16" s="70"/>
      <c r="C16" s="71" t="s">
        <v>192</v>
      </c>
      <c r="D16" s="72" t="s">
        <v>193</v>
      </c>
      <c r="E16" s="73"/>
      <c r="G16" s="396" t="s">
        <v>194</v>
      </c>
      <c r="H16" s="396"/>
      <c r="I16" s="396"/>
      <c r="J16" s="396"/>
      <c r="K16" s="396"/>
      <c r="L16" s="396"/>
      <c r="M16" s="396"/>
      <c r="N16" s="396"/>
      <c r="O16" s="396"/>
      <c r="P16" s="396"/>
    </row>
    <row r="17" spans="2:16" ht="4.5" customHeight="1" thickTop="1" thickBot="1" x14ac:dyDescent="0.25">
      <c r="B17" s="64"/>
      <c r="C17" s="64"/>
      <c r="D17" s="64"/>
      <c r="E17" s="64"/>
    </row>
    <row r="18" spans="2:16" ht="18.75" thickTop="1" thickBot="1" x14ac:dyDescent="0.25">
      <c r="B18" s="67" t="s">
        <v>195</v>
      </c>
      <c r="C18" s="68"/>
      <c r="D18" s="69"/>
      <c r="E18" s="69"/>
    </row>
    <row r="19" spans="2:16" ht="35.25" thickBot="1" x14ac:dyDescent="0.25">
      <c r="B19" s="70"/>
      <c r="C19" s="71" t="s">
        <v>196</v>
      </c>
      <c r="D19" s="72" t="s">
        <v>197</v>
      </c>
      <c r="E19" s="73"/>
      <c r="G19" s="396" t="s">
        <v>198</v>
      </c>
      <c r="H19" s="396"/>
      <c r="I19" s="396"/>
      <c r="J19" s="396"/>
      <c r="K19" s="396"/>
      <c r="L19" s="396"/>
      <c r="M19" s="396"/>
      <c r="N19" s="396"/>
      <c r="O19" s="396"/>
      <c r="P19" s="396"/>
    </row>
    <row r="20" spans="2:16" ht="18" thickBot="1" x14ac:dyDescent="0.25">
      <c r="B20" s="70"/>
      <c r="C20" s="68"/>
      <c r="D20" s="69"/>
      <c r="E20" s="69"/>
    </row>
    <row r="21" spans="2:16" ht="52.5" thickBot="1" x14ac:dyDescent="0.25">
      <c r="B21" s="70"/>
      <c r="C21" s="71" t="s">
        <v>199</v>
      </c>
      <c r="D21" s="72" t="s">
        <v>200</v>
      </c>
      <c r="E21" s="73"/>
      <c r="G21" s="396" t="s">
        <v>201</v>
      </c>
      <c r="H21" s="396"/>
      <c r="I21" s="396"/>
      <c r="J21" s="396"/>
      <c r="K21" s="396"/>
      <c r="L21" s="396"/>
      <c r="M21" s="396"/>
      <c r="N21" s="396"/>
      <c r="O21" s="396"/>
      <c r="P21" s="396"/>
    </row>
    <row r="22" spans="2:16" ht="3.75" customHeight="1" thickBot="1" x14ac:dyDescent="0.25">
      <c r="B22" s="80"/>
      <c r="C22" s="81"/>
      <c r="D22" s="82"/>
      <c r="E22" s="82"/>
    </row>
    <row r="23" spans="2:16" ht="18" thickBot="1" x14ac:dyDescent="0.25">
      <c r="B23" s="67" t="s">
        <v>202</v>
      </c>
      <c r="C23" s="68"/>
      <c r="D23" s="69"/>
      <c r="E23" s="69"/>
    </row>
    <row r="24" spans="2:16" ht="35.25" thickBot="1" x14ac:dyDescent="0.25">
      <c r="B24" s="70"/>
      <c r="C24" s="71" t="s">
        <v>203</v>
      </c>
      <c r="D24" s="72" t="s">
        <v>204</v>
      </c>
      <c r="E24" s="83"/>
      <c r="G24" s="396" t="s">
        <v>205</v>
      </c>
      <c r="H24" s="396"/>
      <c r="I24" s="396"/>
      <c r="J24" s="396"/>
      <c r="K24" s="396"/>
      <c r="L24" s="396"/>
      <c r="M24" s="396"/>
      <c r="N24" s="396"/>
      <c r="O24" s="396"/>
      <c r="P24" s="396"/>
    </row>
    <row r="25" spans="2:16" ht="4.5" customHeight="1" thickBot="1" x14ac:dyDescent="0.25">
      <c r="B25" s="80"/>
      <c r="C25" s="81"/>
      <c r="D25" s="82"/>
      <c r="E25" s="82"/>
    </row>
    <row r="26" spans="2:16" ht="18" thickBot="1" x14ac:dyDescent="0.25">
      <c r="B26" s="67" t="s">
        <v>206</v>
      </c>
      <c r="C26" s="68"/>
      <c r="D26" s="69"/>
      <c r="E26" s="69"/>
    </row>
    <row r="27" spans="2:16" ht="39" customHeight="1" thickBot="1" x14ac:dyDescent="0.25">
      <c r="B27" s="70"/>
      <c r="C27" s="71" t="s">
        <v>207</v>
      </c>
      <c r="D27" s="72" t="s">
        <v>208</v>
      </c>
      <c r="E27" s="73"/>
      <c r="G27" s="396" t="s">
        <v>209</v>
      </c>
      <c r="H27" s="396"/>
      <c r="I27" s="396"/>
      <c r="J27" s="396"/>
      <c r="K27" s="396"/>
      <c r="L27" s="396"/>
      <c r="M27" s="396"/>
      <c r="N27" s="396"/>
      <c r="O27" s="396"/>
      <c r="P27" s="396"/>
    </row>
    <row r="28" spans="2:16" ht="18" thickBot="1" x14ac:dyDescent="0.25">
      <c r="B28" s="70"/>
      <c r="C28" s="68"/>
      <c r="D28" s="69"/>
      <c r="E28" s="69"/>
    </row>
    <row r="29" spans="2:16" ht="5.25" customHeight="1" thickBot="1" x14ac:dyDescent="0.25">
      <c r="B29" s="84"/>
      <c r="C29" s="85"/>
      <c r="D29" s="86"/>
      <c r="E29" s="86"/>
    </row>
    <row r="30" spans="2:16" ht="16.5" thickTop="1" x14ac:dyDescent="0.2">
      <c r="B30" s="87"/>
    </row>
  </sheetData>
  <mergeCells count="12">
    <mergeCell ref="G27:P27"/>
    <mergeCell ref="B1:P1"/>
    <mergeCell ref="G4:P4"/>
    <mergeCell ref="G5:P5"/>
    <mergeCell ref="G7:P7"/>
    <mergeCell ref="G9:P9"/>
    <mergeCell ref="G12:P12"/>
    <mergeCell ref="G14:P14"/>
    <mergeCell ref="G16:P16"/>
    <mergeCell ref="G19:P19"/>
    <mergeCell ref="G21:P21"/>
    <mergeCell ref="G24:P2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A13" sqref="A13"/>
    </sheetView>
  </sheetViews>
  <sheetFormatPr defaultRowHeight="12.75" x14ac:dyDescent="0.2"/>
  <cols>
    <col min="1" max="1" width="51.42578125" customWidth="1"/>
    <col min="2" max="2" width="17" customWidth="1"/>
    <col min="3" max="3" width="27.5703125" customWidth="1"/>
    <col min="4" max="4" width="14.140625" customWidth="1"/>
  </cols>
  <sheetData>
    <row r="1" spans="1:4" x14ac:dyDescent="0.2">
      <c r="A1" s="238" t="s">
        <v>210</v>
      </c>
      <c r="B1" s="238" t="s">
        <v>211</v>
      </c>
      <c r="C1" s="238" t="s">
        <v>210</v>
      </c>
      <c r="D1" s="238" t="s">
        <v>212</v>
      </c>
    </row>
    <row r="2" spans="1:4" x14ac:dyDescent="0.2">
      <c r="A2" s="238" t="s">
        <v>213</v>
      </c>
      <c r="B2">
        <v>87</v>
      </c>
      <c r="C2" s="238" t="s">
        <v>213</v>
      </c>
      <c r="D2">
        <v>43</v>
      </c>
    </row>
    <row r="3" spans="1:4" x14ac:dyDescent="0.2">
      <c r="A3" s="238" t="s">
        <v>214</v>
      </c>
      <c r="B3">
        <v>25</v>
      </c>
      <c r="C3" s="238" t="s">
        <v>214</v>
      </c>
      <c r="D3">
        <v>16</v>
      </c>
    </row>
    <row r="4" spans="1:4" x14ac:dyDescent="0.2">
      <c r="A4" s="238" t="s">
        <v>215</v>
      </c>
      <c r="B4">
        <v>74</v>
      </c>
      <c r="C4" s="238" t="s">
        <v>215</v>
      </c>
      <c r="D4">
        <v>29</v>
      </c>
    </row>
    <row r="5" spans="1:4" x14ac:dyDescent="0.2">
      <c r="A5" s="238" t="s">
        <v>216</v>
      </c>
      <c r="B5">
        <v>98</v>
      </c>
      <c r="C5" s="238" t="s">
        <v>216</v>
      </c>
      <c r="D5">
        <v>46</v>
      </c>
    </row>
    <row r="6" spans="1:4" x14ac:dyDescent="0.2">
      <c r="A6" s="238" t="s">
        <v>217</v>
      </c>
      <c r="B6">
        <v>64</v>
      </c>
      <c r="C6" s="238" t="s">
        <v>217</v>
      </c>
      <c r="D6">
        <v>12</v>
      </c>
    </row>
    <row r="7" spans="1:4" x14ac:dyDescent="0.2">
      <c r="A7" s="238" t="s">
        <v>218</v>
      </c>
      <c r="B7">
        <v>76</v>
      </c>
      <c r="C7" s="238" t="s">
        <v>218</v>
      </c>
      <c r="D7">
        <v>38</v>
      </c>
    </row>
    <row r="8" spans="1:4" x14ac:dyDescent="0.2">
      <c r="A8" s="238" t="s">
        <v>219</v>
      </c>
      <c r="B8">
        <v>40</v>
      </c>
      <c r="C8" s="238" t="s">
        <v>220</v>
      </c>
      <c r="D8">
        <v>45</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activeCell="F4" sqref="F4"/>
    </sheetView>
  </sheetViews>
  <sheetFormatPr defaultRowHeight="12.75" x14ac:dyDescent="0.2"/>
  <cols>
    <col min="1" max="1" width="31.28515625" customWidth="1"/>
    <col min="2" max="3" width="14.140625" bestFit="1" customWidth="1"/>
    <col min="4" max="4" width="15.140625" customWidth="1"/>
    <col min="5" max="5" width="16.85546875" customWidth="1"/>
    <col min="6" max="6" width="14.85546875" customWidth="1"/>
  </cols>
  <sheetData>
    <row r="1" spans="1:7" x14ac:dyDescent="0.2">
      <c r="A1" s="240"/>
      <c r="B1" s="247" t="s">
        <v>221</v>
      </c>
      <c r="C1" s="247" t="s">
        <v>222</v>
      </c>
      <c r="D1" s="247" t="s">
        <v>223</v>
      </c>
      <c r="E1" s="247" t="s">
        <v>224</v>
      </c>
      <c r="F1" s="247" t="s">
        <v>225</v>
      </c>
      <c r="G1" s="239"/>
    </row>
    <row r="2" spans="1:7" x14ac:dyDescent="0.2">
      <c r="A2" s="241" t="s">
        <v>226</v>
      </c>
      <c r="B2" s="400">
        <v>1060</v>
      </c>
      <c r="C2" s="285">
        <f>B2*0.2+B2+6</f>
        <v>1278</v>
      </c>
      <c r="D2" s="285">
        <f t="shared" ref="D2" si="0">C2*0.2+C2</f>
        <v>1533.6</v>
      </c>
      <c r="E2" s="285">
        <f>D2*0.2+D2+4</f>
        <v>1844.32</v>
      </c>
      <c r="F2" s="285">
        <f>E2*0.2+E2-40</f>
        <v>2173.1840000000002</v>
      </c>
      <c r="G2" s="239"/>
    </row>
    <row r="3" spans="1:7" x14ac:dyDescent="0.2">
      <c r="A3" s="241" t="s">
        <v>227</v>
      </c>
      <c r="B3" s="248">
        <f>B4-B5</f>
        <v>24000</v>
      </c>
      <c r="C3" s="248">
        <f>C4-C5</f>
        <v>24000</v>
      </c>
      <c r="D3" s="248">
        <f>D4-D5</f>
        <v>28857.1</v>
      </c>
      <c r="E3" s="248">
        <f>E4-E5</f>
        <v>28857.1</v>
      </c>
      <c r="F3" s="248">
        <f>F4-F5</f>
        <v>31356.1</v>
      </c>
      <c r="G3" s="239"/>
    </row>
    <row r="4" spans="1:7" x14ac:dyDescent="0.2">
      <c r="A4" s="241" t="s">
        <v>228</v>
      </c>
      <c r="B4" s="248">
        <f>'2. Forecast P&amp;L'!N7</f>
        <v>25000</v>
      </c>
      <c r="C4" s="248">
        <f>B4</f>
        <v>25000</v>
      </c>
      <c r="D4" s="248">
        <f>C4*0.2+C4</f>
        <v>30000</v>
      </c>
      <c r="E4" s="248">
        <f>D4</f>
        <v>30000</v>
      </c>
      <c r="F4" s="248">
        <f>E4*0.0833+E4</f>
        <v>32499</v>
      </c>
      <c r="G4" s="239"/>
    </row>
    <row r="5" spans="1:7" x14ac:dyDescent="0.2">
      <c r="A5" s="241" t="s">
        <v>229</v>
      </c>
      <c r="B5" s="248">
        <f>'2. Forecast P&amp;L'!N12</f>
        <v>1000</v>
      </c>
      <c r="C5" s="248">
        <f>B5</f>
        <v>1000</v>
      </c>
      <c r="D5" s="248">
        <f>C5*0.1429+C5</f>
        <v>1142.9000000000001</v>
      </c>
      <c r="E5" s="248">
        <f>D5</f>
        <v>1142.9000000000001</v>
      </c>
      <c r="F5" s="248">
        <f>E5</f>
        <v>1142.9000000000001</v>
      </c>
      <c r="G5" s="239"/>
    </row>
    <row r="6" spans="1:7" x14ac:dyDescent="0.2">
      <c r="A6" s="241" t="s">
        <v>230</v>
      </c>
      <c r="B6" s="248">
        <f>'2. Forecast P&amp;L'!N9</f>
        <v>26500000</v>
      </c>
      <c r="C6" s="248">
        <f>C2*C4</f>
        <v>31950000</v>
      </c>
      <c r="D6" s="248">
        <f t="shared" ref="D6:F6" si="1">D2*D4</f>
        <v>46008000</v>
      </c>
      <c r="E6" s="248">
        <f t="shared" si="1"/>
        <v>55329600</v>
      </c>
      <c r="F6" s="248">
        <f t="shared" si="1"/>
        <v>70626306.816</v>
      </c>
      <c r="G6" s="239"/>
    </row>
    <row r="7" spans="1:7" ht="13.5" thickBot="1" x14ac:dyDescent="0.25">
      <c r="A7" s="242" t="s">
        <v>231</v>
      </c>
      <c r="B7" s="249">
        <f>B2*B3</f>
        <v>25440000</v>
      </c>
      <c r="C7" s="249">
        <f t="shared" ref="C7:F7" si="2">C2*C3</f>
        <v>30672000</v>
      </c>
      <c r="D7" s="249">
        <f t="shared" si="2"/>
        <v>44255248.559999995</v>
      </c>
      <c r="E7" s="249">
        <f t="shared" si="2"/>
        <v>53221726.671999998</v>
      </c>
      <c r="F7" s="249">
        <f t="shared" si="2"/>
        <v>68142574.822400004</v>
      </c>
      <c r="G7" s="239"/>
    </row>
    <row r="8" spans="1:7" ht="13.5" thickBot="1" x14ac:dyDescent="0.25">
      <c r="A8" s="243"/>
      <c r="B8" s="250"/>
      <c r="C8" s="250"/>
      <c r="D8" s="250"/>
      <c r="E8" s="250"/>
      <c r="F8" s="250"/>
      <c r="G8" s="239"/>
    </row>
    <row r="9" spans="1:7" x14ac:dyDescent="0.2">
      <c r="A9" s="244" t="s">
        <v>232</v>
      </c>
      <c r="B9" s="251"/>
      <c r="C9" s="251"/>
      <c r="D9" s="251"/>
      <c r="E9" s="251"/>
      <c r="F9" s="251"/>
      <c r="G9" s="239"/>
    </row>
    <row r="10" spans="1:7" x14ac:dyDescent="0.2">
      <c r="A10" s="241" t="s">
        <v>233</v>
      </c>
      <c r="B10" s="286" t="s">
        <v>234</v>
      </c>
      <c r="C10" s="286" t="s">
        <v>234</v>
      </c>
      <c r="D10" s="286" t="s">
        <v>234</v>
      </c>
      <c r="E10" s="286" t="s">
        <v>234</v>
      </c>
      <c r="F10" s="286" t="s">
        <v>234</v>
      </c>
      <c r="G10" s="239"/>
    </row>
    <row r="11" spans="1:7" x14ac:dyDescent="0.2">
      <c r="A11" s="241" t="s">
        <v>235</v>
      </c>
      <c r="B11" s="248">
        <v>250000</v>
      </c>
      <c r="C11" s="248">
        <v>1000000</v>
      </c>
      <c r="D11" s="248"/>
      <c r="E11" s="248">
        <v>1800000</v>
      </c>
      <c r="F11" s="248"/>
      <c r="G11" s="239"/>
    </row>
    <row r="12" spans="1:7" x14ac:dyDescent="0.2">
      <c r="A12" s="241" t="s">
        <v>236</v>
      </c>
      <c r="B12" s="248">
        <v>95000</v>
      </c>
      <c r="C12" s="248">
        <v>500000</v>
      </c>
      <c r="D12" s="248">
        <v>700000</v>
      </c>
      <c r="E12" s="248"/>
      <c r="F12" s="248">
        <v>1000000</v>
      </c>
      <c r="G12" s="239"/>
    </row>
    <row r="13" spans="1:7" x14ac:dyDescent="0.2">
      <c r="A13" s="241" t="s">
        <v>237</v>
      </c>
      <c r="B13" s="248">
        <v>335000</v>
      </c>
      <c r="C13" s="248"/>
      <c r="D13" s="248"/>
      <c r="E13" s="248"/>
      <c r="F13" s="248"/>
      <c r="G13" s="239"/>
    </row>
    <row r="14" spans="1:7" ht="13.5" thickBot="1" x14ac:dyDescent="0.25">
      <c r="A14" s="242" t="s">
        <v>27</v>
      </c>
      <c r="B14" s="249">
        <f>SUM(B11:B13)</f>
        <v>680000</v>
      </c>
      <c r="C14" s="249">
        <f t="shared" ref="C14:F14" si="3">SUM(C11:C13)</f>
        <v>1500000</v>
      </c>
      <c r="D14" s="249">
        <f t="shared" si="3"/>
        <v>700000</v>
      </c>
      <c r="E14" s="249">
        <f t="shared" si="3"/>
        <v>1800000</v>
      </c>
      <c r="F14" s="249">
        <f t="shared" si="3"/>
        <v>1000000</v>
      </c>
      <c r="G14" s="239"/>
    </row>
    <row r="15" spans="1:7" ht="13.5" thickBot="1" x14ac:dyDescent="0.25">
      <c r="A15" s="245"/>
      <c r="B15" s="250"/>
      <c r="C15" s="250"/>
      <c r="D15" s="250"/>
      <c r="E15" s="250"/>
      <c r="F15" s="250"/>
      <c r="G15" s="239"/>
    </row>
    <row r="16" spans="1:7" x14ac:dyDescent="0.2">
      <c r="A16" s="244" t="s">
        <v>238</v>
      </c>
      <c r="B16" s="251"/>
      <c r="C16" s="251"/>
      <c r="D16" s="251"/>
      <c r="E16" s="251"/>
      <c r="F16" s="251"/>
      <c r="G16" s="239"/>
    </row>
    <row r="17" spans="1:7" x14ac:dyDescent="0.2">
      <c r="A17" s="241" t="s">
        <v>78</v>
      </c>
      <c r="B17" s="248">
        <f>'2. Forecast P&amp;L'!N15</f>
        <v>1440000</v>
      </c>
      <c r="C17" s="248">
        <f t="shared" ref="C17:C22" si="4">B17*0.1+B17</f>
        <v>1584000</v>
      </c>
      <c r="D17" s="248">
        <f t="shared" ref="D17:F17" si="5">C17*0.1+C17</f>
        <v>1742400</v>
      </c>
      <c r="E17" s="248">
        <f t="shared" si="5"/>
        <v>1916640</v>
      </c>
      <c r="F17" s="248">
        <f t="shared" si="5"/>
        <v>2108304</v>
      </c>
      <c r="G17" s="239"/>
    </row>
    <row r="18" spans="1:7" x14ac:dyDescent="0.2">
      <c r="A18" s="241" t="s">
        <v>79</v>
      </c>
      <c r="B18" s="248">
        <f>'2. Forecast P&amp;L'!N16</f>
        <v>300000</v>
      </c>
      <c r="C18" s="248">
        <f t="shared" si="4"/>
        <v>330000</v>
      </c>
      <c r="D18" s="248">
        <f t="shared" ref="D18:F18" si="6">C18*0.1+C18</f>
        <v>363000</v>
      </c>
      <c r="E18" s="248">
        <f t="shared" si="6"/>
        <v>399300</v>
      </c>
      <c r="F18" s="248">
        <f t="shared" si="6"/>
        <v>439230</v>
      </c>
      <c r="G18" s="239"/>
    </row>
    <row r="19" spans="1:7" x14ac:dyDescent="0.2">
      <c r="A19" s="241" t="s">
        <v>239</v>
      </c>
      <c r="B19" s="248">
        <f>'2. Forecast P&amp;L'!N17</f>
        <v>120000</v>
      </c>
      <c r="C19" s="248">
        <f t="shared" si="4"/>
        <v>132000</v>
      </c>
      <c r="D19" s="248">
        <f t="shared" ref="D19:F19" si="7">C19*0.1+C19</f>
        <v>145200</v>
      </c>
      <c r="E19" s="248">
        <f t="shared" si="7"/>
        <v>159720</v>
      </c>
      <c r="F19" s="248">
        <f t="shared" si="7"/>
        <v>175692</v>
      </c>
      <c r="G19" s="239"/>
    </row>
    <row r="20" spans="1:7" x14ac:dyDescent="0.2">
      <c r="A20" s="241" t="s">
        <v>240</v>
      </c>
      <c r="B20" s="248">
        <f>'2. Forecast P&amp;L'!N18</f>
        <v>60000</v>
      </c>
      <c r="C20" s="248">
        <f t="shared" si="4"/>
        <v>66000</v>
      </c>
      <c r="D20" s="248">
        <f t="shared" ref="D20:F22" si="8">C20*0.1+C20</f>
        <v>72600</v>
      </c>
      <c r="E20" s="248">
        <f t="shared" si="8"/>
        <v>79860</v>
      </c>
      <c r="F20" s="248">
        <f t="shared" si="8"/>
        <v>87846</v>
      </c>
      <c r="G20" s="239"/>
    </row>
    <row r="21" spans="1:7" x14ac:dyDescent="0.2">
      <c r="A21" s="241" t="s">
        <v>241</v>
      </c>
      <c r="B21" s="248">
        <f>'2. Forecast P&amp;L'!N19</f>
        <v>12000</v>
      </c>
      <c r="C21" s="248">
        <f t="shared" si="4"/>
        <v>13200</v>
      </c>
      <c r="D21" s="248">
        <f t="shared" si="8"/>
        <v>14520</v>
      </c>
      <c r="E21" s="248">
        <f t="shared" si="8"/>
        <v>15972</v>
      </c>
      <c r="F21" s="248">
        <f t="shared" si="8"/>
        <v>17569.2</v>
      </c>
      <c r="G21" s="239"/>
    </row>
    <row r="22" spans="1:7" x14ac:dyDescent="0.2">
      <c r="A22" s="241" t="s">
        <v>24</v>
      </c>
      <c r="B22" s="248">
        <f>'2. Forecast P&amp;L'!N20</f>
        <v>120000</v>
      </c>
      <c r="C22" s="248">
        <f t="shared" si="4"/>
        <v>132000</v>
      </c>
      <c r="D22" s="248">
        <f t="shared" si="8"/>
        <v>145200</v>
      </c>
      <c r="E22" s="248">
        <f t="shared" si="8"/>
        <v>159720</v>
      </c>
      <c r="F22" s="248">
        <f t="shared" si="8"/>
        <v>175692</v>
      </c>
      <c r="G22" s="239"/>
    </row>
    <row r="23" spans="1:7" ht="13.5" thickBot="1" x14ac:dyDescent="0.25">
      <c r="A23" s="242" t="s">
        <v>27</v>
      </c>
      <c r="B23" s="249">
        <f>SUM(B17:B22)</f>
        <v>2052000</v>
      </c>
      <c r="C23" s="249">
        <f t="shared" ref="C23:F23" si="9">SUM(C17:C22)</f>
        <v>2257200</v>
      </c>
      <c r="D23" s="249">
        <f t="shared" si="9"/>
        <v>2482920</v>
      </c>
      <c r="E23" s="249">
        <f t="shared" si="9"/>
        <v>2731212</v>
      </c>
      <c r="F23" s="249">
        <f t="shared" si="9"/>
        <v>3004333.2</v>
      </c>
      <c r="G23" s="239"/>
    </row>
    <row r="24" spans="1:7" ht="13.5" thickBot="1" x14ac:dyDescent="0.25">
      <c r="A24" s="245"/>
      <c r="B24" s="250"/>
      <c r="C24" s="250"/>
      <c r="D24" s="250"/>
      <c r="E24" s="250"/>
      <c r="F24" s="250"/>
      <c r="G24" s="239"/>
    </row>
    <row r="25" spans="1:7" ht="13.5" thickBot="1" x14ac:dyDescent="0.25">
      <c r="A25" s="246" t="s">
        <v>242</v>
      </c>
      <c r="B25" s="252">
        <f>B7-B23</f>
        <v>23388000</v>
      </c>
      <c r="C25" s="252">
        <f t="shared" ref="C25:F25" si="10">C7-C23</f>
        <v>28414800</v>
      </c>
      <c r="D25" s="252">
        <f t="shared" si="10"/>
        <v>41772328.559999995</v>
      </c>
      <c r="E25" s="252">
        <f t="shared" si="10"/>
        <v>50490514.671999998</v>
      </c>
      <c r="F25" s="252">
        <f t="shared" si="10"/>
        <v>65138241.622400001</v>
      </c>
      <c r="G25" s="239"/>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workbookViewId="0">
      <selection sqref="A1:E7"/>
    </sheetView>
  </sheetViews>
  <sheetFormatPr defaultColWidth="8.7109375" defaultRowHeight="12.75" x14ac:dyDescent="0.2"/>
  <cols>
    <col min="1" max="1" width="17.5703125" style="287" customWidth="1"/>
    <col min="2" max="2" width="10.42578125" style="287" bestFit="1" customWidth="1"/>
    <col min="3" max="3" width="8.7109375" style="287"/>
    <col min="4" max="4" width="11.42578125" style="287" bestFit="1" customWidth="1"/>
    <col min="5" max="5" width="11.5703125" style="287" bestFit="1" customWidth="1"/>
    <col min="6" max="8" width="8.7109375" style="287"/>
    <col min="9" max="9" width="28.5703125" style="287" customWidth="1"/>
    <col min="10" max="10" width="17.28515625" style="287" customWidth="1"/>
    <col min="11" max="11" width="14.5703125" style="287" customWidth="1"/>
    <col min="12" max="12" width="15.140625" style="287" customWidth="1"/>
    <col min="13" max="13" width="13.85546875" style="287" customWidth="1"/>
    <col min="14" max="14" width="12.7109375" style="287" customWidth="1"/>
    <col min="15" max="16384" width="8.7109375" style="287"/>
  </cols>
  <sheetData>
    <row r="1" spans="1:14" ht="38.25" x14ac:dyDescent="0.2">
      <c r="A1" s="306" t="s">
        <v>243</v>
      </c>
      <c r="B1" s="307" t="s">
        <v>244</v>
      </c>
      <c r="D1" s="303" t="s">
        <v>245</v>
      </c>
      <c r="E1" s="303" t="s">
        <v>244</v>
      </c>
      <c r="H1" s="306" t="s">
        <v>246</v>
      </c>
      <c r="I1" s="321" t="s">
        <v>247</v>
      </c>
      <c r="J1" s="322">
        <f>'Funding '!B6/'Funding '!B2</f>
        <v>25000</v>
      </c>
      <c r="K1" s="321"/>
      <c r="L1" s="323"/>
      <c r="M1" s="290"/>
      <c r="N1" s="290"/>
    </row>
    <row r="2" spans="1:14" ht="36.950000000000003" customHeight="1" x14ac:dyDescent="0.2">
      <c r="A2" s="308" t="s">
        <v>33</v>
      </c>
      <c r="B2" s="309">
        <f>'Funding '!B6/'Funding '!B2</f>
        <v>25000</v>
      </c>
      <c r="C2" s="291"/>
      <c r="D2" s="303" t="s">
        <v>248</v>
      </c>
      <c r="E2" s="315">
        <f>SUM('Funding '!B18:B19)/'Funding '!B2</f>
        <v>396.22641509433964</v>
      </c>
      <c r="F2" s="291"/>
      <c r="H2" s="324" t="s">
        <v>249</v>
      </c>
      <c r="I2" s="318" t="s">
        <v>250</v>
      </c>
      <c r="J2" s="319">
        <f>'Funding '!B2/3000</f>
        <v>0.35333333333333333</v>
      </c>
      <c r="M2" s="289"/>
      <c r="N2" s="289"/>
    </row>
    <row r="3" spans="1:14" ht="25.5" x14ac:dyDescent="0.2">
      <c r="A3" s="308" t="s">
        <v>73</v>
      </c>
      <c r="B3" s="310">
        <f>'Funding '!B5</f>
        <v>1000</v>
      </c>
      <c r="C3" s="294"/>
      <c r="D3" s="304" t="s">
        <v>251</v>
      </c>
      <c r="E3" s="316">
        <f>J4</f>
        <v>8833.3333333333339</v>
      </c>
      <c r="F3" s="294"/>
      <c r="H3" s="324" t="s">
        <v>252</v>
      </c>
      <c r="I3" s="318" t="s">
        <v>253</v>
      </c>
      <c r="J3" s="319">
        <f>1/C12</f>
        <v>1.0416666666666667</v>
      </c>
      <c r="K3" s="320"/>
      <c r="L3" s="326"/>
      <c r="M3" s="289"/>
      <c r="N3" s="289"/>
    </row>
    <row r="4" spans="1:14" ht="13.5" thickBot="1" x14ac:dyDescent="0.25">
      <c r="A4" s="308" t="s">
        <v>231</v>
      </c>
      <c r="B4" s="311">
        <f>'Funding '!B7/'Funding '!B2</f>
        <v>24000</v>
      </c>
      <c r="C4" s="296"/>
      <c r="D4" s="305" t="s">
        <v>254</v>
      </c>
      <c r="E4" s="317">
        <f>'Funding '!B6/3000</f>
        <v>8833.3333333333339</v>
      </c>
      <c r="F4" s="296"/>
      <c r="H4" s="327" t="s">
        <v>255</v>
      </c>
      <c r="I4" s="328" t="s">
        <v>256</v>
      </c>
      <c r="J4" s="329">
        <f>J1*J2*J3*B5</f>
        <v>8833.3333333333339</v>
      </c>
      <c r="K4" s="328"/>
      <c r="L4" s="330"/>
      <c r="M4" s="289"/>
      <c r="N4" s="289"/>
    </row>
    <row r="5" spans="1:14" x14ac:dyDescent="0.2">
      <c r="A5" s="308" t="s">
        <v>85</v>
      </c>
      <c r="B5" s="312">
        <f>'Funding '!B7/'Funding '!B6</f>
        <v>0.96</v>
      </c>
      <c r="C5" s="297"/>
      <c r="D5" s="297"/>
      <c r="E5" s="297"/>
      <c r="F5" s="297"/>
      <c r="I5" s="298"/>
      <c r="J5" s="289"/>
      <c r="K5" s="289"/>
      <c r="L5" s="289"/>
      <c r="M5" s="289"/>
      <c r="N5" s="289"/>
    </row>
    <row r="6" spans="1:14" x14ac:dyDescent="0.2">
      <c r="A6" s="308" t="s">
        <v>257</v>
      </c>
      <c r="B6" s="331">
        <f>(('Funding '!B5*'Funding '!B2)+'Funding '!B23)/'Funding '!B2</f>
        <v>2935.8490566037735</v>
      </c>
      <c r="I6" s="298"/>
      <c r="J6" s="288"/>
      <c r="K6" s="288"/>
      <c r="L6" s="288"/>
      <c r="M6" s="288"/>
      <c r="N6" s="288"/>
    </row>
    <row r="7" spans="1:14" ht="13.5" thickBot="1" x14ac:dyDescent="0.25">
      <c r="A7" s="313" t="s">
        <v>258</v>
      </c>
      <c r="B7" s="314">
        <f>B2-B3-('Funding '!B23/'Funding '!B2)</f>
        <v>22064.150943396227</v>
      </c>
      <c r="I7" s="298"/>
      <c r="J7" s="288"/>
      <c r="K7" s="288"/>
      <c r="L7" s="288"/>
      <c r="M7" s="288"/>
      <c r="N7" s="288"/>
    </row>
    <row r="9" spans="1:14" x14ac:dyDescent="0.2">
      <c r="A9" s="299" t="s">
        <v>259</v>
      </c>
      <c r="I9" s="300"/>
      <c r="J9" s="301"/>
      <c r="K9" s="301"/>
      <c r="L9" s="301"/>
      <c r="M9" s="301"/>
      <c r="N9" s="301"/>
    </row>
    <row r="10" spans="1:14" x14ac:dyDescent="0.2">
      <c r="A10" s="299"/>
    </row>
    <row r="11" spans="1:14" ht="38.25" x14ac:dyDescent="0.2">
      <c r="A11" s="325" t="s">
        <v>260</v>
      </c>
      <c r="M11" s="293"/>
      <c r="N11" s="293"/>
    </row>
    <row r="12" spans="1:14" ht="102" x14ac:dyDescent="0.2">
      <c r="A12" s="287" t="s">
        <v>261</v>
      </c>
      <c r="B12" s="287" t="s">
        <v>262</v>
      </c>
      <c r="C12" s="287">
        <f>48/50</f>
        <v>0.96</v>
      </c>
      <c r="D12" s="287">
        <f>1/0.96</f>
        <v>1.0416666666666667</v>
      </c>
      <c r="M12" s="295"/>
      <c r="N12" s="295"/>
    </row>
    <row r="13" spans="1:14" x14ac:dyDescent="0.2">
      <c r="M13" s="292"/>
      <c r="N13" s="292"/>
    </row>
    <row r="14" spans="1:14" x14ac:dyDescent="0.2">
      <c r="I14" s="292"/>
      <c r="J14" s="295"/>
      <c r="K14" s="295"/>
      <c r="L14" s="295"/>
      <c r="M14" s="295"/>
      <c r="N14" s="295"/>
    </row>
    <row r="15" spans="1:14" x14ac:dyDescent="0.2">
      <c r="I15" s="292"/>
      <c r="J15" s="302"/>
      <c r="K15" s="302"/>
      <c r="L15" s="302"/>
      <c r="M15" s="302"/>
      <c r="N15" s="302"/>
    </row>
    <row r="16" spans="1:14" x14ac:dyDescent="0.2">
      <c r="I16" s="292"/>
      <c r="J16" s="302"/>
      <c r="K16" s="302"/>
      <c r="L16" s="302"/>
      <c r="M16" s="302"/>
      <c r="N16" s="302"/>
    </row>
    <row r="17" spans="9:14" x14ac:dyDescent="0.2">
      <c r="I17" s="292"/>
      <c r="J17" s="292"/>
      <c r="K17" s="292"/>
      <c r="L17" s="292"/>
      <c r="M17" s="292"/>
      <c r="N17" s="292"/>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workbookViewId="0">
      <selection activeCell="C5" sqref="C5"/>
    </sheetView>
  </sheetViews>
  <sheetFormatPr defaultRowHeight="12.75" x14ac:dyDescent="0.2"/>
  <cols>
    <col min="1" max="1" width="19" customWidth="1"/>
    <col min="2" max="5" width="9.42578125" bestFit="1" customWidth="1"/>
    <col min="6" max="13" width="10.42578125" bestFit="1" customWidth="1"/>
    <col min="14" max="14" width="12" bestFit="1" customWidth="1"/>
  </cols>
  <sheetData>
    <row r="1" spans="1:14" ht="15.75" x14ac:dyDescent="0.25">
      <c r="A1" s="339" t="s">
        <v>263</v>
      </c>
      <c r="B1" s="340"/>
      <c r="C1" s="340"/>
      <c r="D1" s="340"/>
      <c r="E1" s="340"/>
      <c r="F1" s="340"/>
      <c r="G1" s="340"/>
      <c r="H1" s="340"/>
      <c r="I1" s="340"/>
      <c r="J1" s="340"/>
      <c r="K1" s="340"/>
      <c r="L1" s="340"/>
      <c r="M1" s="340"/>
      <c r="N1" s="341"/>
    </row>
    <row r="2" spans="1:14" x14ac:dyDescent="0.2">
      <c r="A2" s="342"/>
      <c r="B2" s="343" t="s">
        <v>55</v>
      </c>
      <c r="C2" s="343" t="s">
        <v>56</v>
      </c>
      <c r="D2" s="343" t="s">
        <v>57</v>
      </c>
      <c r="E2" s="343" t="s">
        <v>58</v>
      </c>
      <c r="F2" s="343" t="s">
        <v>59</v>
      </c>
      <c r="G2" s="343" t="s">
        <v>60</v>
      </c>
      <c r="H2" s="343" t="s">
        <v>61</v>
      </c>
      <c r="I2" s="343" t="s">
        <v>62</v>
      </c>
      <c r="J2" s="343" t="s">
        <v>63</v>
      </c>
      <c r="K2" s="343" t="s">
        <v>64</v>
      </c>
      <c r="L2" s="343" t="s">
        <v>65</v>
      </c>
      <c r="M2" s="343" t="s">
        <v>66</v>
      </c>
      <c r="N2" s="344" t="s">
        <v>27</v>
      </c>
    </row>
    <row r="3" spans="1:14" x14ac:dyDescent="0.2">
      <c r="A3" s="345" t="s">
        <v>264</v>
      </c>
      <c r="N3" s="346"/>
    </row>
    <row r="4" spans="1:14" ht="17.25" x14ac:dyDescent="0.35">
      <c r="A4" s="342" t="s">
        <v>265</v>
      </c>
      <c r="B4" s="145">
        <v>10</v>
      </c>
      <c r="C4" s="145">
        <v>20</v>
      </c>
      <c r="D4" s="145">
        <v>30</v>
      </c>
      <c r="E4" s="145">
        <v>40</v>
      </c>
      <c r="F4" s="145">
        <v>50</v>
      </c>
      <c r="G4" s="145">
        <v>60</v>
      </c>
      <c r="H4" s="145">
        <v>70</v>
      </c>
      <c r="I4" s="145">
        <v>80</v>
      </c>
      <c r="J4" s="145">
        <v>100</v>
      </c>
      <c r="K4" s="145">
        <v>150</v>
      </c>
      <c r="L4" s="145">
        <v>200</v>
      </c>
      <c r="M4" s="145">
        <v>250</v>
      </c>
      <c r="N4" s="238">
        <f t="shared" ref="N4:N7" si="0">SUM(B4:M4)</f>
        <v>1060</v>
      </c>
    </row>
    <row r="5" spans="1:14" x14ac:dyDescent="0.2">
      <c r="A5" s="347" t="s">
        <v>33</v>
      </c>
      <c r="B5">
        <f t="shared" ref="B5:M5" si="1">B6*B4</f>
        <v>250000</v>
      </c>
      <c r="C5">
        <f t="shared" si="1"/>
        <v>500000</v>
      </c>
      <c r="D5">
        <f t="shared" si="1"/>
        <v>750000</v>
      </c>
      <c r="E5">
        <f t="shared" si="1"/>
        <v>1000000</v>
      </c>
      <c r="F5">
        <f t="shared" si="1"/>
        <v>1250000</v>
      </c>
      <c r="G5">
        <f t="shared" si="1"/>
        <v>1500000</v>
      </c>
      <c r="H5">
        <f t="shared" si="1"/>
        <v>1750000</v>
      </c>
      <c r="I5">
        <f t="shared" si="1"/>
        <v>2000000</v>
      </c>
      <c r="J5">
        <f t="shared" si="1"/>
        <v>2500000</v>
      </c>
      <c r="K5">
        <f t="shared" si="1"/>
        <v>3750000</v>
      </c>
      <c r="L5">
        <f t="shared" si="1"/>
        <v>5000000</v>
      </c>
      <c r="M5">
        <f t="shared" si="1"/>
        <v>6250000</v>
      </c>
      <c r="N5" s="238">
        <f t="shared" si="0"/>
        <v>26500000</v>
      </c>
    </row>
    <row r="6" spans="1:14" x14ac:dyDescent="0.2">
      <c r="A6" s="347" t="s">
        <v>70</v>
      </c>
      <c r="B6" s="348">
        <v>25000</v>
      </c>
      <c r="C6" s="348">
        <v>25000</v>
      </c>
      <c r="D6" s="348">
        <v>25000</v>
      </c>
      <c r="E6" s="348">
        <v>25000</v>
      </c>
      <c r="F6" s="348">
        <v>25000</v>
      </c>
      <c r="G6" s="348">
        <v>25000</v>
      </c>
      <c r="H6" s="348">
        <v>25000</v>
      </c>
      <c r="I6" s="348">
        <v>25000</v>
      </c>
      <c r="J6" s="348">
        <v>25000</v>
      </c>
      <c r="K6" s="348">
        <v>25000</v>
      </c>
      <c r="L6" s="348">
        <v>25000</v>
      </c>
      <c r="M6" s="348">
        <v>25000</v>
      </c>
      <c r="N6" s="350">
        <f>N5/N4</f>
        <v>25000</v>
      </c>
    </row>
    <row r="7" spans="1:14" x14ac:dyDescent="0.2">
      <c r="A7" s="347" t="s">
        <v>73</v>
      </c>
      <c r="B7" s="348">
        <f t="shared" ref="B7:M7" si="2">B8*B4</f>
        <v>10000</v>
      </c>
      <c r="C7" s="348">
        <f t="shared" si="2"/>
        <v>20000</v>
      </c>
      <c r="D7" s="348">
        <f t="shared" si="2"/>
        <v>30000</v>
      </c>
      <c r="E7" s="348">
        <f t="shared" si="2"/>
        <v>40000</v>
      </c>
      <c r="F7" s="348">
        <f t="shared" si="2"/>
        <v>50000</v>
      </c>
      <c r="G7" s="348">
        <f t="shared" si="2"/>
        <v>60000</v>
      </c>
      <c r="H7" s="348">
        <f t="shared" si="2"/>
        <v>70000</v>
      </c>
      <c r="I7" s="348">
        <f t="shared" si="2"/>
        <v>80000</v>
      </c>
      <c r="J7" s="348">
        <f t="shared" si="2"/>
        <v>100000</v>
      </c>
      <c r="K7" s="348">
        <f t="shared" si="2"/>
        <v>150000</v>
      </c>
      <c r="L7" s="348">
        <f t="shared" si="2"/>
        <v>200000</v>
      </c>
      <c r="M7" s="348">
        <f t="shared" si="2"/>
        <v>250000</v>
      </c>
      <c r="N7" s="350">
        <f t="shared" si="0"/>
        <v>1060000</v>
      </c>
    </row>
    <row r="8" spans="1:14" x14ac:dyDescent="0.2">
      <c r="A8" s="347" t="s">
        <v>75</v>
      </c>
      <c r="B8" s="348">
        <v>1000</v>
      </c>
      <c r="C8" s="348">
        <v>1000</v>
      </c>
      <c r="D8" s="348">
        <v>1000</v>
      </c>
      <c r="E8" s="348">
        <v>1000</v>
      </c>
      <c r="F8" s="348">
        <v>1000</v>
      </c>
      <c r="G8" s="348">
        <v>1000</v>
      </c>
      <c r="H8" s="348">
        <v>1000</v>
      </c>
      <c r="I8" s="348">
        <v>1000</v>
      </c>
      <c r="J8" s="348">
        <v>1000</v>
      </c>
      <c r="K8" s="348">
        <v>1000</v>
      </c>
      <c r="L8" s="348">
        <v>1000</v>
      </c>
      <c r="M8" s="348">
        <v>1000</v>
      </c>
      <c r="N8" s="350">
        <f>N7/N4</f>
        <v>1000</v>
      </c>
    </row>
    <row r="9" spans="1:14" x14ac:dyDescent="0.2">
      <c r="A9" s="343"/>
      <c r="B9" s="238"/>
      <c r="C9" s="238"/>
      <c r="D9" s="238"/>
      <c r="E9" s="238"/>
      <c r="F9" s="238"/>
      <c r="G9" s="238"/>
      <c r="H9" s="238"/>
      <c r="I9" s="238"/>
      <c r="J9" s="238"/>
      <c r="K9" s="238"/>
      <c r="L9" s="238"/>
      <c r="M9" s="238"/>
      <c r="N9" s="238"/>
    </row>
    <row r="10" spans="1:14" x14ac:dyDescent="0.2">
      <c r="A10" s="343"/>
      <c r="N10" s="238"/>
    </row>
    <row r="11" spans="1:14" x14ac:dyDescent="0.2">
      <c r="A11" s="343"/>
      <c r="B11" s="238"/>
      <c r="C11" s="238"/>
      <c r="D11" s="238"/>
      <c r="E11" s="238"/>
      <c r="F11" s="238"/>
      <c r="G11" s="238"/>
      <c r="H11" s="238"/>
      <c r="I11" s="238"/>
      <c r="J11" s="238"/>
      <c r="K11" s="238"/>
      <c r="L11" s="238"/>
      <c r="M11" s="238"/>
      <c r="N11" s="238"/>
    </row>
    <row r="12" spans="1:14" x14ac:dyDescent="0.2">
      <c r="A12" s="343"/>
      <c r="B12" s="349"/>
      <c r="C12" s="349"/>
      <c r="D12" s="349"/>
      <c r="E12" s="349"/>
      <c r="F12" s="349"/>
      <c r="G12" s="349"/>
      <c r="H12" s="349"/>
      <c r="I12" s="349"/>
      <c r="J12" s="349"/>
      <c r="K12" s="349"/>
      <c r="L12" s="349"/>
      <c r="M12" s="349"/>
    </row>
    <row r="13" spans="1:14" x14ac:dyDescent="0.2">
      <c r="A13" s="343"/>
      <c r="B13" s="349"/>
      <c r="C13" s="349"/>
      <c r="D13" s="349"/>
      <c r="E13" s="349"/>
      <c r="F13" s="349"/>
      <c r="G13" s="349"/>
      <c r="H13" s="349"/>
      <c r="I13" s="349"/>
      <c r="J13" s="349"/>
      <c r="K13" s="349"/>
      <c r="L13" s="349"/>
      <c r="M13" s="349"/>
    </row>
  </sheetData>
  <conditionalFormatting sqref="B4:M4">
    <cfRule type="containsBlanks" dxfId="10" priority="1">
      <formula>LEN(TRIM(B4))=0</formula>
    </cfRule>
  </conditionalFormatting>
  <dataValidations count="1">
    <dataValidation allowBlank="1" showInputMessage="1" showErrorMessage="1" sqref="B4:M4"/>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zoomScaleNormal="155" workbookViewId="0">
      <selection activeCell="A8" sqref="A8"/>
    </sheetView>
  </sheetViews>
  <sheetFormatPr defaultColWidth="11.42578125" defaultRowHeight="12.75" x14ac:dyDescent="0.2"/>
  <cols>
    <col min="2" max="2" width="30.140625" customWidth="1"/>
    <col min="3" max="3" width="17.7109375" customWidth="1"/>
    <col min="5" max="5" width="28.42578125" customWidth="1"/>
    <col min="10" max="10" width="20.85546875" customWidth="1"/>
  </cols>
  <sheetData>
    <row r="1" spans="1:13" ht="27" thickBot="1" x14ac:dyDescent="0.45">
      <c r="A1" s="88"/>
      <c r="B1" s="359" t="s">
        <v>4</v>
      </c>
      <c r="C1" s="359"/>
      <c r="D1" s="359"/>
      <c r="E1" s="359"/>
      <c r="F1" s="359"/>
      <c r="G1" s="359"/>
      <c r="H1" s="359"/>
      <c r="I1" s="359"/>
      <c r="J1" s="359"/>
      <c r="K1" s="359"/>
      <c r="L1" s="359"/>
      <c r="M1" s="359"/>
    </row>
    <row r="2" spans="1:13" ht="30" x14ac:dyDescent="0.25">
      <c r="A2" s="89"/>
      <c r="B2" s="90" t="s">
        <v>5</v>
      </c>
      <c r="C2" s="91" t="s">
        <v>6</v>
      </c>
      <c r="D2" s="89"/>
      <c r="E2" s="92" t="s">
        <v>7</v>
      </c>
      <c r="F2" s="93" t="s">
        <v>6</v>
      </c>
      <c r="G2" s="92" t="s">
        <v>8</v>
      </c>
      <c r="H2" s="93" t="s">
        <v>9</v>
      </c>
      <c r="I2" s="89"/>
      <c r="J2" s="92" t="s">
        <v>10</v>
      </c>
      <c r="K2" s="91" t="s">
        <v>11</v>
      </c>
      <c r="L2" s="90" t="s">
        <v>12</v>
      </c>
      <c r="M2" s="93" t="s">
        <v>13</v>
      </c>
    </row>
    <row r="3" spans="1:13" x14ac:dyDescent="0.2">
      <c r="A3" s="89"/>
      <c r="B3" s="127" t="s">
        <v>14</v>
      </c>
      <c r="C3" s="95">
        <v>15000</v>
      </c>
      <c r="D3" s="89"/>
      <c r="E3" s="94" t="s">
        <v>15</v>
      </c>
      <c r="F3" s="95">
        <f>G3*H3</f>
        <v>60000</v>
      </c>
      <c r="G3" s="95">
        <v>20000</v>
      </c>
      <c r="H3" s="95">
        <v>3</v>
      </c>
      <c r="I3" s="89"/>
      <c r="J3" s="127" t="s">
        <v>16</v>
      </c>
      <c r="K3" s="95">
        <f>M3*L3</f>
        <v>4000</v>
      </c>
      <c r="L3" s="95">
        <v>10</v>
      </c>
      <c r="M3" s="96">
        <v>400</v>
      </c>
    </row>
    <row r="4" spans="1:13" x14ac:dyDescent="0.2">
      <c r="A4" s="89"/>
      <c r="B4" s="127" t="s">
        <v>17</v>
      </c>
      <c r="C4" s="95">
        <v>95000</v>
      </c>
      <c r="D4" s="89"/>
      <c r="E4" s="127" t="s">
        <v>18</v>
      </c>
      <c r="F4" s="95">
        <v>42000</v>
      </c>
      <c r="I4" s="89"/>
      <c r="J4" s="127" t="s">
        <v>19</v>
      </c>
      <c r="K4" s="95">
        <f>M4*L4</f>
        <v>2000</v>
      </c>
      <c r="L4" s="95">
        <v>10</v>
      </c>
      <c r="M4" s="97">
        <v>200</v>
      </c>
    </row>
    <row r="5" spans="1:13" x14ac:dyDescent="0.2">
      <c r="A5" s="89"/>
      <c r="B5" s="127" t="s">
        <v>20</v>
      </c>
      <c r="C5" s="95">
        <v>75000</v>
      </c>
      <c r="D5" s="89"/>
      <c r="E5" s="127" t="s">
        <v>21</v>
      </c>
      <c r="F5" s="95">
        <v>25000</v>
      </c>
      <c r="I5" s="89"/>
      <c r="J5" s="127" t="s">
        <v>22</v>
      </c>
      <c r="K5" s="95">
        <f>M5*L5</f>
        <v>800</v>
      </c>
      <c r="L5" s="95">
        <v>10</v>
      </c>
      <c r="M5" s="97">
        <v>80</v>
      </c>
    </row>
    <row r="6" spans="1:13" x14ac:dyDescent="0.2">
      <c r="A6" s="89"/>
      <c r="B6" s="127" t="s">
        <v>23</v>
      </c>
      <c r="C6" s="95">
        <v>150000</v>
      </c>
      <c r="D6" s="89"/>
      <c r="E6" s="94" t="s">
        <v>24</v>
      </c>
      <c r="F6" s="95">
        <v>35000</v>
      </c>
      <c r="I6" s="89"/>
      <c r="J6" s="127" t="s">
        <v>25</v>
      </c>
      <c r="K6" s="95">
        <f>M6*L6</f>
        <v>200</v>
      </c>
      <c r="L6" s="95">
        <v>10</v>
      </c>
      <c r="M6" s="97">
        <v>20</v>
      </c>
    </row>
    <row r="7" spans="1:13" x14ac:dyDescent="0.2">
      <c r="A7" s="89"/>
      <c r="B7" s="127"/>
      <c r="C7" s="95"/>
      <c r="D7" s="89"/>
      <c r="E7" s="127" t="s">
        <v>26</v>
      </c>
      <c r="F7" s="95">
        <v>80000</v>
      </c>
      <c r="I7" s="89"/>
      <c r="J7" s="94"/>
      <c r="K7" s="95"/>
      <c r="L7" s="95"/>
      <c r="M7" s="97"/>
    </row>
    <row r="8" spans="1:13" ht="15.75" thickBot="1" x14ac:dyDescent="0.3">
      <c r="A8" s="89"/>
      <c r="B8" s="98" t="s">
        <v>27</v>
      </c>
      <c r="C8" s="99">
        <f>SUM(C3:C7)</f>
        <v>335000</v>
      </c>
      <c r="D8" s="89"/>
      <c r="E8" s="100" t="s">
        <v>27</v>
      </c>
      <c r="F8" s="99">
        <f>SUM(F3:F7)</f>
        <v>242000</v>
      </c>
      <c r="I8" s="89"/>
      <c r="J8" s="98" t="s">
        <v>27</v>
      </c>
      <c r="K8" s="101">
        <f>SUM(K3:K7)</f>
        <v>7000</v>
      </c>
      <c r="L8" s="102"/>
      <c r="M8" s="103"/>
    </row>
    <row r="9" spans="1:13" x14ac:dyDescent="0.2">
      <c r="A9" s="89"/>
      <c r="D9" s="89"/>
      <c r="I9" s="89"/>
    </row>
    <row r="10" spans="1:13" ht="13.5" thickBot="1" x14ac:dyDescent="0.25">
      <c r="A10" s="89"/>
      <c r="D10" s="89"/>
      <c r="I10" s="89"/>
    </row>
    <row r="11" spans="1:13" ht="15" x14ac:dyDescent="0.25">
      <c r="A11" s="104"/>
      <c r="B11" s="105" t="s">
        <v>28</v>
      </c>
      <c r="C11" s="106"/>
      <c r="D11" s="107"/>
      <c r="E11" s="105" t="s">
        <v>29</v>
      </c>
      <c r="F11" s="108" t="s">
        <v>30</v>
      </c>
      <c r="G11" s="109"/>
      <c r="H11" s="109"/>
      <c r="I11" s="104"/>
      <c r="J11" s="360" t="s">
        <v>31</v>
      </c>
      <c r="K11" s="361"/>
      <c r="L11" s="361"/>
      <c r="M11" s="362"/>
    </row>
    <row r="12" spans="1:13" ht="15.75" thickBot="1" x14ac:dyDescent="0.3">
      <c r="A12" s="89"/>
      <c r="B12" s="110" t="s">
        <v>32</v>
      </c>
      <c r="C12" s="111">
        <f>E12*F12</f>
        <v>90</v>
      </c>
      <c r="D12" s="89"/>
      <c r="E12" s="112">
        <v>3</v>
      </c>
      <c r="F12" s="113">
        <v>30</v>
      </c>
      <c r="I12" s="89"/>
      <c r="J12" s="114" t="s">
        <v>33</v>
      </c>
      <c r="K12" s="363" t="s">
        <v>6</v>
      </c>
      <c r="L12" s="363"/>
      <c r="M12" s="364"/>
    </row>
    <row r="13" spans="1:13" x14ac:dyDescent="0.2">
      <c r="A13" s="89"/>
      <c r="B13" s="110" t="s">
        <v>34</v>
      </c>
      <c r="C13" s="111">
        <v>1</v>
      </c>
      <c r="D13" s="89"/>
      <c r="I13" s="89"/>
      <c r="J13" s="115" t="s">
        <v>35</v>
      </c>
      <c r="K13" s="365">
        <f>C17</f>
        <v>900000</v>
      </c>
      <c r="L13" s="365"/>
      <c r="M13" s="366"/>
    </row>
    <row r="14" spans="1:13" ht="15" x14ac:dyDescent="0.25">
      <c r="A14" s="89"/>
      <c r="B14" s="110" t="s">
        <v>36</v>
      </c>
      <c r="C14" s="111">
        <v>10000</v>
      </c>
      <c r="D14" s="89"/>
      <c r="I14" s="89"/>
      <c r="J14" s="116" t="s">
        <v>37</v>
      </c>
      <c r="K14" s="365"/>
      <c r="L14" s="365"/>
      <c r="M14" s="366"/>
    </row>
    <row r="15" spans="1:13" ht="15" x14ac:dyDescent="0.25">
      <c r="A15" s="89"/>
      <c r="B15" s="110" t="s">
        <v>38</v>
      </c>
      <c r="C15" s="111">
        <v>1</v>
      </c>
      <c r="D15" s="89"/>
      <c r="I15" s="89"/>
      <c r="J15" s="117"/>
      <c r="K15" s="357"/>
      <c r="L15" s="357"/>
      <c r="M15" s="358"/>
    </row>
    <row r="16" spans="1:13" ht="15" x14ac:dyDescent="0.25">
      <c r="A16" s="89"/>
      <c r="B16" s="118" t="s">
        <v>39</v>
      </c>
      <c r="C16" s="119">
        <f>C12*C13*C15</f>
        <v>90</v>
      </c>
      <c r="D16" s="89"/>
      <c r="I16" s="89"/>
      <c r="J16" s="115" t="s">
        <v>27</v>
      </c>
      <c r="K16" s="367">
        <f>SUM(K13:K15)</f>
        <v>900000</v>
      </c>
      <c r="L16" s="367"/>
      <c r="M16" s="368"/>
    </row>
    <row r="17" spans="1:13" ht="15.75" thickBot="1" x14ac:dyDescent="0.3">
      <c r="A17" s="89"/>
      <c r="B17" s="120" t="s">
        <v>40</v>
      </c>
      <c r="C17" s="121">
        <f>C16*C14</f>
        <v>900000</v>
      </c>
      <c r="D17" s="89"/>
      <c r="I17" s="89"/>
      <c r="J17" s="122"/>
      <c r="K17" s="369"/>
      <c r="L17" s="369"/>
      <c r="M17" s="370"/>
    </row>
    <row r="18" spans="1:13" x14ac:dyDescent="0.2">
      <c r="A18" s="89"/>
      <c r="D18" s="89"/>
      <c r="I18" s="89"/>
      <c r="J18" s="123" t="s">
        <v>41</v>
      </c>
      <c r="K18" s="365">
        <f>C17-F8-(K8*C16)</f>
        <v>28000</v>
      </c>
      <c r="L18" s="365"/>
      <c r="M18" s="366"/>
    </row>
    <row r="19" spans="1:13" x14ac:dyDescent="0.2">
      <c r="A19" s="89"/>
      <c r="D19" s="89"/>
      <c r="I19" s="89"/>
      <c r="J19" s="115" t="s">
        <v>42</v>
      </c>
      <c r="K19" s="367">
        <f>F8/(C14-K8)</f>
        <v>80.666666666666671</v>
      </c>
      <c r="L19" s="367"/>
      <c r="M19" s="368"/>
    </row>
    <row r="20" spans="1:13" ht="25.5" x14ac:dyDescent="0.2">
      <c r="A20" s="89"/>
      <c r="D20" s="89"/>
      <c r="I20" s="89"/>
      <c r="J20" s="124" t="s">
        <v>43</v>
      </c>
      <c r="K20" s="371">
        <f>C8/K18</f>
        <v>11.964285714285714</v>
      </c>
      <c r="L20" s="371"/>
      <c r="M20" s="372"/>
    </row>
    <row r="21" spans="1:13" ht="15" x14ac:dyDescent="0.25">
      <c r="A21" s="89"/>
      <c r="D21" s="89"/>
      <c r="I21" s="89"/>
      <c r="J21" s="122" t="s">
        <v>44</v>
      </c>
      <c r="K21" s="357">
        <f>C14 - K8</f>
        <v>3000</v>
      </c>
      <c r="L21" s="357"/>
      <c r="M21" s="358"/>
    </row>
    <row r="22" spans="1:13" x14ac:dyDescent="0.2">
      <c r="A22" s="89"/>
      <c r="B22" s="89"/>
      <c r="C22" s="89"/>
      <c r="D22" s="89"/>
      <c r="E22" s="89"/>
      <c r="F22" s="89"/>
      <c r="G22" s="89"/>
      <c r="H22" s="89"/>
      <c r="I22" s="89"/>
      <c r="J22" s="89"/>
      <c r="K22" s="89"/>
      <c r="L22" s="89"/>
      <c r="M22" s="89"/>
    </row>
  </sheetData>
  <mergeCells count="12">
    <mergeCell ref="K21:M21"/>
    <mergeCell ref="B1:M1"/>
    <mergeCell ref="J11:M11"/>
    <mergeCell ref="K12:M12"/>
    <mergeCell ref="K13:M13"/>
    <mergeCell ref="K14:M14"/>
    <mergeCell ref="K15:M15"/>
    <mergeCell ref="K16:M16"/>
    <mergeCell ref="K17:M17"/>
    <mergeCell ref="K18:M18"/>
    <mergeCell ref="K19:M19"/>
    <mergeCell ref="K20:M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8"/>
  <sheetViews>
    <sheetView tabSelected="1" zoomScale="89" zoomScaleNormal="89" workbookViewId="0">
      <selection activeCell="J11" sqref="J11"/>
    </sheetView>
  </sheetViews>
  <sheetFormatPr defaultColWidth="11.42578125" defaultRowHeight="11.25" x14ac:dyDescent="0.2"/>
  <cols>
    <col min="1" max="1" width="47.28515625" style="10" customWidth="1"/>
    <col min="2" max="2" width="20.7109375" style="161" customWidth="1"/>
    <col min="3" max="16384" width="11.42578125" style="10"/>
  </cols>
  <sheetData>
    <row r="1" spans="1:2" ht="15.75" x14ac:dyDescent="0.2">
      <c r="A1" s="164" t="s">
        <v>45</v>
      </c>
      <c r="B1" s="165"/>
    </row>
    <row r="2" spans="1:2" ht="16.5" customHeight="1" x14ac:dyDescent="0.2">
      <c r="A2" s="166"/>
      <c r="B2" s="167"/>
    </row>
    <row r="3" spans="1:2" ht="24" customHeight="1" x14ac:dyDescent="0.2">
      <c r="A3" s="168" t="s">
        <v>46</v>
      </c>
      <c r="B3" s="169">
        <f>SUM(B4:B8)</f>
        <v>308000</v>
      </c>
    </row>
    <row r="4" spans="1:2" ht="17.25" x14ac:dyDescent="0.35">
      <c r="A4" s="220" t="s">
        <v>14</v>
      </c>
      <c r="B4" s="170">
        <v>30000</v>
      </c>
    </row>
    <row r="5" spans="1:2" ht="17.25" x14ac:dyDescent="0.35">
      <c r="A5" s="220" t="s">
        <v>17</v>
      </c>
      <c r="B5" s="170">
        <v>200000</v>
      </c>
    </row>
    <row r="6" spans="1:2" ht="17.25" x14ac:dyDescent="0.35">
      <c r="A6" s="220" t="s">
        <v>266</v>
      </c>
      <c r="B6" s="170">
        <v>3000</v>
      </c>
    </row>
    <row r="7" spans="1:2" ht="17.25" x14ac:dyDescent="0.35">
      <c r="A7" s="220" t="s">
        <v>47</v>
      </c>
      <c r="B7" s="170">
        <v>15000</v>
      </c>
    </row>
    <row r="8" spans="1:2" ht="17.25" x14ac:dyDescent="0.35">
      <c r="A8" s="220" t="s">
        <v>23</v>
      </c>
      <c r="B8" s="170">
        <v>60000</v>
      </c>
    </row>
    <row r="9" spans="1:2" ht="24" customHeight="1" x14ac:dyDescent="0.2">
      <c r="A9" s="171" t="s">
        <v>48</v>
      </c>
      <c r="B9" s="172">
        <f>B10</f>
        <v>100000</v>
      </c>
    </row>
    <row r="10" spans="1:2" ht="17.25" x14ac:dyDescent="0.35">
      <c r="A10" s="220" t="s">
        <v>267</v>
      </c>
      <c r="B10" s="170">
        <v>100000</v>
      </c>
    </row>
    <row r="11" spans="1:2" ht="24" customHeight="1" x14ac:dyDescent="0.2">
      <c r="A11" s="171" t="s">
        <v>49</v>
      </c>
      <c r="B11" s="172">
        <f>(B16 -(B3+B9))</f>
        <v>592000</v>
      </c>
    </row>
    <row r="12" spans="1:2" ht="17.25" x14ac:dyDescent="0.35">
      <c r="A12" s="220" t="s">
        <v>268</v>
      </c>
      <c r="B12" s="170">
        <v>50000</v>
      </c>
    </row>
    <row r="13" spans="1:2" ht="17.25" x14ac:dyDescent="0.35">
      <c r="A13" s="220" t="s">
        <v>50</v>
      </c>
      <c r="B13" s="170">
        <v>30000</v>
      </c>
    </row>
    <row r="14" spans="1:2" ht="17.25" x14ac:dyDescent="0.35">
      <c r="A14" s="220" t="s">
        <v>51</v>
      </c>
      <c r="B14" s="170">
        <v>10000</v>
      </c>
    </row>
    <row r="15" spans="1:2" ht="17.25" x14ac:dyDescent="0.35">
      <c r="A15" s="220" t="s">
        <v>25</v>
      </c>
      <c r="B15" s="170">
        <v>75000</v>
      </c>
    </row>
    <row r="16" spans="1:2" ht="24" customHeight="1" x14ac:dyDescent="0.2">
      <c r="A16" s="171" t="s">
        <v>52</v>
      </c>
      <c r="B16" s="172">
        <f>SUM(B17+B18)</f>
        <v>1000000</v>
      </c>
    </row>
    <row r="17" spans="1:3" ht="17.25" x14ac:dyDescent="0.35">
      <c r="A17" s="220" t="s">
        <v>53</v>
      </c>
      <c r="B17" s="170">
        <v>1000000</v>
      </c>
      <c r="C17" s="133"/>
    </row>
    <row r="18" spans="1:3" ht="18" thickBot="1" x14ac:dyDescent="0.4">
      <c r="A18" s="221"/>
      <c r="B18" s="173"/>
      <c r="C18" s="133"/>
    </row>
  </sheetData>
  <phoneticPr fontId="14" type="noConversion"/>
  <conditionalFormatting sqref="B4:B8">
    <cfRule type="containsBlanks" dxfId="52" priority="6">
      <formula>LEN(TRIM(B4))=0</formula>
    </cfRule>
  </conditionalFormatting>
  <conditionalFormatting sqref="B10">
    <cfRule type="containsBlanks" dxfId="51" priority="4">
      <formula>LEN(TRIM(B10))=0</formula>
    </cfRule>
  </conditionalFormatting>
  <conditionalFormatting sqref="B12:B13 B15">
    <cfRule type="containsBlanks" dxfId="50" priority="3">
      <formula>LEN(TRIM(B12))=0</formula>
    </cfRule>
  </conditionalFormatting>
  <conditionalFormatting sqref="B17:B18">
    <cfRule type="containsBlanks" dxfId="49" priority="2">
      <formula>LEN(TRIM(B17))=0</formula>
    </cfRule>
  </conditionalFormatting>
  <conditionalFormatting sqref="B14">
    <cfRule type="containsBlanks" dxfId="48" priority="1">
      <formula>LEN(TRIM(B14))=0</formula>
    </cfRule>
  </conditionalFormatting>
  <pageMargins left="0.75" right="0.75" top="1" bottom="1" header="0.5" footer="0.5"/>
  <pageSetup paperSize="9" orientation="portrait"/>
  <headerFooter alignWithMargins="0">
    <oddHeader>&amp;L&amp;"System Font,Regular"&amp;K000000Practice Venture Worksheet&amp;RSTART-UP COSTS</oddHeader>
    <oddFooter>&amp;L© 2018 Wadhwani Foundation</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2"/>
  <sheetViews>
    <sheetView zoomScale="74" zoomScaleNormal="74" workbookViewId="0">
      <selection activeCell="N6" sqref="N6"/>
    </sheetView>
  </sheetViews>
  <sheetFormatPr defaultColWidth="11.42578125" defaultRowHeight="11.25" x14ac:dyDescent="0.2"/>
  <cols>
    <col min="1" max="1" width="30.42578125" style="2" customWidth="1"/>
    <col min="2" max="3" width="12.7109375" style="154" customWidth="1"/>
    <col min="4" max="4" width="13.7109375" style="154" customWidth="1"/>
    <col min="5" max="5" width="14.85546875" style="154" customWidth="1"/>
    <col min="6" max="6" width="14.42578125" style="154" customWidth="1"/>
    <col min="7" max="7" width="14.28515625" style="154" customWidth="1"/>
    <col min="8" max="8" width="14" style="154" customWidth="1"/>
    <col min="9" max="9" width="13.28515625" style="154" customWidth="1"/>
    <col min="10" max="12" width="14.7109375" style="154" customWidth="1"/>
    <col min="13" max="13" width="14" style="154" customWidth="1"/>
    <col min="14" max="14" width="15.7109375" style="154" customWidth="1"/>
    <col min="15" max="16384" width="11.42578125" style="2"/>
  </cols>
  <sheetData>
    <row r="1" spans="1:14" ht="18.75" customHeight="1" x14ac:dyDescent="0.2">
      <c r="A1" s="373" t="s">
        <v>54</v>
      </c>
      <c r="B1" s="374"/>
      <c r="C1" s="374"/>
      <c r="D1" s="374"/>
      <c r="E1" s="374"/>
      <c r="F1" s="374"/>
      <c r="G1" s="374"/>
      <c r="H1" s="374"/>
      <c r="I1" s="374"/>
      <c r="J1" s="374"/>
      <c r="K1" s="374"/>
      <c r="L1" s="374"/>
      <c r="M1" s="374"/>
      <c r="N1" s="375"/>
    </row>
    <row r="2" spans="1:14" ht="6" customHeight="1" x14ac:dyDescent="0.2">
      <c r="A2" s="166"/>
      <c r="B2" s="138"/>
      <c r="C2" s="138"/>
      <c r="D2" s="139"/>
      <c r="E2" s="138"/>
      <c r="F2" s="138"/>
      <c r="G2" s="138"/>
      <c r="H2" s="138"/>
      <c r="I2" s="138"/>
      <c r="J2" s="138"/>
      <c r="K2" s="138"/>
      <c r="L2" s="138"/>
      <c r="M2" s="138"/>
      <c r="N2" s="174"/>
    </row>
    <row r="3" spans="1:14" s="8" customFormat="1" ht="15" x14ac:dyDescent="0.25">
      <c r="A3" s="217"/>
      <c r="B3" s="212" t="s">
        <v>55</v>
      </c>
      <c r="C3" s="213" t="s">
        <v>56</v>
      </c>
      <c r="D3" s="213" t="s">
        <v>57</v>
      </c>
      <c r="E3" s="213" t="s">
        <v>58</v>
      </c>
      <c r="F3" s="213" t="s">
        <v>59</v>
      </c>
      <c r="G3" s="213" t="s">
        <v>60</v>
      </c>
      <c r="H3" s="213" t="s">
        <v>61</v>
      </c>
      <c r="I3" s="213" t="s">
        <v>62</v>
      </c>
      <c r="J3" s="213" t="s">
        <v>63</v>
      </c>
      <c r="K3" s="213" t="s">
        <v>64</v>
      </c>
      <c r="L3" s="213" t="s">
        <v>65</v>
      </c>
      <c r="M3" s="213" t="s">
        <v>66</v>
      </c>
      <c r="N3" s="216" t="s">
        <v>67</v>
      </c>
    </row>
    <row r="4" spans="1:14" ht="24" customHeight="1" x14ac:dyDescent="0.25">
      <c r="A4" s="218" t="s">
        <v>35</v>
      </c>
      <c r="B4" s="142"/>
      <c r="C4" s="142"/>
      <c r="D4" s="143"/>
      <c r="E4" s="143"/>
      <c r="F4" s="143"/>
      <c r="G4" s="143"/>
      <c r="H4" s="143"/>
      <c r="I4" s="143"/>
      <c r="J4" s="143"/>
      <c r="K4" s="143"/>
      <c r="L4" s="143"/>
      <c r="M4" s="144"/>
      <c r="N4" s="175"/>
    </row>
    <row r="5" spans="1:14" ht="17.25" x14ac:dyDescent="0.35">
      <c r="A5" s="222" t="s">
        <v>68</v>
      </c>
      <c r="B5" s="253">
        <f>B7*B6</f>
        <v>250000</v>
      </c>
      <c r="C5" s="253">
        <f t="shared" ref="C5:M5" si="0">C7*C6</f>
        <v>500000</v>
      </c>
      <c r="D5" s="253">
        <f>D7*D6</f>
        <v>750000</v>
      </c>
      <c r="E5" s="253">
        <f t="shared" si="0"/>
        <v>1000000</v>
      </c>
      <c r="F5" s="253">
        <f t="shared" si="0"/>
        <v>1250000</v>
      </c>
      <c r="G5" s="253">
        <f t="shared" si="0"/>
        <v>1500000</v>
      </c>
      <c r="H5" s="253">
        <f t="shared" si="0"/>
        <v>1750000</v>
      </c>
      <c r="I5" s="253">
        <f t="shared" si="0"/>
        <v>2000000</v>
      </c>
      <c r="J5" s="253">
        <f t="shared" si="0"/>
        <v>2500000</v>
      </c>
      <c r="K5" s="253">
        <f t="shared" si="0"/>
        <v>3750000</v>
      </c>
      <c r="L5" s="253">
        <f t="shared" si="0"/>
        <v>5000000</v>
      </c>
      <c r="M5" s="253">
        <f t="shared" si="0"/>
        <v>6250000</v>
      </c>
      <c r="N5" s="254">
        <f>SUM(B5:M5)</f>
        <v>26500000</v>
      </c>
    </row>
    <row r="6" spans="1:14" ht="17.25" x14ac:dyDescent="0.35">
      <c r="A6" s="222" t="s">
        <v>69</v>
      </c>
      <c r="B6" s="145">
        <f>'Sales forecast'!B4</f>
        <v>10</v>
      </c>
      <c r="C6" s="145">
        <f>'Sales forecast'!C4</f>
        <v>20</v>
      </c>
      <c r="D6" s="145">
        <f>'Sales forecast'!D4</f>
        <v>30</v>
      </c>
      <c r="E6" s="145">
        <f>'Sales forecast'!E4</f>
        <v>40</v>
      </c>
      <c r="F6" s="145">
        <f>'Sales forecast'!F4</f>
        <v>50</v>
      </c>
      <c r="G6" s="145">
        <f>'Sales forecast'!G4</f>
        <v>60</v>
      </c>
      <c r="H6" s="145">
        <f>'Sales forecast'!H4</f>
        <v>70</v>
      </c>
      <c r="I6" s="145">
        <f>'Sales forecast'!I4</f>
        <v>80</v>
      </c>
      <c r="J6" s="145">
        <f>'Sales forecast'!J4</f>
        <v>100</v>
      </c>
      <c r="K6" s="145">
        <f>'Sales forecast'!K4</f>
        <v>150</v>
      </c>
      <c r="L6" s="145">
        <f>'Sales forecast'!L4</f>
        <v>200</v>
      </c>
      <c r="M6" s="145">
        <f>'Sales forecast'!M4</f>
        <v>250</v>
      </c>
      <c r="N6" s="176">
        <f>SUM(B6:M6)</f>
        <v>1060</v>
      </c>
    </row>
    <row r="7" spans="1:14" ht="17.25" x14ac:dyDescent="0.35">
      <c r="A7" s="222" t="s">
        <v>70</v>
      </c>
      <c r="B7" s="255">
        <f>'Sales forecast'!B6</f>
        <v>25000</v>
      </c>
      <c r="C7" s="255">
        <f>'Sales forecast'!C6</f>
        <v>25000</v>
      </c>
      <c r="D7" s="255">
        <f>'Sales forecast'!D6</f>
        <v>25000</v>
      </c>
      <c r="E7" s="255">
        <f>'Sales forecast'!E6</f>
        <v>25000</v>
      </c>
      <c r="F7" s="255">
        <f>'Sales forecast'!F6</f>
        <v>25000</v>
      </c>
      <c r="G7" s="255">
        <f>'Sales forecast'!G6</f>
        <v>25000</v>
      </c>
      <c r="H7" s="255">
        <f>'Sales forecast'!H6</f>
        <v>25000</v>
      </c>
      <c r="I7" s="255">
        <f>'Sales forecast'!I6</f>
        <v>25000</v>
      </c>
      <c r="J7" s="255">
        <f>'Sales forecast'!J6</f>
        <v>25000</v>
      </c>
      <c r="K7" s="255">
        <f>'Sales forecast'!K6</f>
        <v>25000</v>
      </c>
      <c r="L7" s="255">
        <f>'Sales forecast'!L6</f>
        <v>25000</v>
      </c>
      <c r="M7" s="255">
        <f>'Sales forecast'!M6</f>
        <v>25000</v>
      </c>
      <c r="N7" s="256">
        <f>N9/N6</f>
        <v>25000</v>
      </c>
    </row>
    <row r="8" spans="1:14" ht="17.25" x14ac:dyDescent="0.35">
      <c r="A8" s="222" t="s">
        <v>71</v>
      </c>
      <c r="B8" s="145"/>
      <c r="C8" s="145"/>
      <c r="D8" s="145"/>
      <c r="E8" s="145"/>
      <c r="F8" s="145"/>
      <c r="G8" s="145"/>
      <c r="H8" s="145"/>
      <c r="I8" s="145"/>
      <c r="J8" s="145"/>
      <c r="K8" s="145"/>
      <c r="L8" s="145"/>
      <c r="M8" s="145"/>
      <c r="N8" s="177"/>
    </row>
    <row r="9" spans="1:14" ht="12.75" x14ac:dyDescent="0.2">
      <c r="A9" s="223" t="s">
        <v>72</v>
      </c>
      <c r="B9" s="257">
        <f t="shared" ref="B9:M9" si="1">B5+B8</f>
        <v>250000</v>
      </c>
      <c r="C9" s="257">
        <f t="shared" si="1"/>
        <v>500000</v>
      </c>
      <c r="D9" s="257">
        <f t="shared" si="1"/>
        <v>750000</v>
      </c>
      <c r="E9" s="257">
        <f t="shared" si="1"/>
        <v>1000000</v>
      </c>
      <c r="F9" s="257">
        <f t="shared" si="1"/>
        <v>1250000</v>
      </c>
      <c r="G9" s="257">
        <f t="shared" si="1"/>
        <v>1500000</v>
      </c>
      <c r="H9" s="257">
        <f t="shared" si="1"/>
        <v>1750000</v>
      </c>
      <c r="I9" s="257">
        <f t="shared" si="1"/>
        <v>2000000</v>
      </c>
      <c r="J9" s="257">
        <f t="shared" si="1"/>
        <v>2500000</v>
      </c>
      <c r="K9" s="257">
        <f t="shared" si="1"/>
        <v>3750000</v>
      </c>
      <c r="L9" s="257">
        <f t="shared" si="1"/>
        <v>5000000</v>
      </c>
      <c r="M9" s="257">
        <f t="shared" si="1"/>
        <v>6250000</v>
      </c>
      <c r="N9" s="254">
        <f>SUM(B9:M9)</f>
        <v>26500000</v>
      </c>
    </row>
    <row r="10" spans="1:14" ht="24" customHeight="1" x14ac:dyDescent="0.25">
      <c r="A10" s="218" t="s">
        <v>73</v>
      </c>
      <c r="B10" s="142"/>
      <c r="C10" s="142"/>
      <c r="D10" s="143"/>
      <c r="E10" s="143"/>
      <c r="F10" s="143"/>
      <c r="G10" s="143"/>
      <c r="H10" s="143"/>
      <c r="I10" s="143"/>
      <c r="J10" s="143"/>
      <c r="K10" s="143"/>
      <c r="L10" s="143"/>
      <c r="M10" s="143"/>
      <c r="N10" s="175"/>
    </row>
    <row r="11" spans="1:14" ht="17.25" x14ac:dyDescent="0.35">
      <c r="A11" s="222" t="s">
        <v>74</v>
      </c>
      <c r="B11" s="258">
        <f t="shared" ref="B11:M11" si="2">B12*B6</f>
        <v>10000</v>
      </c>
      <c r="C11" s="258">
        <f t="shared" si="2"/>
        <v>20000</v>
      </c>
      <c r="D11" s="258">
        <f t="shared" si="2"/>
        <v>30000</v>
      </c>
      <c r="E11" s="258">
        <f t="shared" si="2"/>
        <v>40000</v>
      </c>
      <c r="F11" s="258">
        <f t="shared" si="2"/>
        <v>50000</v>
      </c>
      <c r="G11" s="258">
        <f t="shared" si="2"/>
        <v>60000</v>
      </c>
      <c r="H11" s="258">
        <f t="shared" si="2"/>
        <v>70000</v>
      </c>
      <c r="I11" s="258">
        <f t="shared" si="2"/>
        <v>80000</v>
      </c>
      <c r="J11" s="258">
        <f t="shared" si="2"/>
        <v>100000</v>
      </c>
      <c r="K11" s="258">
        <f t="shared" si="2"/>
        <v>150000</v>
      </c>
      <c r="L11" s="258">
        <f t="shared" si="2"/>
        <v>200000</v>
      </c>
      <c r="M11" s="258">
        <f t="shared" si="2"/>
        <v>250000</v>
      </c>
      <c r="N11" s="259">
        <f>SUM(B11:M11)</f>
        <v>1060000</v>
      </c>
    </row>
    <row r="12" spans="1:14" ht="17.25" x14ac:dyDescent="0.35">
      <c r="A12" s="222" t="s">
        <v>75</v>
      </c>
      <c r="B12" s="260">
        <f>'Sales forecast'!B8</f>
        <v>1000</v>
      </c>
      <c r="C12" s="260">
        <f>'Sales forecast'!C8</f>
        <v>1000</v>
      </c>
      <c r="D12" s="260">
        <f>'Sales forecast'!D8</f>
        <v>1000</v>
      </c>
      <c r="E12" s="260">
        <f>'Sales forecast'!E8</f>
        <v>1000</v>
      </c>
      <c r="F12" s="260">
        <f>'Sales forecast'!F8</f>
        <v>1000</v>
      </c>
      <c r="G12" s="260">
        <f>'Sales forecast'!G8</f>
        <v>1000</v>
      </c>
      <c r="H12" s="260">
        <f>'Sales forecast'!H8</f>
        <v>1000</v>
      </c>
      <c r="I12" s="260">
        <f>'Sales forecast'!I8</f>
        <v>1000</v>
      </c>
      <c r="J12" s="260">
        <f>'Sales forecast'!J8</f>
        <v>1000</v>
      </c>
      <c r="K12" s="260">
        <f>'Sales forecast'!K8</f>
        <v>1000</v>
      </c>
      <c r="L12" s="260">
        <f>'Sales forecast'!L8</f>
        <v>1000</v>
      </c>
      <c r="M12" s="260">
        <f>'Sales forecast'!M8</f>
        <v>1000</v>
      </c>
      <c r="N12" s="254">
        <f>N11/N6</f>
        <v>1000</v>
      </c>
    </row>
    <row r="13" spans="1:14" ht="18" customHeight="1" x14ac:dyDescent="0.2">
      <c r="A13" s="223" t="s">
        <v>76</v>
      </c>
      <c r="B13" s="257">
        <f t="shared" ref="B13:N13" si="3">B5-B11</f>
        <v>240000</v>
      </c>
      <c r="C13" s="257">
        <f t="shared" si="3"/>
        <v>480000</v>
      </c>
      <c r="D13" s="257">
        <f t="shared" si="3"/>
        <v>720000</v>
      </c>
      <c r="E13" s="257">
        <f t="shared" si="3"/>
        <v>960000</v>
      </c>
      <c r="F13" s="257">
        <f t="shared" si="3"/>
        <v>1200000</v>
      </c>
      <c r="G13" s="257">
        <f t="shared" si="3"/>
        <v>1440000</v>
      </c>
      <c r="H13" s="257">
        <f t="shared" si="3"/>
        <v>1680000</v>
      </c>
      <c r="I13" s="257">
        <f t="shared" si="3"/>
        <v>1920000</v>
      </c>
      <c r="J13" s="257">
        <f t="shared" si="3"/>
        <v>2400000</v>
      </c>
      <c r="K13" s="257">
        <f t="shared" si="3"/>
        <v>3600000</v>
      </c>
      <c r="L13" s="257">
        <f t="shared" si="3"/>
        <v>4800000</v>
      </c>
      <c r="M13" s="257">
        <f t="shared" si="3"/>
        <v>6000000</v>
      </c>
      <c r="N13" s="261">
        <f t="shared" si="3"/>
        <v>25440000</v>
      </c>
    </row>
    <row r="14" spans="1:14" ht="24.75" customHeight="1" x14ac:dyDescent="0.25">
      <c r="A14" s="219" t="s">
        <v>77</v>
      </c>
      <c r="B14" s="262"/>
      <c r="C14" s="262"/>
      <c r="D14" s="262"/>
      <c r="E14" s="262"/>
      <c r="F14" s="262"/>
      <c r="G14" s="262"/>
      <c r="H14" s="262"/>
      <c r="I14" s="262"/>
      <c r="J14" s="262"/>
      <c r="K14" s="262"/>
      <c r="L14" s="262"/>
      <c r="M14" s="262"/>
      <c r="N14" s="256"/>
    </row>
    <row r="15" spans="1:14" ht="14.25" customHeight="1" x14ac:dyDescent="0.2">
      <c r="A15" s="194" t="s">
        <v>78</v>
      </c>
      <c r="B15" s="263">
        <f>'7. Salaries'!B13</f>
        <v>120000</v>
      </c>
      <c r="C15" s="257">
        <f>'7. Salaries'!C13</f>
        <v>120000</v>
      </c>
      <c r="D15" s="257">
        <f>'7. Salaries'!D13</f>
        <v>120000</v>
      </c>
      <c r="E15" s="257">
        <f>'7. Salaries'!E13</f>
        <v>120000</v>
      </c>
      <c r="F15" s="257">
        <f>'7. Salaries'!F13</f>
        <v>120000</v>
      </c>
      <c r="G15" s="257">
        <f>'7. Salaries'!G13</f>
        <v>120000</v>
      </c>
      <c r="H15" s="257">
        <f>'7. Salaries'!H13</f>
        <v>120000</v>
      </c>
      <c r="I15" s="257">
        <f>'7. Salaries'!I13</f>
        <v>120000</v>
      </c>
      <c r="J15" s="257">
        <f>'7. Salaries'!J13</f>
        <v>120000</v>
      </c>
      <c r="K15" s="257">
        <f>'7. Salaries'!K13</f>
        <v>120000</v>
      </c>
      <c r="L15" s="257">
        <f>'7. Salaries'!L13</f>
        <v>120000</v>
      </c>
      <c r="M15" s="257">
        <f>'7. Salaries'!M13</f>
        <v>120000</v>
      </c>
      <c r="N15" s="264">
        <f>SUM(B15:M15)</f>
        <v>1440000</v>
      </c>
    </row>
    <row r="16" spans="1:14" ht="17.25" x14ac:dyDescent="0.35">
      <c r="A16" s="194" t="s">
        <v>79</v>
      </c>
      <c r="B16" s="253">
        <v>20000</v>
      </c>
      <c r="C16" s="253">
        <v>20000</v>
      </c>
      <c r="D16" s="253">
        <v>20000</v>
      </c>
      <c r="E16" s="253">
        <v>20000</v>
      </c>
      <c r="F16" s="253">
        <v>20000</v>
      </c>
      <c r="G16" s="253">
        <v>20000</v>
      </c>
      <c r="H16" s="253">
        <v>30000</v>
      </c>
      <c r="I16" s="253">
        <v>30000</v>
      </c>
      <c r="J16" s="253">
        <v>30000</v>
      </c>
      <c r="K16" s="253">
        <v>30000</v>
      </c>
      <c r="L16" s="253">
        <v>30000</v>
      </c>
      <c r="M16" s="253">
        <v>30000</v>
      </c>
      <c r="N16" s="264">
        <f t="shared" ref="N16:N20" si="4">SUM(B16:M16)</f>
        <v>300000</v>
      </c>
    </row>
    <row r="17" spans="1:14" ht="17.25" x14ac:dyDescent="0.35">
      <c r="A17" s="194" t="s">
        <v>26</v>
      </c>
      <c r="B17" s="255">
        <v>10000</v>
      </c>
      <c r="C17" s="255">
        <v>10000</v>
      </c>
      <c r="D17" s="255">
        <v>10000</v>
      </c>
      <c r="E17" s="255">
        <v>10000</v>
      </c>
      <c r="F17" s="255">
        <v>10000</v>
      </c>
      <c r="G17" s="255">
        <v>10000</v>
      </c>
      <c r="H17" s="255">
        <v>10000</v>
      </c>
      <c r="I17" s="255">
        <v>10000</v>
      </c>
      <c r="J17" s="255">
        <v>10000</v>
      </c>
      <c r="K17" s="255">
        <v>10000</v>
      </c>
      <c r="L17" s="255">
        <v>10000</v>
      </c>
      <c r="M17" s="255">
        <v>10000</v>
      </c>
      <c r="N17" s="264">
        <f>SUM(B17:M17)</f>
        <v>120000</v>
      </c>
    </row>
    <row r="18" spans="1:14" ht="17.25" x14ac:dyDescent="0.35">
      <c r="A18" s="194" t="s">
        <v>80</v>
      </c>
      <c r="B18" s="255">
        <v>5000</v>
      </c>
      <c r="C18" s="255">
        <v>5000</v>
      </c>
      <c r="D18" s="255">
        <v>5000</v>
      </c>
      <c r="E18" s="255">
        <v>5000</v>
      </c>
      <c r="F18" s="255">
        <v>5000</v>
      </c>
      <c r="G18" s="255">
        <v>5000</v>
      </c>
      <c r="H18" s="255">
        <v>5000</v>
      </c>
      <c r="I18" s="255">
        <v>5000</v>
      </c>
      <c r="J18" s="255">
        <v>5000</v>
      </c>
      <c r="K18" s="255">
        <v>5000</v>
      </c>
      <c r="L18" s="255">
        <v>5000</v>
      </c>
      <c r="M18" s="255">
        <v>5000</v>
      </c>
      <c r="N18" s="265">
        <f t="shared" si="4"/>
        <v>60000</v>
      </c>
    </row>
    <row r="19" spans="1:14" ht="17.25" x14ac:dyDescent="0.35">
      <c r="A19" s="194" t="s">
        <v>81</v>
      </c>
      <c r="B19" s="255">
        <v>1000</v>
      </c>
      <c r="C19" s="255">
        <v>1000</v>
      </c>
      <c r="D19" s="255">
        <v>1000</v>
      </c>
      <c r="E19" s="255">
        <v>1000</v>
      </c>
      <c r="F19" s="255">
        <v>1000</v>
      </c>
      <c r="G19" s="255">
        <v>1000</v>
      </c>
      <c r="H19" s="255">
        <v>1000</v>
      </c>
      <c r="I19" s="255">
        <v>1000</v>
      </c>
      <c r="J19" s="255">
        <v>1000</v>
      </c>
      <c r="K19" s="255">
        <v>1000</v>
      </c>
      <c r="L19" s="255">
        <v>1000</v>
      </c>
      <c r="M19" s="255">
        <v>1000</v>
      </c>
      <c r="N19" s="265">
        <f t="shared" si="4"/>
        <v>12000</v>
      </c>
    </row>
    <row r="20" spans="1:14" ht="17.25" x14ac:dyDescent="0.35">
      <c r="A20" s="194" t="s">
        <v>24</v>
      </c>
      <c r="B20" s="255">
        <v>10000</v>
      </c>
      <c r="C20" s="255">
        <v>10000</v>
      </c>
      <c r="D20" s="255">
        <v>10000</v>
      </c>
      <c r="E20" s="255">
        <v>10000</v>
      </c>
      <c r="F20" s="255">
        <v>10000</v>
      </c>
      <c r="G20" s="255">
        <v>10000</v>
      </c>
      <c r="H20" s="255">
        <v>10000</v>
      </c>
      <c r="I20" s="255">
        <v>10000</v>
      </c>
      <c r="J20" s="255">
        <v>10000</v>
      </c>
      <c r="K20" s="255">
        <v>10000</v>
      </c>
      <c r="L20" s="255">
        <v>10000</v>
      </c>
      <c r="M20" s="255">
        <v>10000</v>
      </c>
      <c r="N20" s="265">
        <f t="shared" si="4"/>
        <v>120000</v>
      </c>
    </row>
    <row r="21" spans="1:14" ht="12" x14ac:dyDescent="0.2">
      <c r="A21" s="195" t="s">
        <v>82</v>
      </c>
      <c r="B21" s="257">
        <f t="shared" ref="B21:M21" si="5">SUM(B15:B20)</f>
        <v>166000</v>
      </c>
      <c r="C21" s="257">
        <f t="shared" si="5"/>
        <v>166000</v>
      </c>
      <c r="D21" s="257">
        <f t="shared" si="5"/>
        <v>166000</v>
      </c>
      <c r="E21" s="257">
        <f t="shared" si="5"/>
        <v>166000</v>
      </c>
      <c r="F21" s="257">
        <f t="shared" si="5"/>
        <v>166000</v>
      </c>
      <c r="G21" s="257">
        <f t="shared" si="5"/>
        <v>166000</v>
      </c>
      <c r="H21" s="257">
        <f t="shared" si="5"/>
        <v>176000</v>
      </c>
      <c r="I21" s="257">
        <f t="shared" si="5"/>
        <v>176000</v>
      </c>
      <c r="J21" s="257">
        <f t="shared" si="5"/>
        <v>176000</v>
      </c>
      <c r="K21" s="257">
        <f t="shared" si="5"/>
        <v>176000</v>
      </c>
      <c r="L21" s="257">
        <f t="shared" si="5"/>
        <v>176000</v>
      </c>
      <c r="M21" s="257">
        <f t="shared" si="5"/>
        <v>176000</v>
      </c>
      <c r="N21" s="261">
        <f>SUM(B21:M21)</f>
        <v>2052000</v>
      </c>
    </row>
    <row r="22" spans="1:14" ht="24.75" customHeight="1" x14ac:dyDescent="0.25">
      <c r="A22" s="219" t="s">
        <v>83</v>
      </c>
      <c r="B22" s="262"/>
      <c r="C22" s="262"/>
      <c r="D22" s="262"/>
      <c r="E22" s="262"/>
      <c r="F22" s="262"/>
      <c r="G22" s="262"/>
      <c r="H22" s="262"/>
      <c r="I22" s="262"/>
      <c r="J22" s="262"/>
      <c r="K22" s="262"/>
      <c r="L22" s="262"/>
      <c r="M22" s="262"/>
      <c r="N22" s="256"/>
    </row>
    <row r="23" spans="1:14" ht="12.75" x14ac:dyDescent="0.2">
      <c r="A23" s="224" t="s">
        <v>84</v>
      </c>
      <c r="B23" s="266">
        <f t="shared" ref="B23:N23" si="6">B13-B21</f>
        <v>74000</v>
      </c>
      <c r="C23" s="267">
        <f t="shared" si="6"/>
        <v>314000</v>
      </c>
      <c r="D23" s="267">
        <f t="shared" si="6"/>
        <v>554000</v>
      </c>
      <c r="E23" s="267">
        <f t="shared" si="6"/>
        <v>794000</v>
      </c>
      <c r="F23" s="267">
        <f t="shared" si="6"/>
        <v>1034000</v>
      </c>
      <c r="G23" s="267">
        <f t="shared" si="6"/>
        <v>1274000</v>
      </c>
      <c r="H23" s="267">
        <f t="shared" si="6"/>
        <v>1504000</v>
      </c>
      <c r="I23" s="267">
        <f t="shared" si="6"/>
        <v>1744000</v>
      </c>
      <c r="J23" s="267">
        <f t="shared" si="6"/>
        <v>2224000</v>
      </c>
      <c r="K23" s="267">
        <f t="shared" si="6"/>
        <v>3424000</v>
      </c>
      <c r="L23" s="267">
        <f t="shared" si="6"/>
        <v>4624000</v>
      </c>
      <c r="M23" s="268">
        <f t="shared" si="6"/>
        <v>5824000</v>
      </c>
      <c r="N23" s="254">
        <f t="shared" si="6"/>
        <v>23388000</v>
      </c>
    </row>
    <row r="24" spans="1:14" ht="12.75" x14ac:dyDescent="0.2">
      <c r="A24" s="224" t="s">
        <v>85</v>
      </c>
      <c r="B24" s="146">
        <f t="shared" ref="B24:N24" si="7">IF(ISERROR(B13/B5)," ",B13/B5)</f>
        <v>0.96</v>
      </c>
      <c r="C24" s="147">
        <f t="shared" si="7"/>
        <v>0.96</v>
      </c>
      <c r="D24" s="147">
        <f t="shared" si="7"/>
        <v>0.96</v>
      </c>
      <c r="E24" s="147">
        <f t="shared" si="7"/>
        <v>0.96</v>
      </c>
      <c r="F24" s="147">
        <f t="shared" si="7"/>
        <v>0.96</v>
      </c>
      <c r="G24" s="147">
        <f t="shared" si="7"/>
        <v>0.96</v>
      </c>
      <c r="H24" s="147">
        <f t="shared" si="7"/>
        <v>0.96</v>
      </c>
      <c r="I24" s="147">
        <f t="shared" si="7"/>
        <v>0.96</v>
      </c>
      <c r="J24" s="147">
        <f t="shared" si="7"/>
        <v>0.96</v>
      </c>
      <c r="K24" s="147">
        <f t="shared" si="7"/>
        <v>0.96</v>
      </c>
      <c r="L24" s="147">
        <f t="shared" si="7"/>
        <v>0.96</v>
      </c>
      <c r="M24" s="148">
        <f t="shared" si="7"/>
        <v>0.96</v>
      </c>
      <c r="N24" s="179">
        <f t="shared" si="7"/>
        <v>0.96</v>
      </c>
    </row>
    <row r="25" spans="1:14" ht="13.5" thickBot="1" x14ac:dyDescent="0.25">
      <c r="A25" s="225" t="s">
        <v>86</v>
      </c>
      <c r="B25" s="180">
        <f t="shared" ref="B25:N25" si="8">IF(ISERROR(B23/B5)," ",B23/B5)</f>
        <v>0.29599999999999999</v>
      </c>
      <c r="C25" s="181">
        <f t="shared" si="8"/>
        <v>0.628</v>
      </c>
      <c r="D25" s="181">
        <f t="shared" si="8"/>
        <v>0.73866666666666669</v>
      </c>
      <c r="E25" s="181">
        <f t="shared" si="8"/>
        <v>0.79400000000000004</v>
      </c>
      <c r="F25" s="181">
        <f t="shared" si="8"/>
        <v>0.82720000000000005</v>
      </c>
      <c r="G25" s="181">
        <f t="shared" si="8"/>
        <v>0.84933333333333338</v>
      </c>
      <c r="H25" s="181">
        <f t="shared" si="8"/>
        <v>0.85942857142857143</v>
      </c>
      <c r="I25" s="181">
        <f t="shared" si="8"/>
        <v>0.872</v>
      </c>
      <c r="J25" s="181">
        <f t="shared" si="8"/>
        <v>0.88959999999999995</v>
      </c>
      <c r="K25" s="181">
        <f t="shared" si="8"/>
        <v>0.91306666666666669</v>
      </c>
      <c r="L25" s="181">
        <f t="shared" si="8"/>
        <v>0.92479999999999996</v>
      </c>
      <c r="M25" s="182">
        <f t="shared" si="8"/>
        <v>0.93184</v>
      </c>
      <c r="N25" s="183">
        <f t="shared" si="8"/>
        <v>0.88256603773584907</v>
      </c>
    </row>
    <row r="26" spans="1:14" ht="6.75" customHeight="1" x14ac:dyDescent="0.2">
      <c r="A26" s="4"/>
      <c r="B26" s="149"/>
      <c r="C26" s="149"/>
      <c r="D26" s="149"/>
      <c r="E26" s="149"/>
      <c r="F26" s="149"/>
      <c r="G26" s="149"/>
      <c r="H26" s="150"/>
      <c r="I26" s="150"/>
      <c r="J26" s="150"/>
      <c r="K26" s="150"/>
      <c r="L26" s="150"/>
      <c r="M26" s="150"/>
      <c r="N26" s="150"/>
    </row>
    <row r="27" spans="1:14" s="3" customFormat="1" x14ac:dyDescent="0.2">
      <c r="A27" s="5"/>
      <c r="B27" s="149"/>
      <c r="C27" s="149"/>
      <c r="D27" s="149"/>
      <c r="E27" s="149"/>
      <c r="F27" s="149"/>
      <c r="G27" s="149"/>
      <c r="H27" s="151"/>
      <c r="I27" s="151"/>
      <c r="J27" s="151"/>
      <c r="K27" s="151"/>
      <c r="L27" s="151"/>
      <c r="M27" s="151"/>
      <c r="N27" s="151"/>
    </row>
    <row r="28" spans="1:14" s="3" customFormat="1" x14ac:dyDescent="0.2">
      <c r="A28" s="5"/>
      <c r="B28" s="149"/>
      <c r="C28" s="149"/>
      <c r="D28" s="149"/>
      <c r="E28" s="149"/>
      <c r="F28" s="149"/>
      <c r="G28" s="149"/>
      <c r="H28" s="151"/>
      <c r="I28" s="151"/>
      <c r="J28" s="151"/>
      <c r="K28" s="151"/>
      <c r="L28" s="151"/>
      <c r="M28" s="151"/>
      <c r="N28" s="151"/>
    </row>
    <row r="29" spans="1:14" s="4" customFormat="1" x14ac:dyDescent="0.2">
      <c r="B29" s="152"/>
      <c r="C29" s="152"/>
      <c r="D29" s="152"/>
      <c r="E29" s="152"/>
      <c r="F29" s="152"/>
      <c r="G29" s="152"/>
      <c r="H29" s="149"/>
      <c r="I29" s="149"/>
      <c r="J29" s="149"/>
      <c r="K29" s="149"/>
      <c r="L29" s="149"/>
      <c r="M29" s="149"/>
      <c r="N29" s="149"/>
    </row>
    <row r="30" spans="1:14" s="4" customFormat="1" x14ac:dyDescent="0.2">
      <c r="B30" s="153"/>
      <c r="C30" s="153"/>
      <c r="D30" s="153"/>
      <c r="E30" s="153"/>
      <c r="F30" s="153"/>
      <c r="G30" s="153"/>
      <c r="H30" s="149"/>
      <c r="I30" s="149"/>
      <c r="J30" s="149"/>
      <c r="K30" s="149"/>
      <c r="L30" s="149"/>
      <c r="M30" s="149"/>
      <c r="N30" s="149"/>
    </row>
    <row r="32" spans="1:14" x14ac:dyDescent="0.2">
      <c r="A32" s="12"/>
      <c r="B32" s="150"/>
      <c r="C32" s="150"/>
      <c r="D32" s="150"/>
      <c r="E32" s="150"/>
      <c r="F32" s="150"/>
      <c r="G32" s="150"/>
      <c r="H32" s="150"/>
      <c r="I32" s="150"/>
      <c r="J32" s="150"/>
      <c r="K32" s="150" t="s">
        <v>87</v>
      </c>
      <c r="L32" s="150"/>
      <c r="M32" s="150"/>
      <c r="N32" s="150"/>
    </row>
  </sheetData>
  <mergeCells count="1">
    <mergeCell ref="A1:N1"/>
  </mergeCells>
  <phoneticPr fontId="14" type="noConversion"/>
  <conditionalFormatting sqref="B5:B7 B11:B12 C6:M7 C12:M12">
    <cfRule type="containsBlanks" dxfId="47" priority="46">
      <formula>LEN(TRIM(B5))=0</formula>
    </cfRule>
  </conditionalFormatting>
  <conditionalFormatting sqref="B16:M17">
    <cfRule type="containsBlanks" dxfId="46" priority="40">
      <formula>LEN(TRIM(B16))=0</formula>
    </cfRule>
  </conditionalFormatting>
  <conditionalFormatting sqref="B8">
    <cfRule type="containsBlanks" dxfId="45" priority="42">
      <formula>LEN(TRIM(B8))=0</formula>
    </cfRule>
  </conditionalFormatting>
  <conditionalFormatting sqref="C8:M8">
    <cfRule type="containsBlanks" dxfId="44" priority="41">
      <formula>LEN(TRIM(C8))=0</formula>
    </cfRule>
  </conditionalFormatting>
  <conditionalFormatting sqref="B18:M18">
    <cfRule type="containsBlanks" dxfId="43" priority="36">
      <formula>LEN(TRIM(B18))=0</formula>
    </cfRule>
  </conditionalFormatting>
  <conditionalFormatting sqref="B19:M19">
    <cfRule type="containsBlanks" dxfId="42" priority="30">
      <formula>LEN(TRIM(B19))=0</formula>
    </cfRule>
  </conditionalFormatting>
  <conditionalFormatting sqref="B20:M20">
    <cfRule type="containsBlanks" dxfId="41" priority="28">
      <formula>LEN(TRIM(B20))=0</formula>
    </cfRule>
  </conditionalFormatting>
  <conditionalFormatting sqref="C11:M11">
    <cfRule type="containsBlanks" dxfId="40" priority="24">
      <formula>LEN(TRIM(C11))=0</formula>
    </cfRule>
  </conditionalFormatting>
  <conditionalFormatting sqref="C5:M5">
    <cfRule type="containsBlanks" dxfId="39" priority="1">
      <formula>LEN(TRIM(C5))=0</formula>
    </cfRule>
  </conditionalFormatting>
  <dataValidations count="1">
    <dataValidation allowBlank="1" showInputMessage="1" showErrorMessage="1" sqref="C22:E22 C14:E14 B23:N25 D13:N13 D11:M12 B4:B22 D5:M9 C4:C13 C15:M21"/>
  </dataValidations>
  <pageMargins left="0.75" right="0.75" top="1" bottom="1" header="0.5" footer="0.5"/>
  <pageSetup paperSize="9" scale="45" orientation="portrait" horizontalDpi="1200" verticalDpi="1200"/>
  <headerFooter alignWithMargins="0">
    <oddHeader>&amp;L&amp;"System Font,Regular"&amp;K000000Practice Venture Worksheet&amp;RPROFIT &amp; LOSS FORECAST</oddHeader>
    <oddFooter>&amp;L© 2018 Wadhwani Foundation</oddFooter>
  </headerFooter>
  <ignoredErrors>
    <ignoredError sqref="B5:C5 B9:M9 B11:M11 C15:M15 B21:M21 B13:M13 E5:M5" unlockedFormula="1"/>
  </ignoredError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18"/>
  <sheetViews>
    <sheetView showGridLines="0" zoomScaleNormal="100" workbookViewId="0">
      <selection activeCell="K11" sqref="K11"/>
    </sheetView>
  </sheetViews>
  <sheetFormatPr defaultColWidth="11.42578125" defaultRowHeight="11.25" x14ac:dyDescent="0.2"/>
  <cols>
    <col min="1" max="1" width="24.42578125" style="2" customWidth="1"/>
    <col min="2" max="13" width="12.7109375" style="154" customWidth="1"/>
    <col min="14" max="16384" width="11.42578125" style="2"/>
  </cols>
  <sheetData>
    <row r="1" spans="1:13" ht="18.75" customHeight="1" x14ac:dyDescent="0.2">
      <c r="A1" s="376" t="s">
        <v>88</v>
      </c>
      <c r="B1" s="376"/>
      <c r="C1" s="376"/>
      <c r="D1" s="376"/>
      <c r="E1" s="376"/>
      <c r="F1" s="376"/>
      <c r="G1" s="376"/>
      <c r="H1" s="376"/>
      <c r="I1" s="376"/>
      <c r="J1" s="376"/>
      <c r="K1" s="376"/>
      <c r="L1" s="376"/>
      <c r="M1" s="376"/>
    </row>
    <row r="2" spans="1:13" ht="6" customHeight="1" x14ac:dyDescent="0.2">
      <c r="A2" s="55"/>
      <c r="B2" s="138"/>
      <c r="C2" s="138"/>
      <c r="D2" s="139"/>
      <c r="E2" s="138"/>
      <c r="F2" s="138"/>
      <c r="G2" s="138"/>
      <c r="H2" s="138"/>
      <c r="I2" s="138"/>
      <c r="J2" s="138"/>
      <c r="K2" s="138"/>
      <c r="L2" s="138"/>
      <c r="M2" s="138"/>
    </row>
    <row r="3" spans="1:13" s="8" customFormat="1" ht="12.75" x14ac:dyDescent="0.2">
      <c r="A3" s="136"/>
      <c r="B3" s="140" t="s">
        <v>55</v>
      </c>
      <c r="C3" s="141" t="s">
        <v>56</v>
      </c>
      <c r="D3" s="141" t="s">
        <v>57</v>
      </c>
      <c r="E3" s="141" t="s">
        <v>58</v>
      </c>
      <c r="F3" s="141" t="s">
        <v>59</v>
      </c>
      <c r="G3" s="141" t="s">
        <v>60</v>
      </c>
      <c r="H3" s="141" t="s">
        <v>61</v>
      </c>
      <c r="I3" s="141" t="s">
        <v>62</v>
      </c>
      <c r="J3" s="141" t="s">
        <v>63</v>
      </c>
      <c r="K3" s="141" t="s">
        <v>64</v>
      </c>
      <c r="L3" s="141" t="s">
        <v>65</v>
      </c>
      <c r="M3" s="155" t="s">
        <v>66</v>
      </c>
    </row>
    <row r="4" spans="1:13" ht="17.25" x14ac:dyDescent="0.35">
      <c r="A4" s="9" t="s">
        <v>89</v>
      </c>
      <c r="B4" s="156">
        <f>'1. Startup Costs'!B16-'1. Startup Costs'!B3</f>
        <v>692000</v>
      </c>
      <c r="C4" s="201">
        <f t="shared" ref="C4:M4" si="0">B15</f>
        <v>766000</v>
      </c>
      <c r="D4" s="199">
        <f t="shared" si="0"/>
        <v>1080000</v>
      </c>
      <c r="E4" s="199">
        <f t="shared" si="0"/>
        <v>1634000</v>
      </c>
      <c r="F4" s="199">
        <f t="shared" si="0"/>
        <v>2428000</v>
      </c>
      <c r="G4" s="199">
        <f t="shared" si="0"/>
        <v>3462000</v>
      </c>
      <c r="H4" s="199">
        <f t="shared" si="0"/>
        <v>4686000</v>
      </c>
      <c r="I4" s="199">
        <f t="shared" si="0"/>
        <v>6190000</v>
      </c>
      <c r="J4" s="199">
        <f t="shared" si="0"/>
        <v>7934000</v>
      </c>
      <c r="K4" s="199">
        <f t="shared" si="0"/>
        <v>10158000</v>
      </c>
      <c r="L4" s="199">
        <f t="shared" si="0"/>
        <v>13532000</v>
      </c>
      <c r="M4" s="200">
        <f t="shared" si="0"/>
        <v>18156000</v>
      </c>
    </row>
    <row r="5" spans="1:13" ht="24" customHeight="1" x14ac:dyDescent="0.2">
      <c r="A5" s="32" t="s">
        <v>90</v>
      </c>
      <c r="B5" s="142"/>
      <c r="C5" s="142"/>
      <c r="D5" s="143"/>
      <c r="E5" s="143"/>
      <c r="F5" s="143"/>
      <c r="G5" s="143"/>
      <c r="H5" s="143"/>
      <c r="I5" s="143"/>
      <c r="J5" s="143"/>
      <c r="K5" s="143"/>
      <c r="L5" s="143"/>
      <c r="M5" s="143"/>
    </row>
    <row r="6" spans="1:13" ht="12" x14ac:dyDescent="0.2">
      <c r="A6" s="196" t="s">
        <v>72</v>
      </c>
      <c r="B6" s="202">
        <f>'2. Forecast P&amp;L'!B9</f>
        <v>250000</v>
      </c>
      <c r="C6" s="203">
        <f>'2. Forecast P&amp;L'!C9</f>
        <v>500000</v>
      </c>
      <c r="D6" s="203">
        <f>'2. Forecast P&amp;L'!D9</f>
        <v>750000</v>
      </c>
      <c r="E6" s="203">
        <f>'2. Forecast P&amp;L'!E9</f>
        <v>1000000</v>
      </c>
      <c r="F6" s="203">
        <f>'2. Forecast P&amp;L'!F9</f>
        <v>1250000</v>
      </c>
      <c r="G6" s="203">
        <f>'2. Forecast P&amp;L'!G9</f>
        <v>1500000</v>
      </c>
      <c r="H6" s="203">
        <f>'2. Forecast P&amp;L'!H9</f>
        <v>1750000</v>
      </c>
      <c r="I6" s="203">
        <f>'2. Forecast P&amp;L'!I9</f>
        <v>2000000</v>
      </c>
      <c r="J6" s="203">
        <f>'2. Forecast P&amp;L'!J9</f>
        <v>2500000</v>
      </c>
      <c r="K6" s="203">
        <f>'2. Forecast P&amp;L'!K9</f>
        <v>3750000</v>
      </c>
      <c r="L6" s="203">
        <f>'2. Forecast P&amp;L'!L9</f>
        <v>5000000</v>
      </c>
      <c r="M6" s="203">
        <f>'2. Forecast P&amp;L'!M9</f>
        <v>6250000</v>
      </c>
    </row>
    <row r="7" spans="1:13" ht="24.75" customHeight="1" x14ac:dyDescent="0.2">
      <c r="A7" s="33" t="s">
        <v>91</v>
      </c>
      <c r="B7" s="142"/>
      <c r="C7" s="142"/>
      <c r="D7" s="142"/>
      <c r="E7" s="142"/>
      <c r="F7" s="142"/>
      <c r="G7" s="142"/>
      <c r="H7" s="142"/>
      <c r="I7" s="142"/>
      <c r="J7" s="142"/>
      <c r="K7" s="142"/>
      <c r="L7" s="142"/>
      <c r="M7" s="142"/>
    </row>
    <row r="8" spans="1:13" ht="12" x14ac:dyDescent="0.2">
      <c r="A8" s="196" t="s">
        <v>92</v>
      </c>
      <c r="B8" s="202">
        <f>'2. Forecast P&amp;L'!B11</f>
        <v>10000</v>
      </c>
      <c r="C8" s="203">
        <f>'2. Forecast P&amp;L'!C11</f>
        <v>20000</v>
      </c>
      <c r="D8" s="203">
        <f>'2. Forecast P&amp;L'!D11</f>
        <v>30000</v>
      </c>
      <c r="E8" s="203">
        <f>'2. Forecast P&amp;L'!E11</f>
        <v>40000</v>
      </c>
      <c r="F8" s="203">
        <f>'2. Forecast P&amp;L'!F11</f>
        <v>50000</v>
      </c>
      <c r="G8" s="203">
        <f>'2. Forecast P&amp;L'!G11</f>
        <v>60000</v>
      </c>
      <c r="H8" s="203">
        <f>'2. Forecast P&amp;L'!H11</f>
        <v>70000</v>
      </c>
      <c r="I8" s="203">
        <f>'2. Forecast P&amp;L'!I11</f>
        <v>80000</v>
      </c>
      <c r="J8" s="203">
        <f>'2. Forecast P&amp;L'!J11</f>
        <v>100000</v>
      </c>
      <c r="K8" s="203">
        <f>'2. Forecast P&amp;L'!K11</f>
        <v>150000</v>
      </c>
      <c r="L8" s="203">
        <f>'2. Forecast P&amp;L'!L11</f>
        <v>200000</v>
      </c>
      <c r="M8" s="204">
        <f>'2. Forecast P&amp;L'!M11</f>
        <v>250000</v>
      </c>
    </row>
    <row r="9" spans="1:13" ht="12" x14ac:dyDescent="0.2">
      <c r="A9" s="196" t="s">
        <v>93</v>
      </c>
      <c r="B9" s="202">
        <f>'2. Forecast P&amp;L'!B21</f>
        <v>166000</v>
      </c>
      <c r="C9" s="203">
        <f>'2. Forecast P&amp;L'!C21</f>
        <v>166000</v>
      </c>
      <c r="D9" s="203">
        <f>'2. Forecast P&amp;L'!D21</f>
        <v>166000</v>
      </c>
      <c r="E9" s="203">
        <f>'2. Forecast P&amp;L'!E21</f>
        <v>166000</v>
      </c>
      <c r="F9" s="203">
        <f>'2. Forecast P&amp;L'!F21</f>
        <v>166000</v>
      </c>
      <c r="G9" s="203">
        <f>'2. Forecast P&amp;L'!G21</f>
        <v>166000</v>
      </c>
      <c r="H9" s="203">
        <f>'2. Forecast P&amp;L'!H21</f>
        <v>176000</v>
      </c>
      <c r="I9" s="203">
        <f>'2. Forecast P&amp;L'!I21</f>
        <v>176000</v>
      </c>
      <c r="J9" s="203">
        <f>'2. Forecast P&amp;L'!J21</f>
        <v>176000</v>
      </c>
      <c r="K9" s="203">
        <f>'2. Forecast P&amp;L'!K21</f>
        <v>176000</v>
      </c>
      <c r="L9" s="203">
        <f>'2. Forecast P&amp;L'!L21</f>
        <v>176000</v>
      </c>
      <c r="M9" s="204">
        <f>'2. Forecast P&amp;L'!M21</f>
        <v>176000</v>
      </c>
    </row>
    <row r="10" spans="1:13" ht="17.25" x14ac:dyDescent="0.35">
      <c r="A10" s="196" t="s">
        <v>94</v>
      </c>
      <c r="B10" s="157"/>
      <c r="C10" s="145"/>
      <c r="D10" s="145"/>
      <c r="E10" s="145"/>
      <c r="F10" s="145"/>
      <c r="G10" s="145">
        <v>50000</v>
      </c>
      <c r="H10" s="145"/>
      <c r="I10" s="145"/>
      <c r="J10" s="145"/>
      <c r="K10" s="145">
        <v>50000</v>
      </c>
      <c r="L10" s="145"/>
      <c r="M10" s="145"/>
    </row>
    <row r="11" spans="1:13" ht="17.25" x14ac:dyDescent="0.35">
      <c r="A11" s="196" t="s">
        <v>95</v>
      </c>
      <c r="B11" s="145"/>
      <c r="C11" s="145"/>
      <c r="D11" s="145"/>
      <c r="E11" s="145"/>
      <c r="F11" s="145"/>
      <c r="G11" s="145"/>
      <c r="H11" s="145"/>
      <c r="I11" s="145"/>
      <c r="J11" s="145"/>
      <c r="K11" s="145"/>
      <c r="L11" s="157"/>
      <c r="M11" s="157"/>
    </row>
    <row r="12" spans="1:13" ht="12" x14ac:dyDescent="0.2">
      <c r="A12" s="197" t="s">
        <v>27</v>
      </c>
      <c r="B12" s="205">
        <f t="shared" ref="B12:M12" si="1">SUM(B8:B11)</f>
        <v>176000</v>
      </c>
      <c r="C12" s="206">
        <f t="shared" si="1"/>
        <v>186000</v>
      </c>
      <c r="D12" s="206">
        <f t="shared" si="1"/>
        <v>196000</v>
      </c>
      <c r="E12" s="206">
        <f t="shared" si="1"/>
        <v>206000</v>
      </c>
      <c r="F12" s="206">
        <f t="shared" si="1"/>
        <v>216000</v>
      </c>
      <c r="G12" s="206">
        <f t="shared" si="1"/>
        <v>276000</v>
      </c>
      <c r="H12" s="206">
        <f t="shared" si="1"/>
        <v>246000</v>
      </c>
      <c r="I12" s="206">
        <f t="shared" si="1"/>
        <v>256000</v>
      </c>
      <c r="J12" s="206">
        <f t="shared" si="1"/>
        <v>276000</v>
      </c>
      <c r="K12" s="206">
        <f t="shared" si="1"/>
        <v>376000</v>
      </c>
      <c r="L12" s="206">
        <f t="shared" si="1"/>
        <v>376000</v>
      </c>
      <c r="M12" s="207">
        <f t="shared" si="1"/>
        <v>426000</v>
      </c>
    </row>
    <row r="13" spans="1:13" ht="24.75" customHeight="1" x14ac:dyDescent="0.2">
      <c r="A13" s="33" t="s">
        <v>83</v>
      </c>
      <c r="B13" s="142"/>
      <c r="C13" s="142"/>
      <c r="D13" s="142"/>
      <c r="E13" s="142"/>
      <c r="F13" s="142"/>
      <c r="G13" s="142"/>
      <c r="H13" s="142"/>
      <c r="I13" s="142"/>
      <c r="J13" s="142"/>
      <c r="K13" s="142"/>
      <c r="L13" s="142"/>
      <c r="M13" s="142"/>
    </row>
    <row r="14" spans="1:13" ht="12" x14ac:dyDescent="0.2">
      <c r="A14" s="196" t="s">
        <v>96</v>
      </c>
      <c r="B14" s="208">
        <f t="shared" ref="B14:M14" si="2">IF(ISERR(B6-B12),"",(B6-B12))</f>
        <v>74000</v>
      </c>
      <c r="C14" s="199">
        <f t="shared" si="2"/>
        <v>314000</v>
      </c>
      <c r="D14" s="199">
        <f t="shared" si="2"/>
        <v>554000</v>
      </c>
      <c r="E14" s="199">
        <f t="shared" si="2"/>
        <v>794000</v>
      </c>
      <c r="F14" s="199">
        <f t="shared" si="2"/>
        <v>1034000</v>
      </c>
      <c r="G14" s="199">
        <f t="shared" si="2"/>
        <v>1224000</v>
      </c>
      <c r="H14" s="199">
        <f t="shared" si="2"/>
        <v>1504000</v>
      </c>
      <c r="I14" s="199">
        <f t="shared" si="2"/>
        <v>1744000</v>
      </c>
      <c r="J14" s="199">
        <f t="shared" si="2"/>
        <v>2224000</v>
      </c>
      <c r="K14" s="199">
        <f t="shared" si="2"/>
        <v>3374000</v>
      </c>
      <c r="L14" s="199">
        <f t="shared" si="2"/>
        <v>4624000</v>
      </c>
      <c r="M14" s="200">
        <f t="shared" si="2"/>
        <v>5824000</v>
      </c>
    </row>
    <row r="15" spans="1:13" ht="12" x14ac:dyDescent="0.2">
      <c r="A15" s="198" t="s">
        <v>97</v>
      </c>
      <c r="B15" s="209">
        <f t="shared" ref="B15:M15" si="3">IF(ISERR(B4+B14),"",B4+B14)</f>
        <v>766000</v>
      </c>
      <c r="C15" s="210">
        <f t="shared" si="3"/>
        <v>1080000</v>
      </c>
      <c r="D15" s="210">
        <f t="shared" si="3"/>
        <v>1634000</v>
      </c>
      <c r="E15" s="210">
        <f t="shared" si="3"/>
        <v>2428000</v>
      </c>
      <c r="F15" s="210">
        <f t="shared" si="3"/>
        <v>3462000</v>
      </c>
      <c r="G15" s="210">
        <f t="shared" si="3"/>
        <v>4686000</v>
      </c>
      <c r="H15" s="210">
        <f t="shared" si="3"/>
        <v>6190000</v>
      </c>
      <c r="I15" s="210">
        <f t="shared" si="3"/>
        <v>7934000</v>
      </c>
      <c r="J15" s="210">
        <f t="shared" si="3"/>
        <v>10158000</v>
      </c>
      <c r="K15" s="210">
        <f t="shared" si="3"/>
        <v>13532000</v>
      </c>
      <c r="L15" s="210">
        <f t="shared" si="3"/>
        <v>18156000</v>
      </c>
      <c r="M15" s="211">
        <f t="shared" si="3"/>
        <v>23980000</v>
      </c>
    </row>
    <row r="16" spans="1:13" ht="6.75" customHeight="1" x14ac:dyDescent="0.2">
      <c r="A16" s="35"/>
      <c r="B16" s="158"/>
      <c r="C16" s="158"/>
      <c r="D16" s="158"/>
      <c r="E16" s="158"/>
      <c r="F16" s="158"/>
      <c r="G16" s="158"/>
      <c r="H16" s="137"/>
      <c r="I16" s="137"/>
      <c r="J16" s="137"/>
      <c r="K16" s="137"/>
      <c r="L16" s="137"/>
      <c r="M16" s="137"/>
    </row>
    <row r="17" spans="1:13" s="3" customFormat="1" x14ac:dyDescent="0.2">
      <c r="A17" s="36"/>
      <c r="B17" s="158"/>
      <c r="C17" s="158"/>
      <c r="D17" s="158"/>
      <c r="E17" s="158"/>
      <c r="F17" s="158"/>
      <c r="G17" s="158"/>
      <c r="H17" s="159"/>
      <c r="I17" s="159"/>
      <c r="J17" s="159"/>
      <c r="K17" s="159"/>
      <c r="L17" s="159"/>
      <c r="M17" s="159"/>
    </row>
    <row r="18" spans="1:13" s="4" customFormat="1" x14ac:dyDescent="0.2">
      <c r="A18" s="35"/>
      <c r="B18" s="160"/>
      <c r="C18" s="160"/>
      <c r="D18" s="160"/>
      <c r="E18" s="160"/>
      <c r="F18" s="160"/>
      <c r="G18" s="160"/>
      <c r="H18" s="158"/>
      <c r="I18" s="158"/>
      <c r="J18" s="158"/>
      <c r="K18" s="158"/>
      <c r="L18" s="158"/>
      <c r="M18" s="158"/>
    </row>
  </sheetData>
  <sheetProtection insertColumns="0" insertRows="0" selectLockedCells="1"/>
  <mergeCells count="1">
    <mergeCell ref="A1:M1"/>
  </mergeCells>
  <phoneticPr fontId="2" type="noConversion"/>
  <conditionalFormatting sqref="B4">
    <cfRule type="containsBlanks" dxfId="38" priority="6">
      <formula>LEN(TRIM(B4))=0</formula>
    </cfRule>
  </conditionalFormatting>
  <conditionalFormatting sqref="B10:M11">
    <cfRule type="containsBlanks" dxfId="37" priority="5">
      <formula>LEN(TRIM(B10))=0</formula>
    </cfRule>
  </conditionalFormatting>
  <dataValidations xWindow="266" yWindow="436" count="1">
    <dataValidation allowBlank="1" showInputMessage="1" showErrorMessage="1" sqref="C14:M15 C4:C6 D6:M6 C7:E7 C13:E13 C8:M12 B4:B15"/>
  </dataValidations>
  <pageMargins left="0.75" right="0.75" top="1" bottom="1" header="0.5" footer="0.5"/>
  <pageSetup paperSize="9" scale="46" orientation="portrait"/>
  <headerFooter alignWithMargins="0">
    <oddHeader>&amp;L&amp;"System Font,Regular"&amp;K000000Practice Venture Worksheet&amp;RCASH FLOW FORECAST</oddHeader>
    <oddFooter>&amp;L© 2018 Wadhwani Foundation</oddFooter>
  </headerFooter>
  <ignoredErrors>
    <ignoredError sqref="C8:M8 C9:M9 B6:M6 B8:B9" unlockedFormula="1"/>
  </ignoredError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zoomScale="93" zoomScaleNormal="93" zoomScalePageLayoutView="169" workbookViewId="0">
      <selection activeCell="B10" sqref="B10"/>
    </sheetView>
  </sheetViews>
  <sheetFormatPr defaultColWidth="11.42578125" defaultRowHeight="11.25" x14ac:dyDescent="0.2"/>
  <cols>
    <col min="1" max="1" width="55.140625" style="10" customWidth="1"/>
    <col min="2" max="2" width="25.85546875" style="163" customWidth="1"/>
    <col min="3" max="16384" width="11.42578125" style="10"/>
  </cols>
  <sheetData>
    <row r="1" spans="1:3" ht="15.75" x14ac:dyDescent="0.2">
      <c r="A1" s="164" t="s">
        <v>98</v>
      </c>
      <c r="B1" s="184"/>
      <c r="C1" s="134"/>
    </row>
    <row r="2" spans="1:3" ht="16.5" customHeight="1" x14ac:dyDescent="0.2">
      <c r="A2" s="186" t="s">
        <v>99</v>
      </c>
      <c r="B2" s="237" t="s">
        <v>100</v>
      </c>
      <c r="C2" s="134"/>
    </row>
    <row r="3" spans="1:3" ht="24" customHeight="1" x14ac:dyDescent="0.25">
      <c r="A3" s="178" t="s">
        <v>101</v>
      </c>
      <c r="B3" s="269">
        <f>SUM(B4,B10,B13)</f>
        <v>24388000</v>
      </c>
      <c r="C3" s="134"/>
    </row>
    <row r="4" spans="1:3" ht="12" x14ac:dyDescent="0.2">
      <c r="A4" s="187" t="s">
        <v>102</v>
      </c>
      <c r="B4" s="270">
        <f>SUM(B5:B9)</f>
        <v>23980000</v>
      </c>
      <c r="C4" s="134"/>
    </row>
    <row r="5" spans="1:3" ht="15.75" x14ac:dyDescent="0.35">
      <c r="A5" s="188" t="s">
        <v>103</v>
      </c>
      <c r="B5" s="271">
        <f>'3. Cash Flow'!M15</f>
        <v>23980000</v>
      </c>
      <c r="C5" s="134"/>
    </row>
    <row r="6" spans="1:3" ht="15.75" x14ac:dyDescent="0.35">
      <c r="A6" s="188" t="s">
        <v>104</v>
      </c>
      <c r="B6" s="272"/>
      <c r="C6" s="134"/>
    </row>
    <row r="7" spans="1:3" ht="15.75" x14ac:dyDescent="0.35">
      <c r="A7" s="188" t="s">
        <v>105</v>
      </c>
      <c r="B7" s="272"/>
      <c r="C7" s="134"/>
    </row>
    <row r="8" spans="1:3" ht="15.75" x14ac:dyDescent="0.35">
      <c r="A8" s="188" t="s">
        <v>106</v>
      </c>
      <c r="B8" s="272"/>
      <c r="C8" s="134"/>
    </row>
    <row r="9" spans="1:3" ht="15.75" x14ac:dyDescent="0.35">
      <c r="A9" s="188" t="s">
        <v>107</v>
      </c>
      <c r="B9" s="272"/>
      <c r="C9" s="134"/>
    </row>
    <row r="10" spans="1:3" ht="12" x14ac:dyDescent="0.2">
      <c r="A10" s="187" t="s">
        <v>108</v>
      </c>
      <c r="B10" s="273">
        <f>B11+B12</f>
        <v>100000</v>
      </c>
      <c r="C10" s="134"/>
    </row>
    <row r="11" spans="1:3" ht="15.75" x14ac:dyDescent="0.35">
      <c r="A11" s="188" t="s">
        <v>109</v>
      </c>
      <c r="B11" s="272">
        <f>'1. Startup Costs'!B10</f>
        <v>100000</v>
      </c>
      <c r="C11" s="134"/>
    </row>
    <row r="12" spans="1:3" ht="15.75" x14ac:dyDescent="0.35">
      <c r="A12" s="188" t="s">
        <v>110</v>
      </c>
      <c r="B12" s="272"/>
      <c r="C12" s="134"/>
    </row>
    <row r="13" spans="1:3" ht="15.75" x14ac:dyDescent="0.35">
      <c r="A13" s="189" t="s">
        <v>111</v>
      </c>
      <c r="B13" s="272">
        <f>'1. Startup Costs'!B3</f>
        <v>308000</v>
      </c>
      <c r="C13" s="134"/>
    </row>
    <row r="14" spans="1:3" ht="24" customHeight="1" x14ac:dyDescent="0.25">
      <c r="A14" s="178" t="s">
        <v>112</v>
      </c>
      <c r="B14" s="274">
        <f>B15+B19+B22</f>
        <v>24388000</v>
      </c>
      <c r="C14" s="134"/>
    </row>
    <row r="15" spans="1:3" ht="12" x14ac:dyDescent="0.2">
      <c r="A15" s="190" t="s">
        <v>113</v>
      </c>
      <c r="B15" s="275">
        <f>SUM(B16:B18)</f>
        <v>0</v>
      </c>
      <c r="C15" s="134"/>
    </row>
    <row r="16" spans="1:3" ht="15.75" x14ac:dyDescent="0.35">
      <c r="A16" s="188" t="s">
        <v>114</v>
      </c>
      <c r="B16" s="272"/>
      <c r="C16" s="134"/>
    </row>
    <row r="17" spans="1:3" ht="15.75" x14ac:dyDescent="0.35">
      <c r="A17" s="188" t="s">
        <v>115</v>
      </c>
      <c r="B17" s="272"/>
      <c r="C17" s="134"/>
    </row>
    <row r="18" spans="1:3" ht="15.75" x14ac:dyDescent="0.35">
      <c r="A18" s="188" t="s">
        <v>116</v>
      </c>
      <c r="B18" s="272"/>
      <c r="C18" s="134"/>
    </row>
    <row r="19" spans="1:3" ht="12" x14ac:dyDescent="0.2">
      <c r="A19" s="191" t="s">
        <v>117</v>
      </c>
      <c r="B19" s="276">
        <f>B20+B21</f>
        <v>0</v>
      </c>
      <c r="C19" s="134"/>
    </row>
    <row r="20" spans="1:3" ht="15.75" x14ac:dyDescent="0.35">
      <c r="A20" s="192" t="s">
        <v>118</v>
      </c>
      <c r="B20" s="272">
        <f>'1. Startup Costs'!B18-'3. Cash Flow'!L11-'3. Cash Flow'!M11</f>
        <v>0</v>
      </c>
      <c r="C20" s="134"/>
    </row>
    <row r="21" spans="1:3" ht="15.75" x14ac:dyDescent="0.35">
      <c r="A21" s="192" t="s">
        <v>119</v>
      </c>
      <c r="B21" s="272"/>
      <c r="C21" s="134"/>
    </row>
    <row r="22" spans="1:3" ht="24" customHeight="1" x14ac:dyDescent="0.2">
      <c r="A22" s="185" t="s">
        <v>120</v>
      </c>
      <c r="B22" s="277">
        <f>B23+B24</f>
        <v>24388000</v>
      </c>
      <c r="C22" s="134"/>
    </row>
    <row r="23" spans="1:3" ht="15.75" x14ac:dyDescent="0.35">
      <c r="A23" s="192" t="s">
        <v>121</v>
      </c>
      <c r="B23" s="271">
        <f>'2. Forecast P&amp;L'!N23</f>
        <v>23388000</v>
      </c>
      <c r="C23" s="134"/>
    </row>
    <row r="24" spans="1:3" ht="12.75" thickBot="1" x14ac:dyDescent="0.25">
      <c r="A24" s="193" t="s">
        <v>122</v>
      </c>
      <c r="B24" s="278">
        <f>'1. Startup Costs'!B17</f>
        <v>1000000</v>
      </c>
      <c r="C24" s="134"/>
    </row>
    <row r="25" spans="1:3" x14ac:dyDescent="0.2">
      <c r="A25" s="134"/>
      <c r="B25" s="162"/>
      <c r="C25" s="134"/>
    </row>
    <row r="26" spans="1:3" x14ac:dyDescent="0.2">
      <c r="A26" s="134"/>
      <c r="B26" s="162"/>
      <c r="C26" s="134"/>
    </row>
    <row r="27" spans="1:3" x14ac:dyDescent="0.2">
      <c r="A27" s="134"/>
      <c r="B27" s="162"/>
      <c r="C27" s="134"/>
    </row>
  </sheetData>
  <phoneticPr fontId="14" type="noConversion"/>
  <conditionalFormatting sqref="B5">
    <cfRule type="containsBlanks" dxfId="36" priority="22" stopIfTrue="1">
      <formula>LEN(TRIM(B5))=0</formula>
    </cfRule>
  </conditionalFormatting>
  <conditionalFormatting sqref="B6">
    <cfRule type="containsBlanks" dxfId="35" priority="21" stopIfTrue="1">
      <formula>LEN(TRIM(B6))=0</formula>
    </cfRule>
  </conditionalFormatting>
  <conditionalFormatting sqref="B7">
    <cfRule type="containsBlanks" dxfId="34" priority="20" stopIfTrue="1">
      <formula>LEN(TRIM(B7))=0</formula>
    </cfRule>
  </conditionalFormatting>
  <conditionalFormatting sqref="B8">
    <cfRule type="containsBlanks" dxfId="33" priority="19" stopIfTrue="1">
      <formula>LEN(TRIM(B8))=0</formula>
    </cfRule>
  </conditionalFormatting>
  <conditionalFormatting sqref="B9">
    <cfRule type="containsBlanks" dxfId="32" priority="18" stopIfTrue="1">
      <formula>LEN(TRIM(B9))=0</formula>
    </cfRule>
  </conditionalFormatting>
  <conditionalFormatting sqref="B11">
    <cfRule type="containsBlanks" dxfId="31" priority="13" stopIfTrue="1">
      <formula>LEN(TRIM(B11))=0</formula>
    </cfRule>
  </conditionalFormatting>
  <conditionalFormatting sqref="B12">
    <cfRule type="containsBlanks" dxfId="30" priority="11" stopIfTrue="1">
      <formula>LEN(TRIM(B12))=0</formula>
    </cfRule>
  </conditionalFormatting>
  <conditionalFormatting sqref="B13">
    <cfRule type="containsBlanks" dxfId="29" priority="10" stopIfTrue="1">
      <formula>LEN(TRIM(B13))=0</formula>
    </cfRule>
  </conditionalFormatting>
  <conditionalFormatting sqref="B16">
    <cfRule type="containsBlanks" dxfId="28" priority="9" stopIfTrue="1">
      <formula>LEN(TRIM(B16))=0</formula>
    </cfRule>
  </conditionalFormatting>
  <conditionalFormatting sqref="B17">
    <cfRule type="containsBlanks" dxfId="27" priority="8" stopIfTrue="1">
      <formula>LEN(TRIM(B17))=0</formula>
    </cfRule>
  </conditionalFormatting>
  <conditionalFormatting sqref="B18">
    <cfRule type="containsBlanks" dxfId="26" priority="4" stopIfTrue="1">
      <formula>LEN(TRIM(B18))=0</formula>
    </cfRule>
  </conditionalFormatting>
  <conditionalFormatting sqref="B20">
    <cfRule type="containsBlanks" dxfId="25" priority="3" stopIfTrue="1">
      <formula>LEN(TRIM(B20))=0</formula>
    </cfRule>
  </conditionalFormatting>
  <conditionalFormatting sqref="B23">
    <cfRule type="containsBlanks" dxfId="24" priority="2" stopIfTrue="1">
      <formula>LEN(TRIM(B23))=0</formula>
    </cfRule>
  </conditionalFormatting>
  <conditionalFormatting sqref="B21">
    <cfRule type="containsBlanks" dxfId="23" priority="1" stopIfTrue="1">
      <formula>LEN(TRIM(B21))=0</formula>
    </cfRule>
  </conditionalFormatting>
  <pageMargins left="0.75" right="0.75" top="1" bottom="1" header="0.5" footer="0.5"/>
  <pageSetup paperSize="9" orientation="portrait"/>
  <headerFooter alignWithMargins="0">
    <oddHeader>&amp;L&amp;"System Font,Regular"&amp;K000000Practice Venture Worksheet&amp;RBALANCE SHEET</oddHeader>
    <oddFooter>&amp;L© 2018 Wadhwani Foundation</oddFooter>
  </headerFooter>
  <ignoredErrors>
    <ignoredError sqref="B20 B11 B13" unlocked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0"/>
  <sheetViews>
    <sheetView showWhiteSpace="0" view="pageLayout" zoomScaleNormal="196" workbookViewId="0">
      <selection sqref="A1:B20"/>
    </sheetView>
  </sheetViews>
  <sheetFormatPr defaultColWidth="11.42578125" defaultRowHeight="11.25" x14ac:dyDescent="0.2"/>
  <cols>
    <col min="1" max="1" width="32.85546875" style="10" customWidth="1"/>
    <col min="2" max="2" width="20.7109375" style="11" customWidth="1"/>
    <col min="3" max="3" width="3.28515625" style="10" customWidth="1"/>
    <col min="4" max="16384" width="11.42578125" style="10"/>
  </cols>
  <sheetData>
    <row r="1" spans="1:8" ht="15.75" x14ac:dyDescent="0.2">
      <c r="A1" s="164" t="s">
        <v>123</v>
      </c>
      <c r="B1" s="226"/>
      <c r="C1" s="134"/>
      <c r="D1" s="134"/>
      <c r="E1" s="134"/>
      <c r="F1" s="134"/>
      <c r="G1" s="134"/>
      <c r="H1" s="134"/>
    </row>
    <row r="2" spans="1:8" ht="15.75" x14ac:dyDescent="0.35">
      <c r="A2" s="227" t="s">
        <v>124</v>
      </c>
      <c r="B2" s="332">
        <v>25000</v>
      </c>
      <c r="C2" s="133"/>
      <c r="D2" s="134"/>
      <c r="E2" s="134"/>
      <c r="F2" s="134"/>
      <c r="G2" s="134"/>
      <c r="H2" s="134"/>
    </row>
    <row r="3" spans="1:8" ht="15.75" x14ac:dyDescent="0.35">
      <c r="A3" s="228" t="s">
        <v>125</v>
      </c>
      <c r="B3" s="332">
        <v>1000</v>
      </c>
      <c r="C3" s="133"/>
      <c r="D3" s="134"/>
      <c r="E3" s="134"/>
      <c r="F3" s="134"/>
      <c r="G3" s="134"/>
      <c r="H3" s="134"/>
    </row>
    <row r="4" spans="1:8" ht="12" x14ac:dyDescent="0.2">
      <c r="A4" s="189" t="s">
        <v>85</v>
      </c>
      <c r="B4" s="229">
        <f>IF(ISERROR((B2-B3)/B2)," ",(B2-B3)/B2)</f>
        <v>0.96</v>
      </c>
      <c r="C4" s="133"/>
      <c r="D4" s="134"/>
      <c r="E4" s="134"/>
      <c r="F4" s="134"/>
      <c r="G4" s="134"/>
      <c r="H4" s="134"/>
    </row>
    <row r="5" spans="1:8" ht="12" x14ac:dyDescent="0.2">
      <c r="A5" s="189" t="s">
        <v>126</v>
      </c>
      <c r="B5" s="333">
        <f>'2. Forecast P&amp;L'!N21</f>
        <v>2052000</v>
      </c>
      <c r="C5" s="133"/>
      <c r="D5" s="134"/>
      <c r="E5" s="134"/>
      <c r="F5" s="134"/>
      <c r="G5" s="134"/>
      <c r="H5" s="134"/>
    </row>
    <row r="6" spans="1:8" ht="12" x14ac:dyDescent="0.2">
      <c r="A6" s="189" t="s">
        <v>127</v>
      </c>
      <c r="B6" s="333">
        <f>IF(ISERROR(B5/B4), " ",B5/B4)</f>
        <v>2137500</v>
      </c>
      <c r="C6" s="133"/>
      <c r="D6" s="134"/>
      <c r="E6" s="134"/>
      <c r="F6" s="134"/>
      <c r="G6" s="134"/>
      <c r="H6" s="134"/>
    </row>
    <row r="7" spans="1:8" ht="12" x14ac:dyDescent="0.2">
      <c r="A7" s="189" t="s">
        <v>128</v>
      </c>
      <c r="B7" s="334">
        <f>IF(ISERROR(B6/B2)," ",B6/B2)</f>
        <v>85.5</v>
      </c>
      <c r="C7" s="133"/>
      <c r="D7" s="134"/>
      <c r="E7" s="134"/>
      <c r="F7" s="134"/>
      <c r="G7" s="134"/>
      <c r="H7" s="134"/>
    </row>
    <row r="8" spans="1:8" x14ac:dyDescent="0.2">
      <c r="A8" s="230"/>
      <c r="B8" s="231"/>
      <c r="C8" s="133"/>
      <c r="D8" s="134"/>
      <c r="E8" s="134"/>
      <c r="F8" s="134"/>
      <c r="G8" s="134"/>
      <c r="H8" s="134"/>
    </row>
    <row r="9" spans="1:8" ht="16.5" thickBot="1" x14ac:dyDescent="0.4">
      <c r="A9" s="377" t="s">
        <v>129</v>
      </c>
      <c r="B9" s="378"/>
      <c r="C9" s="133"/>
      <c r="D9" s="134"/>
      <c r="E9" s="134"/>
      <c r="F9" s="134"/>
      <c r="G9" s="134"/>
      <c r="H9" s="134"/>
    </row>
    <row r="10" spans="1:8" ht="16.5" thickTop="1" x14ac:dyDescent="0.35">
      <c r="A10" s="227" t="s">
        <v>130</v>
      </c>
      <c r="B10" s="335">
        <f>'2. Forecast P&amp;L'!N13</f>
        <v>25440000</v>
      </c>
      <c r="C10" s="133"/>
      <c r="D10" s="134"/>
      <c r="E10" s="134"/>
      <c r="F10" s="134"/>
      <c r="G10" s="134"/>
      <c r="H10" s="134"/>
    </row>
    <row r="11" spans="1:8" ht="15.75" x14ac:dyDescent="0.35">
      <c r="A11" s="227" t="s">
        <v>131</v>
      </c>
      <c r="B11" s="336">
        <f>'2. Forecast P&amp;L'!N9</f>
        <v>26500000</v>
      </c>
      <c r="C11" s="133"/>
      <c r="D11" s="134"/>
      <c r="E11" s="134"/>
      <c r="F11" s="134"/>
      <c r="G11" s="134"/>
      <c r="H11" s="134"/>
    </row>
    <row r="12" spans="1:8" ht="15.75" x14ac:dyDescent="0.35">
      <c r="A12" s="232" t="s">
        <v>132</v>
      </c>
      <c r="B12" s="233">
        <f>(B2-B3)/B2</f>
        <v>0.96</v>
      </c>
      <c r="C12" s="133"/>
      <c r="D12" s="134"/>
      <c r="E12" s="134"/>
      <c r="F12" s="134"/>
      <c r="G12" s="134"/>
      <c r="H12" s="134"/>
    </row>
    <row r="13" spans="1:8" ht="15.75" x14ac:dyDescent="0.35">
      <c r="A13" s="234" t="s">
        <v>133</v>
      </c>
      <c r="B13" s="279">
        <f>IF(B11&gt;0, B10/B11, 0)</f>
        <v>0.96</v>
      </c>
      <c r="C13" s="133"/>
      <c r="D13" s="134"/>
      <c r="E13" s="134"/>
      <c r="F13" s="134"/>
      <c r="G13" s="134"/>
      <c r="H13" s="134"/>
    </row>
    <row r="14" spans="1:8" ht="16.5" thickBot="1" x14ac:dyDescent="0.4">
      <c r="A14" s="377" t="s">
        <v>134</v>
      </c>
      <c r="B14" s="378"/>
      <c r="C14" s="133"/>
      <c r="D14" s="134"/>
      <c r="E14" s="134"/>
      <c r="F14" s="134"/>
      <c r="G14" s="134"/>
      <c r="H14" s="134"/>
    </row>
    <row r="15" spans="1:8" ht="16.5" thickTop="1" x14ac:dyDescent="0.35">
      <c r="A15" s="235" t="s">
        <v>93</v>
      </c>
      <c r="B15" s="335">
        <f>'2. Forecast P&amp;L'!N21</f>
        <v>2052000</v>
      </c>
      <c r="C15" s="133"/>
      <c r="D15" s="134"/>
      <c r="E15" s="134"/>
      <c r="F15" s="134"/>
      <c r="G15" s="134"/>
      <c r="H15" s="134"/>
    </row>
    <row r="16" spans="1:8" ht="16.5" thickBot="1" x14ac:dyDescent="0.4">
      <c r="A16" s="377" t="s">
        <v>135</v>
      </c>
      <c r="B16" s="378"/>
      <c r="C16" s="133"/>
      <c r="D16" s="134"/>
      <c r="E16" s="134"/>
      <c r="F16" s="134"/>
      <c r="G16" s="134"/>
      <c r="H16" s="134"/>
    </row>
    <row r="17" spans="1:8" ht="16.5" thickTop="1" x14ac:dyDescent="0.2">
      <c r="A17" s="227" t="s">
        <v>136</v>
      </c>
      <c r="B17" s="338">
        <f>B13</f>
        <v>0.96</v>
      </c>
      <c r="C17" s="133"/>
      <c r="D17" s="134"/>
      <c r="E17" s="134"/>
      <c r="F17" s="134"/>
      <c r="G17" s="134"/>
      <c r="H17" s="134"/>
    </row>
    <row r="18" spans="1:8" ht="15.75" x14ac:dyDescent="0.35">
      <c r="A18" s="227" t="s">
        <v>134</v>
      </c>
      <c r="B18" s="335">
        <f>'2. Forecast P&amp;L'!N21</f>
        <v>2052000</v>
      </c>
      <c r="C18" s="133"/>
      <c r="D18" s="133"/>
      <c r="E18" s="133"/>
      <c r="F18" s="133"/>
      <c r="G18" s="133"/>
      <c r="H18" s="133"/>
    </row>
    <row r="19" spans="1:8" ht="15.75" x14ac:dyDescent="0.35">
      <c r="A19" s="234" t="s">
        <v>137</v>
      </c>
      <c r="B19" s="335">
        <f>IF(B13=0,0,B15/ B13)</f>
        <v>2137500</v>
      </c>
      <c r="C19" s="133"/>
      <c r="D19" s="133"/>
      <c r="E19" s="133"/>
      <c r="F19" s="133"/>
      <c r="G19" s="133"/>
      <c r="H19" s="133"/>
    </row>
    <row r="20" spans="1:8" ht="16.5" thickBot="1" x14ac:dyDescent="0.4">
      <c r="A20" s="236" t="s">
        <v>138</v>
      </c>
      <c r="B20" s="337">
        <f>B19/12</f>
        <v>178125</v>
      </c>
      <c r="C20" s="133"/>
      <c r="D20" s="133"/>
      <c r="E20" s="133"/>
      <c r="F20" s="133"/>
      <c r="G20" s="133"/>
      <c r="H20" s="133"/>
    </row>
  </sheetData>
  <mergeCells count="3">
    <mergeCell ref="A9:B9"/>
    <mergeCell ref="A14:B14"/>
    <mergeCell ref="A16:B16"/>
  </mergeCells>
  <phoneticPr fontId="14" type="noConversion"/>
  <conditionalFormatting sqref="B2">
    <cfRule type="containsBlanks" dxfId="22" priority="2" stopIfTrue="1">
      <formula>LEN(TRIM(B2))=0</formula>
    </cfRule>
  </conditionalFormatting>
  <conditionalFormatting sqref="B3">
    <cfRule type="containsBlanks" dxfId="21" priority="1" stopIfTrue="1">
      <formula>LEN(TRIM(B3))=0</formula>
    </cfRule>
  </conditionalFormatting>
  <dataValidations count="1">
    <dataValidation allowBlank="1" showInputMessage="1" showErrorMessage="1" promptTitle="Average Cost per Unit" prompt="Average is" sqref="A3"/>
  </dataValidations>
  <pageMargins left="0.75" right="0.75" top="1" bottom="1" header="0.5" footer="0.5"/>
  <pageSetup paperSize="9" scale="77" orientation="portrait" r:id="rId1"/>
  <headerFooter alignWithMargins="0">
    <oddHeader>&amp;L&amp;"System Font,Regular"&amp;K000000Practice Venture Worksheet&amp;RBREAKEVEN ANALYSIS</oddHeader>
    <oddFooter>&amp;L© 2018 Wadhwani Foundation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9"/>
  <sheetViews>
    <sheetView showWhiteSpace="0" view="pageLayout" zoomScale="113" zoomScaleNormal="175" zoomScalePageLayoutView="113" workbookViewId="0">
      <selection activeCell="C15" sqref="C15"/>
    </sheetView>
  </sheetViews>
  <sheetFormatPr defaultColWidth="11.42578125" defaultRowHeight="12.75" x14ac:dyDescent="0.2"/>
  <cols>
    <col min="1" max="1" width="54.85546875" customWidth="1"/>
    <col min="2" max="2" width="23.42578125" customWidth="1"/>
  </cols>
  <sheetData>
    <row r="1" spans="1:3" ht="15.75" x14ac:dyDescent="0.35">
      <c r="A1" s="379" t="s">
        <v>139</v>
      </c>
      <c r="B1" s="379"/>
      <c r="C1" s="13"/>
    </row>
    <row r="2" spans="1:3" ht="15.75" x14ac:dyDescent="0.35">
      <c r="A2" s="125" t="s">
        <v>140</v>
      </c>
      <c r="B2" s="280">
        <v>400</v>
      </c>
      <c r="C2" s="13"/>
    </row>
    <row r="3" spans="1:3" ht="15.75" x14ac:dyDescent="0.35">
      <c r="A3" s="37" t="s">
        <v>141</v>
      </c>
      <c r="B3" s="280">
        <v>200</v>
      </c>
      <c r="C3" s="13"/>
    </row>
    <row r="4" spans="1:3" ht="15.75" x14ac:dyDescent="0.35">
      <c r="A4" s="37" t="s">
        <v>142</v>
      </c>
      <c r="B4" s="280">
        <v>80</v>
      </c>
      <c r="C4" s="13"/>
    </row>
    <row r="5" spans="1:3" ht="15.75" x14ac:dyDescent="0.35">
      <c r="A5" s="37" t="s">
        <v>143</v>
      </c>
      <c r="B5" s="280">
        <v>20</v>
      </c>
      <c r="C5" s="13"/>
    </row>
    <row r="6" spans="1:3" ht="15.75" x14ac:dyDescent="0.35">
      <c r="A6" s="37"/>
      <c r="B6" s="281">
        <f>SUM(B2:B5)</f>
        <v>700</v>
      </c>
      <c r="C6" s="13"/>
    </row>
    <row r="7" spans="1:3" ht="15.75" x14ac:dyDescent="0.35">
      <c r="A7" s="126" t="s">
        <v>144</v>
      </c>
      <c r="B7" s="280">
        <f>B6*10</f>
        <v>7000</v>
      </c>
      <c r="C7" s="13"/>
    </row>
    <row r="8" spans="1:3" ht="15.75" x14ac:dyDescent="0.35">
      <c r="A8" s="34" t="s">
        <v>145</v>
      </c>
      <c r="B8" s="282">
        <f>B7</f>
        <v>7000</v>
      </c>
      <c r="C8" s="13"/>
    </row>
    <row r="9" spans="1:3" ht="15.75" x14ac:dyDescent="0.35">
      <c r="A9" s="14"/>
      <c r="B9" s="15"/>
      <c r="C9" s="13"/>
    </row>
  </sheetData>
  <mergeCells count="1">
    <mergeCell ref="A1:B1"/>
  </mergeCells>
  <phoneticPr fontId="2" type="noConversion"/>
  <conditionalFormatting sqref="B7 B2:B5">
    <cfRule type="containsBlanks" dxfId="20" priority="3" stopIfTrue="1">
      <formula>LEN(TRIM(B2))=0</formula>
    </cfRule>
  </conditionalFormatting>
  <pageMargins left="0.75" right="0.75" top="1" bottom="1" header="0.5" footer="0.5"/>
  <pageSetup paperSize="9" orientation="portrait" horizontalDpi="300" verticalDpi="300" r:id="rId1"/>
  <headerFooter alignWithMargins="0">
    <oddHeader>&amp;L&amp;"System Font,Regular"&amp;K000000Practice Venture Worksheet&amp;RCOGS CALCULATOR</oddHeader>
    <oddFooter>&amp;L© 2018 Wadhwani Foundation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0"/>
  <sheetViews>
    <sheetView view="pageLayout" zoomScale="75" zoomScaleNormal="129" zoomScalePageLayoutView="75" workbookViewId="0">
      <selection activeCell="B6" sqref="B6:M7"/>
    </sheetView>
  </sheetViews>
  <sheetFormatPr defaultColWidth="11.42578125" defaultRowHeight="11.25" x14ac:dyDescent="0.2"/>
  <cols>
    <col min="1" max="1" width="23.42578125" style="2" customWidth="1"/>
    <col min="2" max="2" width="17.28515625" style="2" customWidth="1"/>
    <col min="3" max="13" width="12.7109375" style="2" customWidth="1"/>
    <col min="14" max="16384" width="11.42578125" style="2"/>
  </cols>
  <sheetData>
    <row r="1" spans="1:13" ht="33.75" customHeight="1" x14ac:dyDescent="0.2">
      <c r="A1" s="28" t="s">
        <v>78</v>
      </c>
      <c r="B1" s="134"/>
      <c r="C1" s="134"/>
      <c r="D1" s="134"/>
      <c r="E1" s="134"/>
      <c r="F1" s="134"/>
      <c r="G1" s="134"/>
      <c r="H1" s="134"/>
      <c r="I1" s="134"/>
      <c r="J1" s="134"/>
      <c r="K1" s="134"/>
      <c r="L1" s="134"/>
      <c r="M1" s="134"/>
    </row>
    <row r="2" spans="1:13" ht="21.75" customHeight="1" x14ac:dyDescent="0.2">
      <c r="A2" s="55"/>
      <c r="B2" s="55"/>
      <c r="C2" s="55"/>
      <c r="D2" s="9"/>
      <c r="E2" s="135"/>
      <c r="F2" s="55"/>
      <c r="G2" s="55"/>
      <c r="H2" s="55"/>
      <c r="I2" s="55"/>
      <c r="J2" s="55"/>
      <c r="K2" s="55"/>
      <c r="L2" s="55"/>
      <c r="M2" s="55"/>
    </row>
    <row r="3" spans="1:13" s="8" customFormat="1" ht="15" x14ac:dyDescent="0.25">
      <c r="A3" s="136"/>
      <c r="B3" s="212" t="s">
        <v>55</v>
      </c>
      <c r="C3" s="213" t="s">
        <v>56</v>
      </c>
      <c r="D3" s="213" t="s">
        <v>57</v>
      </c>
      <c r="E3" s="213" t="s">
        <v>58</v>
      </c>
      <c r="F3" s="213" t="s">
        <v>59</v>
      </c>
      <c r="G3" s="213" t="s">
        <v>60</v>
      </c>
      <c r="H3" s="213" t="s">
        <v>61</v>
      </c>
      <c r="I3" s="213" t="s">
        <v>62</v>
      </c>
      <c r="J3" s="213" t="s">
        <v>63</v>
      </c>
      <c r="K3" s="213" t="s">
        <v>64</v>
      </c>
      <c r="L3" s="213" t="s">
        <v>65</v>
      </c>
      <c r="M3" s="213" t="s">
        <v>66</v>
      </c>
    </row>
    <row r="4" spans="1:13" ht="24" customHeight="1" x14ac:dyDescent="0.25">
      <c r="A4" s="214" t="s">
        <v>146</v>
      </c>
      <c r="B4" s="142"/>
      <c r="C4" s="142"/>
      <c r="D4" s="143"/>
      <c r="E4" s="143"/>
      <c r="F4" s="143"/>
      <c r="G4" s="143"/>
      <c r="H4" s="143"/>
      <c r="I4" s="143"/>
      <c r="J4" s="143"/>
      <c r="K4" s="143"/>
      <c r="L4" s="143"/>
      <c r="M4" s="144"/>
    </row>
    <row r="5" spans="1:13" ht="17.25" x14ac:dyDescent="0.35">
      <c r="A5" s="31" t="s">
        <v>147</v>
      </c>
      <c r="B5" s="253">
        <v>100000</v>
      </c>
      <c r="C5" s="253">
        <v>100000</v>
      </c>
      <c r="D5" s="253">
        <v>100000</v>
      </c>
      <c r="E5" s="253">
        <v>100000</v>
      </c>
      <c r="F5" s="253">
        <v>100000</v>
      </c>
      <c r="G5" s="253">
        <v>100000</v>
      </c>
      <c r="H5" s="253">
        <v>100000</v>
      </c>
      <c r="I5" s="253">
        <v>100000</v>
      </c>
      <c r="J5" s="253">
        <v>100000</v>
      </c>
      <c r="K5" s="253">
        <v>100000</v>
      </c>
      <c r="L5" s="253">
        <v>100000</v>
      </c>
      <c r="M5" s="253">
        <v>100000</v>
      </c>
    </row>
    <row r="6" spans="1:13" ht="17.25" x14ac:dyDescent="0.35">
      <c r="A6" s="31" t="s">
        <v>148</v>
      </c>
      <c r="B6" s="255">
        <v>10000</v>
      </c>
      <c r="C6" s="255">
        <v>10000</v>
      </c>
      <c r="D6" s="255">
        <v>10000</v>
      </c>
      <c r="E6" s="255">
        <v>10000</v>
      </c>
      <c r="F6" s="255">
        <v>10000</v>
      </c>
      <c r="G6" s="255">
        <v>10000</v>
      </c>
      <c r="H6" s="255">
        <v>10000</v>
      </c>
      <c r="I6" s="255">
        <v>10000</v>
      </c>
      <c r="J6" s="255">
        <v>10000</v>
      </c>
      <c r="K6" s="255">
        <v>10000</v>
      </c>
      <c r="L6" s="255">
        <v>10000</v>
      </c>
      <c r="M6" s="255">
        <v>10000</v>
      </c>
    </row>
    <row r="7" spans="1:13" ht="17.25" x14ac:dyDescent="0.35">
      <c r="A7" s="31" t="s">
        <v>149</v>
      </c>
      <c r="B7" s="255">
        <v>10000</v>
      </c>
      <c r="C7" s="255">
        <v>10000</v>
      </c>
      <c r="D7" s="255">
        <v>10000</v>
      </c>
      <c r="E7" s="255">
        <v>10000</v>
      </c>
      <c r="F7" s="255">
        <v>10000</v>
      </c>
      <c r="G7" s="255">
        <v>10000</v>
      </c>
      <c r="H7" s="255">
        <v>10000</v>
      </c>
      <c r="I7" s="255">
        <v>10000</v>
      </c>
      <c r="J7" s="255">
        <v>10000</v>
      </c>
      <c r="K7" s="255">
        <v>10000</v>
      </c>
      <c r="L7" s="255">
        <v>10000</v>
      </c>
      <c r="M7" s="255">
        <v>10000</v>
      </c>
    </row>
    <row r="8" spans="1:13" ht="17.25" x14ac:dyDescent="0.35">
      <c r="A8" s="31" t="s">
        <v>150</v>
      </c>
      <c r="B8" s="255"/>
      <c r="C8" s="255"/>
      <c r="D8" s="255"/>
      <c r="E8" s="255"/>
      <c r="F8" s="255"/>
      <c r="G8" s="255"/>
      <c r="H8" s="255"/>
      <c r="I8" s="255"/>
      <c r="J8" s="255"/>
      <c r="K8" s="255"/>
      <c r="L8" s="255"/>
      <c r="M8" s="255"/>
    </row>
    <row r="9" spans="1:13" ht="17.25" x14ac:dyDescent="0.35">
      <c r="A9" s="31" t="s">
        <v>151</v>
      </c>
      <c r="B9" s="255"/>
      <c r="C9" s="255"/>
      <c r="D9" s="255"/>
      <c r="E9" s="255"/>
      <c r="F9" s="255"/>
      <c r="G9" s="255"/>
      <c r="H9" s="255"/>
      <c r="I9" s="255"/>
      <c r="J9" s="255"/>
      <c r="K9" s="255"/>
      <c r="L9" s="255"/>
      <c r="M9" s="255"/>
    </row>
    <row r="10" spans="1:13" ht="17.25" x14ac:dyDescent="0.35">
      <c r="A10" s="31" t="s">
        <v>152</v>
      </c>
      <c r="B10" s="255"/>
      <c r="C10" s="255"/>
      <c r="D10" s="255"/>
      <c r="E10" s="255"/>
      <c r="F10" s="255"/>
      <c r="G10" s="255"/>
      <c r="H10" s="255"/>
      <c r="I10" s="255"/>
      <c r="J10" s="255"/>
      <c r="K10" s="255"/>
      <c r="L10" s="255"/>
      <c r="M10" s="255"/>
    </row>
    <row r="11" spans="1:13" ht="17.25" x14ac:dyDescent="0.35">
      <c r="A11" s="31" t="s">
        <v>153</v>
      </c>
      <c r="B11" s="283"/>
      <c r="C11" s="283"/>
      <c r="D11" s="283"/>
      <c r="E11" s="283"/>
      <c r="F11" s="283"/>
      <c r="G11" s="283"/>
      <c r="H11" s="283"/>
      <c r="I11" s="283"/>
      <c r="J11" s="255"/>
      <c r="K11" s="255"/>
      <c r="L11" s="255"/>
      <c r="M11" s="255"/>
    </row>
    <row r="12" spans="1:13" ht="17.25" x14ac:dyDescent="0.35">
      <c r="A12" s="31" t="s">
        <v>154</v>
      </c>
      <c r="B12" s="283"/>
      <c r="C12" s="283"/>
      <c r="D12" s="283"/>
      <c r="E12" s="283"/>
      <c r="F12" s="283"/>
      <c r="G12" s="283"/>
      <c r="H12" s="283"/>
      <c r="I12" s="283"/>
      <c r="J12" s="283"/>
      <c r="K12" s="283"/>
      <c r="L12" s="283"/>
      <c r="M12" s="283"/>
    </row>
    <row r="13" spans="1:13" ht="12.75" x14ac:dyDescent="0.2">
      <c r="A13" s="215" t="s">
        <v>155</v>
      </c>
      <c r="B13" s="284">
        <f>SUM(B5:B12)</f>
        <v>120000</v>
      </c>
      <c r="C13" s="284">
        <f t="shared" ref="C13:H13" si="0">SUM(C5:C12)</f>
        <v>120000</v>
      </c>
      <c r="D13" s="284">
        <f t="shared" si="0"/>
        <v>120000</v>
      </c>
      <c r="E13" s="284">
        <f t="shared" si="0"/>
        <v>120000</v>
      </c>
      <c r="F13" s="284">
        <f t="shared" si="0"/>
        <v>120000</v>
      </c>
      <c r="G13" s="284">
        <f t="shared" si="0"/>
        <v>120000</v>
      </c>
      <c r="H13" s="284">
        <f t="shared" si="0"/>
        <v>120000</v>
      </c>
      <c r="I13" s="284">
        <f t="shared" ref="I13" si="1">SUM(I5:I12)</f>
        <v>120000</v>
      </c>
      <c r="J13" s="284">
        <f t="shared" ref="J13" si="2">SUM(J5:J12)</f>
        <v>120000</v>
      </c>
      <c r="K13" s="284">
        <f t="shared" ref="K13" si="3">SUM(K5:K12)</f>
        <v>120000</v>
      </c>
      <c r="L13" s="284">
        <f t="shared" ref="L13" si="4">SUM(L5:L12)</f>
        <v>120000</v>
      </c>
      <c r="M13" s="284">
        <f t="shared" ref="M13" si="5">SUM(M5:M12)</f>
        <v>120000</v>
      </c>
    </row>
    <row r="14" spans="1:13" ht="6.75" customHeight="1" x14ac:dyDescent="0.2">
      <c r="A14" s="4"/>
      <c r="B14" s="4"/>
      <c r="C14" s="4"/>
      <c r="D14" s="4"/>
      <c r="E14" s="4"/>
      <c r="F14" s="4"/>
      <c r="G14" s="4"/>
      <c r="H14" s="12"/>
      <c r="I14" s="12"/>
      <c r="J14" s="12"/>
      <c r="K14" s="12"/>
      <c r="L14" s="12"/>
      <c r="M14" s="12"/>
    </row>
    <row r="15" spans="1:13" s="3" customFormat="1" x14ac:dyDescent="0.2">
      <c r="A15" s="5"/>
      <c r="B15" s="4"/>
      <c r="C15" s="4"/>
      <c r="D15" s="4"/>
      <c r="E15" s="4"/>
      <c r="F15" s="4"/>
      <c r="G15" s="4"/>
    </row>
    <row r="16" spans="1:13" s="3" customFormat="1" x14ac:dyDescent="0.2">
      <c r="A16" s="5"/>
      <c r="B16" s="4"/>
      <c r="C16" s="4"/>
      <c r="D16" s="4"/>
      <c r="E16" s="4"/>
      <c r="F16" s="4"/>
      <c r="G16" s="4"/>
    </row>
    <row r="17" spans="2:11" s="4" customFormat="1" x14ac:dyDescent="0.2">
      <c r="B17" s="6"/>
      <c r="C17" s="6"/>
      <c r="D17" s="6"/>
      <c r="E17" s="6"/>
      <c r="F17" s="6"/>
      <c r="G17" s="6"/>
    </row>
    <row r="18" spans="2:11" s="4" customFormat="1" x14ac:dyDescent="0.2">
      <c r="B18" s="7"/>
      <c r="C18" s="7"/>
      <c r="D18" s="7"/>
      <c r="E18" s="7"/>
      <c r="F18" s="7"/>
      <c r="G18" s="7"/>
    </row>
    <row r="20" spans="2:11" x14ac:dyDescent="0.2">
      <c r="B20" s="12"/>
      <c r="C20" s="12"/>
      <c r="D20" s="12"/>
      <c r="E20" s="12"/>
      <c r="F20" s="12"/>
      <c r="G20" s="12"/>
      <c r="H20" s="12"/>
      <c r="I20" s="12"/>
      <c r="J20" s="12"/>
      <c r="K20" s="12" t="s">
        <v>87</v>
      </c>
    </row>
  </sheetData>
  <phoneticPr fontId="2" type="noConversion"/>
  <conditionalFormatting sqref="B5:M5">
    <cfRule type="containsBlanks" dxfId="19" priority="42">
      <formula>LEN(TRIM(B5))=0</formula>
    </cfRule>
  </conditionalFormatting>
  <conditionalFormatting sqref="B6:B9 C6:M7">
    <cfRule type="containsBlanks" dxfId="18" priority="40">
      <formula>LEN(TRIM(B6))=0</formula>
    </cfRule>
  </conditionalFormatting>
  <conditionalFormatting sqref="C9:G9 C8:M8">
    <cfRule type="containsBlanks" dxfId="17" priority="39">
      <formula>LEN(TRIM(C8))=0</formula>
    </cfRule>
  </conditionalFormatting>
  <conditionalFormatting sqref="B10:B12">
    <cfRule type="containsBlanks" dxfId="16" priority="38">
      <formula>LEN(TRIM(B10))=0</formula>
    </cfRule>
  </conditionalFormatting>
  <conditionalFormatting sqref="C10:G12 I10:I12 L12:M12">
    <cfRule type="containsBlanks" dxfId="15" priority="37">
      <formula>LEN(TRIM(C10))=0</formula>
    </cfRule>
  </conditionalFormatting>
  <conditionalFormatting sqref="H9:M9">
    <cfRule type="containsBlanks" dxfId="14" priority="14">
      <formula>LEN(TRIM(H9))=0</formula>
    </cfRule>
  </conditionalFormatting>
  <conditionalFormatting sqref="H10:H12">
    <cfRule type="containsBlanks" dxfId="13" priority="13">
      <formula>LEN(TRIM(H10))=0</formula>
    </cfRule>
  </conditionalFormatting>
  <conditionalFormatting sqref="J10:J12 K10:M11">
    <cfRule type="containsBlanks" dxfId="12" priority="10">
      <formula>LEN(TRIM(J10))=0</formula>
    </cfRule>
  </conditionalFormatting>
  <conditionalFormatting sqref="K12">
    <cfRule type="containsBlanks" dxfId="11" priority="8">
      <formula>LEN(TRIM(K12))=0</formula>
    </cfRule>
  </conditionalFormatting>
  <dataValidations count="1">
    <dataValidation allowBlank="1" showInputMessage="1" showErrorMessage="1" sqref="B4:C13 D5:M13"/>
  </dataValidations>
  <pageMargins left="0.1653125" right="0.75" top="0.8125" bottom="1" header="0.5" footer="0.5"/>
  <pageSetup paperSize="9" scale="53" orientation="portrait" horizontalDpi="1200" verticalDpi="1200" r:id="rId1"/>
  <headerFooter alignWithMargins="0">
    <oddHeader>&amp;L&amp;"System Font,Regular"&amp;K000000Practice Venture Worksheet</oddHeader>
    <oddFooter>&amp;L© 2018 Wadhwani Foundation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b170519d-cde5-4967-9362-da750c58159a">
      <UserInfo>
        <DisplayName>Sujatha R</DisplayName>
        <AccountId>13</AccountId>
        <AccountType/>
      </UserInfo>
      <UserInfo>
        <DisplayName>Rashmita Patnaik</DisplayName>
        <AccountId>29</AccountId>
        <AccountType/>
      </UserInfo>
      <UserInfo>
        <DisplayName>Vishal Nair</DisplayName>
        <AccountId>30</AccountId>
        <AccountType/>
      </UserInfo>
      <UserInfo>
        <DisplayName>Shaik Waseem</DisplayName>
        <AccountId>31</AccountId>
        <AccountType/>
      </UserInfo>
      <UserInfo>
        <DisplayName>Sonali Agnihotri</DisplayName>
        <AccountId>12</AccountId>
        <AccountType/>
      </UserInfo>
      <UserInfo>
        <DisplayName>Craig Jude Moreyra</DisplayName>
        <AccountId>20</AccountId>
        <AccountType/>
      </UserInfo>
      <UserInfo>
        <DisplayName>Rajeev Warrier</DisplayName>
        <AccountId>22</AccountId>
        <AccountType/>
      </UserInfo>
      <UserInfo>
        <DisplayName>Subhabrata Bhattacharjee</DisplayName>
        <AccountId>21</AccountId>
        <AccountType/>
      </UserInfo>
      <UserInfo>
        <DisplayName>Swarup Upendrabhai Pandya</DisplayName>
        <AccountId>14</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1B62AFF770DFF4793B9B4FAB3A5131A" ma:contentTypeVersion="4" ma:contentTypeDescription="Create a new document." ma:contentTypeScope="" ma:versionID="ccef68de18eb36f4d77191e93e106d23">
  <xsd:schema xmlns:xsd="http://www.w3.org/2001/XMLSchema" xmlns:xs="http://www.w3.org/2001/XMLSchema" xmlns:p="http://schemas.microsoft.com/office/2006/metadata/properties" xmlns:ns2="5a3126c8-0984-4c3c-80b5-3fcc61de418c" xmlns:ns3="b170519d-cde5-4967-9362-da750c58159a" targetNamespace="http://schemas.microsoft.com/office/2006/metadata/properties" ma:root="true" ma:fieldsID="491e4cbab304c1f5640ce9437ca7102e" ns2:_="" ns3:_="">
    <xsd:import namespace="5a3126c8-0984-4c3c-80b5-3fcc61de418c"/>
    <xsd:import namespace="b170519d-cde5-4967-9362-da750c58159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a3126c8-0984-4c3c-80b5-3fcc61de418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170519d-cde5-4967-9362-da750c58159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87B57D52-35D4-455A-A7E3-19DF6BBF98C9}">
  <ds:schemaRefs>
    <ds:schemaRef ds:uri="http://schemas.microsoft.com/office/2006/metadata/properties"/>
    <ds:schemaRef ds:uri="http://schemas.microsoft.com/office/infopath/2007/PartnerControls"/>
    <ds:schemaRef ds:uri="b170519d-cde5-4967-9362-da750c58159a"/>
  </ds:schemaRefs>
</ds:datastoreItem>
</file>

<file path=customXml/itemProps2.xml><?xml version="1.0" encoding="utf-8"?>
<ds:datastoreItem xmlns:ds="http://schemas.openxmlformats.org/officeDocument/2006/customXml" ds:itemID="{A08EE6D3-8A3A-417C-BDBB-43902D38D5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a3126c8-0984-4c3c-80b5-3fcc61de418c"/>
    <ds:schemaRef ds:uri="b170519d-cde5-4967-9362-da750c58159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64CA949-0448-410D-86F4-7E86038EE260}">
  <ds:schemaRefs>
    <ds:schemaRef ds:uri="http://schemas.microsoft.com/sharepoint/v3/contenttype/forms"/>
  </ds:schemaRefs>
</ds:datastoreItem>
</file>

<file path=customXml/itemProps4.xml><?xml version="1.0" encoding="utf-8"?>
<ds:datastoreItem xmlns:ds="http://schemas.openxmlformats.org/officeDocument/2006/customXml" ds:itemID="{5510D752-CD01-4FD1-AE12-EAD83845E17F}">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9</vt:i4>
      </vt:variant>
    </vt:vector>
  </HeadingPairs>
  <TitlesOfParts>
    <vt:vector size="24" baseType="lpstr">
      <vt:lpstr>Instructions</vt:lpstr>
      <vt:lpstr>0. BOE Calc</vt:lpstr>
      <vt:lpstr>1. Startup Costs</vt:lpstr>
      <vt:lpstr>2. Forecast P&amp;L</vt:lpstr>
      <vt:lpstr>3. Cash Flow</vt:lpstr>
      <vt:lpstr>4A. Balance Sheet</vt:lpstr>
      <vt:lpstr>5. Break-Even Analysis</vt:lpstr>
      <vt:lpstr>6. COGS Calculator</vt:lpstr>
      <vt:lpstr>7. Salaries</vt:lpstr>
      <vt:lpstr>8. Glossary</vt:lpstr>
      <vt:lpstr>9. Ratios</vt:lpstr>
      <vt:lpstr>MVP validation</vt:lpstr>
      <vt:lpstr>Funding </vt:lpstr>
      <vt:lpstr>Unit Economics</vt:lpstr>
      <vt:lpstr>Sales forecast</vt:lpstr>
      <vt:lpstr>'1. Startup Costs'!Print_Area</vt:lpstr>
      <vt:lpstr>'2. Forecast P&amp;L'!Print_Area</vt:lpstr>
      <vt:lpstr>'3. Cash Flow'!Print_Area</vt:lpstr>
      <vt:lpstr>'4A. Balance Sheet'!Print_Area</vt:lpstr>
      <vt:lpstr>'5. Break-Even Analysis'!Print_Area</vt:lpstr>
      <vt:lpstr>'6. COGS Calculator'!Print_Area</vt:lpstr>
      <vt:lpstr>'7. Salaries'!Print_Area</vt:lpstr>
      <vt:lpstr>'8. Glossary'!Print_Area</vt:lpstr>
      <vt:lpstr>Instructions!Print_Area</vt:lpstr>
    </vt:vector>
  </TitlesOfParts>
  <Manager/>
  <Company>Commonwealth Bank of Australia</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Plan Template</dc:title>
  <dc:subject/>
  <dc:creator>the white agency</dc:creator>
  <cp:keywords/>
  <dc:description/>
  <cp:lastModifiedBy>Vishal Nair</cp:lastModifiedBy>
  <cp:revision/>
  <dcterms:created xsi:type="dcterms:W3CDTF">2007-07-23T04:50:59Z</dcterms:created>
  <dcterms:modified xsi:type="dcterms:W3CDTF">2023-01-06T04:54:34Z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
    <vt:lpwstr>WFNEN-1822007913-16588</vt:lpwstr>
  </property>
  <property fmtid="{D5CDD505-2E9C-101B-9397-08002B2CF9AE}" pid="3" name="_dlc_DocIdItemGuid">
    <vt:lpwstr>782deba4-cbcf-461e-bd6b-d1a727226599</vt:lpwstr>
  </property>
  <property fmtid="{D5CDD505-2E9C-101B-9397-08002B2CF9AE}" pid="4" name="_dlc_DocIdUrl">
    <vt:lpwstr>https://wadhwanifoundation.sharepoint.com/sites/nen-content/_layouts/15/DocIdRedir.aspx?ID=WFNEN-1822007913-16588, WFNEN-1822007913-16588</vt:lpwstr>
  </property>
  <property fmtid="{D5CDD505-2E9C-101B-9397-08002B2CF9AE}" pid="5" name="ContentTypeId">
    <vt:lpwstr>0x01010031B62AFF770DFF4793B9B4FAB3A5131A</vt:lpwstr>
  </property>
</Properties>
</file>