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rthik\Desktop\"/>
    </mc:Choice>
  </mc:AlternateContent>
  <xr:revisionPtr revIDLastSave="0" documentId="13_ncr:1_{F7B75670-765E-4216-A4C1-93448A16861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Karthik 24MBMA04 Hind Unilever" sheetId="7" r:id="rId1"/>
    <sheet name="Karthik 24MBMA04 Nestle" sheetId="8" r:id="rId2"/>
    <sheet name="GPT cache" sheetId="9" state="veryHidden" r:id="rId3"/>
  </sheets>
  <definedNames>
    <definedName name="_xlchart.v1.0" hidden="1">'Karthik 24MBMA04 Hind Unilever'!$A$141:$A$146</definedName>
    <definedName name="_xlchart.v1.1" hidden="1">'Karthik 24MBMA04 Hind Unilever'!$B$140</definedName>
    <definedName name="_xlchart.v1.2" hidden="1">'Karthik 24MBMA04 Hind Unilever'!$B$141:$B$146</definedName>
    <definedName name="_xlchart.v1.3" hidden="1">'Karthik 24MBMA04 Nestle'!$A$109:$B$117</definedName>
    <definedName name="_xlchart.v1.4" hidden="1">'Karthik 24MBMA04 Nestle'!$C$108</definedName>
    <definedName name="_xlchart.v1.5" hidden="1">'Karthik 24MBMA04 Nestle'!$C$109:$C$117</definedName>
    <definedName name="_xlchart.v1.6" hidden="1">'Karthik 24MBMA04 Nestle'!$D$108</definedName>
    <definedName name="_xlchart.v1.7" hidden="1">'Karthik 24MBMA04 Nestle'!$D$109:$D$117</definedName>
    <definedName name="UPDATE" localSheetId="1">#REF!</definedName>
    <definedName name="UPDATE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8" i="8" l="1"/>
  <c r="C168" i="8"/>
  <c r="C167" i="8"/>
  <c r="D167" i="8"/>
  <c r="C166" i="8"/>
  <c r="D166" i="8"/>
  <c r="C164" i="8"/>
  <c r="D164" i="8"/>
  <c r="B131" i="8"/>
  <c r="C131" i="8"/>
  <c r="D131" i="8"/>
  <c r="E131" i="8" s="1"/>
  <c r="C165" i="8"/>
  <c r="D165" i="8"/>
  <c r="C162" i="8"/>
  <c r="D162" i="8"/>
  <c r="C161" i="8"/>
  <c r="D161" i="8"/>
  <c r="C160" i="8"/>
  <c r="D160" i="8"/>
  <c r="C159" i="8"/>
  <c r="D159" i="8"/>
  <c r="C158" i="8"/>
  <c r="D158" i="8"/>
  <c r="C114" i="8"/>
  <c r="B152" i="8"/>
  <c r="C152" i="8"/>
  <c r="D152" i="8"/>
  <c r="B151" i="8"/>
  <c r="B153" i="8" s="1"/>
  <c r="C151" i="8"/>
  <c r="C153" i="8" s="1"/>
  <c r="D151" i="8"/>
  <c r="B150" i="8"/>
  <c r="C150" i="8"/>
  <c r="D150" i="8"/>
  <c r="C198" i="7"/>
  <c r="C201" i="7" s="1"/>
  <c r="D198" i="7"/>
  <c r="D201" i="7" s="1"/>
  <c r="B198" i="7"/>
  <c r="B201" i="7"/>
  <c r="B200" i="7"/>
  <c r="C200" i="7"/>
  <c r="D200" i="7"/>
  <c r="B199" i="7"/>
  <c r="C199" i="7"/>
  <c r="D199" i="7"/>
  <c r="F169" i="7"/>
  <c r="F170" i="7"/>
  <c r="F168" i="7"/>
  <c r="E169" i="7"/>
  <c r="E170" i="7"/>
  <c r="E168" i="7"/>
  <c r="D168" i="7"/>
  <c r="D170" i="7"/>
  <c r="D169" i="7"/>
  <c r="B146" i="8"/>
  <c r="B145" i="8"/>
  <c r="B144" i="8"/>
  <c r="B143" i="8"/>
  <c r="B142" i="8"/>
  <c r="B141" i="8"/>
  <c r="C136" i="8"/>
  <c r="B136" i="8"/>
  <c r="D136" i="8" s="1"/>
  <c r="E136" i="8" s="1"/>
  <c r="C135" i="8"/>
  <c r="B135" i="8"/>
  <c r="D135" i="8" s="1"/>
  <c r="E135" i="8" s="1"/>
  <c r="E134" i="8"/>
  <c r="D134" i="8"/>
  <c r="C134" i="8"/>
  <c r="B134" i="8"/>
  <c r="C130" i="8"/>
  <c r="B130" i="8"/>
  <c r="D130" i="8" s="1"/>
  <c r="C129" i="8"/>
  <c r="B129" i="8"/>
  <c r="D129" i="8" s="1"/>
  <c r="C128" i="8"/>
  <c r="B128" i="8"/>
  <c r="D128" i="8" s="1"/>
  <c r="E129" i="8" s="1"/>
  <c r="E124" i="8"/>
  <c r="B124" i="8"/>
  <c r="E123" i="8"/>
  <c r="B123" i="8"/>
  <c r="B122" i="8"/>
  <c r="D117" i="8"/>
  <c r="C117" i="8"/>
  <c r="B117" i="8"/>
  <c r="D116" i="8"/>
  <c r="C116" i="8"/>
  <c r="B116" i="8"/>
  <c r="D115" i="8"/>
  <c r="C115" i="8"/>
  <c r="B115" i="8"/>
  <c r="D114" i="8"/>
  <c r="B114" i="8"/>
  <c r="D113" i="8"/>
  <c r="C113" i="8"/>
  <c r="B113" i="8"/>
  <c r="D112" i="8"/>
  <c r="C112" i="8"/>
  <c r="B112" i="8"/>
  <c r="D111" i="8"/>
  <c r="C111" i="8"/>
  <c r="B111" i="8"/>
  <c r="D110" i="8"/>
  <c r="C110" i="8"/>
  <c r="B110" i="8"/>
  <c r="D109" i="8"/>
  <c r="C109" i="8"/>
  <c r="B109" i="8"/>
  <c r="D105" i="8"/>
  <c r="C105" i="8"/>
  <c r="B105" i="8"/>
  <c r="D104" i="8"/>
  <c r="C104" i="8"/>
  <c r="B104" i="8"/>
  <c r="D103" i="8"/>
  <c r="C103" i="8"/>
  <c r="B103" i="8"/>
  <c r="D102" i="8"/>
  <c r="C102" i="8"/>
  <c r="B102" i="8"/>
  <c r="D101" i="8"/>
  <c r="C101" i="8"/>
  <c r="B101" i="8"/>
  <c r="D100" i="8"/>
  <c r="C100" i="8"/>
  <c r="B100" i="8"/>
  <c r="D99" i="8"/>
  <c r="C99" i="8"/>
  <c r="B99" i="8"/>
  <c r="D98" i="8"/>
  <c r="C98" i="8"/>
  <c r="B98" i="8"/>
  <c r="C164" i="7"/>
  <c r="B164" i="7"/>
  <c r="C161" i="7"/>
  <c r="B161" i="7"/>
  <c r="C158" i="7"/>
  <c r="B158" i="7"/>
  <c r="C155" i="7"/>
  <c r="B155" i="7"/>
  <c r="B152" i="7"/>
  <c r="C152" i="7"/>
  <c r="B146" i="7"/>
  <c r="B145" i="7"/>
  <c r="B144" i="7"/>
  <c r="B143" i="7"/>
  <c r="B142" i="7"/>
  <c r="B141" i="7"/>
  <c r="C136" i="7"/>
  <c r="C135" i="7"/>
  <c r="C134" i="7"/>
  <c r="B136" i="7"/>
  <c r="D136" i="7" s="1"/>
  <c r="E136" i="7" s="1"/>
  <c r="B135" i="7"/>
  <c r="D135" i="7" s="1"/>
  <c r="E135" i="7" s="1"/>
  <c r="B134" i="7"/>
  <c r="D134" i="7" s="1"/>
  <c r="E134" i="7" s="1"/>
  <c r="C130" i="7"/>
  <c r="B130" i="7"/>
  <c r="D130" i="7" s="1"/>
  <c r="C129" i="7"/>
  <c r="B129" i="7"/>
  <c r="C128" i="7"/>
  <c r="B128" i="7"/>
  <c r="E123" i="7"/>
  <c r="E124" i="7"/>
  <c r="B124" i="7"/>
  <c r="B123" i="7"/>
  <c r="B122" i="7"/>
  <c r="B109" i="7"/>
  <c r="C109" i="7"/>
  <c r="B110" i="7"/>
  <c r="C110" i="7"/>
  <c r="B111" i="7"/>
  <c r="C111" i="7"/>
  <c r="B112" i="7"/>
  <c r="C112" i="7"/>
  <c r="B113" i="7"/>
  <c r="C113" i="7"/>
  <c r="B114" i="7"/>
  <c r="C114" i="7"/>
  <c r="B115" i="7"/>
  <c r="C115" i="7"/>
  <c r="B116" i="7"/>
  <c r="C116" i="7"/>
  <c r="B117" i="7"/>
  <c r="C117" i="7"/>
  <c r="D117" i="7"/>
  <c r="D116" i="7"/>
  <c r="D115" i="7"/>
  <c r="D114" i="7"/>
  <c r="D113" i="7"/>
  <c r="D112" i="7"/>
  <c r="D111" i="7"/>
  <c r="D110" i="7"/>
  <c r="D109" i="7"/>
  <c r="B98" i="7"/>
  <c r="C98" i="7"/>
  <c r="B99" i="7"/>
  <c r="C99" i="7"/>
  <c r="B100" i="7"/>
  <c r="C100" i="7"/>
  <c r="B101" i="7"/>
  <c r="C101" i="7"/>
  <c r="B102" i="7"/>
  <c r="C102" i="7"/>
  <c r="B103" i="7"/>
  <c r="C103" i="7"/>
  <c r="B104" i="7"/>
  <c r="C104" i="7"/>
  <c r="B105" i="7"/>
  <c r="C105" i="7"/>
  <c r="D105" i="7"/>
  <c r="D104" i="7"/>
  <c r="D103" i="7"/>
  <c r="D102" i="7"/>
  <c r="D101" i="7"/>
  <c r="D100" i="7"/>
  <c r="D99" i="7"/>
  <c r="D98" i="7"/>
  <c r="E1" i="8"/>
  <c r="B6" i="8"/>
  <c r="B6" i="7"/>
  <c r="E1" i="7"/>
  <c r="D153" i="8" l="1"/>
  <c r="E130" i="8"/>
  <c r="D129" i="7"/>
  <c r="E130" i="7"/>
  <c r="D128" i="7"/>
  <c r="E129" i="7" s="1"/>
</calcChain>
</file>

<file path=xl/sharedStrings.xml><?xml version="1.0" encoding="utf-8"?>
<sst xmlns="http://schemas.openxmlformats.org/spreadsheetml/2006/main" count="347" uniqueCount="149">
  <si>
    <t>COMPANY NAME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</si>
  <si>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</si>
  <si>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</si>
  <si>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</si>
  <si>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</si>
  <si>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</si>
  <si>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</si>
  <si>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</si>
  <si>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</si>
  <si>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</si>
  <si>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Equity Share Capital</t>
  </si>
  <si>
    <t>Reserves</t>
  </si>
  <si>
    <t>Total</t>
  </si>
  <si>
    <t>Net Block</t>
  </si>
  <si>
    <t>Capital Work in Progress</t>
  </si>
  <si>
    <t>Investments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</si>
  <si>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</si>
  <si>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</si>
  <si>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</si>
  <si>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</si>
  <si>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</si>
  <si>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</si>
  <si>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</si>
  <si>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</si>
  <si>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</si>
  <si>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</si>
  <si>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</si>
  <si>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</si>
  <si>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</si>
  <si>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Inventory</t>
  </si>
  <si>
    <t>EPS</t>
  </si>
  <si>
    <t>Price</t>
  </si>
  <si>
    <t>LATEST VERSION</t>
  </si>
  <si>
    <t>CURRENT VERSION</t>
  </si>
  <si>
    <t>HINDUSTAN UNILEVER LTD</t>
  </si>
  <si>
    <t>META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</si>
  <si>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</si>
  <si>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</si>
  <si>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</si>
  <si>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</si>
  <si>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</si>
  <si>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</si>
  <si>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</si>
  <si>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</si>
  <si>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</si>
  <si>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</si>
  <si>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</si>
  <si>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</si>
  <si>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</si>
  <si>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</si>
  <si>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</si>
  <si>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</si>
  <si>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</si>
  <si>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</si>
  <si>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</si>
  <si>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</si>
  <si>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Net Profit</t>
  </si>
  <si>
    <t>Line Item</t>
  </si>
  <si>
    <t>FY23</t>
  </si>
  <si>
    <t>Trend Analysis</t>
  </si>
  <si>
    <t>Baseline</t>
  </si>
  <si>
    <t>Improving efficiency</t>
  </si>
  <si>
    <t>Steady improvement</t>
  </si>
  <si>
    <t>Significant decline</t>
  </si>
  <si>
    <t>Gradual increase</t>
  </si>
  <si>
    <t>Minimal change</t>
  </si>
  <si>
    <t>Profit Before Tax</t>
  </si>
  <si>
    <t>Slight improvement</t>
  </si>
  <si>
    <t>Recent decline</t>
  </si>
  <si>
    <t>Consistent improvement</t>
  </si>
  <si>
    <t>Vertical Analysis</t>
  </si>
  <si>
    <t xml:space="preserve">Horizontal Analysis </t>
  </si>
  <si>
    <t>Profitability Analysis</t>
  </si>
  <si>
    <t>Operating Profit Margin</t>
  </si>
  <si>
    <t>Year</t>
  </si>
  <si>
    <t>OPM (%)</t>
  </si>
  <si>
    <t>Net Profit Margin</t>
  </si>
  <si>
    <t>NPM (%)</t>
  </si>
  <si>
    <t>EBITDA</t>
  </si>
  <si>
    <t>Growth</t>
  </si>
  <si>
    <t>Base</t>
  </si>
  <si>
    <t>Gross Profit Ratio</t>
  </si>
  <si>
    <t>Gross Profit</t>
  </si>
  <si>
    <t>YoY Growth</t>
  </si>
  <si>
    <t>Compound Annual Rate Growth Analysis</t>
  </si>
  <si>
    <t>Metric</t>
  </si>
  <si>
    <t>CAGR (9-year)</t>
  </si>
  <si>
    <t>Year on Year Growth</t>
  </si>
  <si>
    <t>Value</t>
  </si>
  <si>
    <t>Stock Price</t>
  </si>
  <si>
    <t>Dividend Analysis</t>
  </si>
  <si>
    <t>Interest Coverage Ratio</t>
  </si>
  <si>
    <t>Interest Coverage Ratio (EBIT/Interest)</t>
  </si>
  <si>
    <t>315.58 (5412.42/17.70)</t>
  </si>
  <si>
    <t>168.86 (5910.00/35.00)</t>
  </si>
  <si>
    <t>180.80 (6328.00/35.00)</t>
  </si>
  <si>
    <t>Current Ratio</t>
  </si>
  <si>
    <t>Altman Z-Score Components</t>
  </si>
  <si>
    <t>Working Capital/Total Assets</t>
  </si>
  <si>
    <t>-6,692 / 78,489</t>
  </si>
  <si>
    <t>Total Debt/Total Assets</t>
  </si>
  <si>
    <t>1,484 / 78,489</t>
  </si>
  <si>
    <t>Net Income/Total Assets</t>
  </si>
  <si>
    <t>10,277 / 78,489</t>
  </si>
  <si>
    <t>(7,559 + 4,022 + 2,997) / 25,787</t>
  </si>
  <si>
    <t>Cash Flow/Total Debt</t>
  </si>
  <si>
    <t>15,469 / 1,484</t>
  </si>
  <si>
    <t>LC Gupta Components</t>
  </si>
  <si>
    <t>EBITDA/Sales</t>
  </si>
  <si>
    <t>(10,277 + 334 + 3,644 + 817) / 61,896</t>
  </si>
  <si>
    <t>Operating Cash Flow/Sales</t>
  </si>
  <si>
    <t>15,469 / 61,896</t>
  </si>
  <si>
    <t>EBITDA/Total Assets</t>
  </si>
  <si>
    <t>15,072 / 78,489</t>
  </si>
  <si>
    <t>OCF/Total Assets</t>
  </si>
  <si>
    <t>15,469 / 78,489</t>
  </si>
  <si>
    <t>EBITDA/(Interest + 0.25×Debt)</t>
  </si>
  <si>
    <t>15,072 / (334 + 0.25×1,484)</t>
  </si>
  <si>
    <t>Net Worth/Debt</t>
  </si>
  <si>
    <t>(235 + 50,983) / 1,484</t>
  </si>
  <si>
    <t>Outside Liabilities/Tangible Assets</t>
  </si>
  <si>
    <t>(1,484 + 25,787) / (53,744 + 1,025)</t>
  </si>
  <si>
    <t>DuPont Analysis</t>
  </si>
  <si>
    <t>Component</t>
  </si>
  <si>
    <t>Asset Turnover</t>
  </si>
  <si>
    <t>Financial Leverage</t>
  </si>
  <si>
    <t>ROE (Return of Equity)</t>
  </si>
  <si>
    <t>LC Gupta Score Components</t>
  </si>
  <si>
    <t>Ratio</t>
  </si>
  <si>
    <t>Formula</t>
  </si>
  <si>
    <t>NESTLE INDIA LTD</t>
  </si>
  <si>
    <t>FY22</t>
  </si>
  <si>
    <t>FY21</t>
  </si>
  <si>
    <t>{"hash":"00f208d8c932e63624e47b99c2c2dd5932ca76e8ec0563827ee0e2ec9171574d","version":1,"value":"[[\"=SUM(168B:170F)\"]]"}</t>
  </si>
  <si>
    <t>Net Income (₹)</t>
  </si>
  <si>
    <t>Total Dividends (₹)</t>
  </si>
  <si>
    <t>Dividends per Share (₹)</t>
  </si>
  <si>
    <t>Dividend Payout Ratio (%)</t>
  </si>
  <si>
    <t>Dividend Yield (%)</t>
  </si>
  <si>
    <t>(Current Assets - Current Liabilities) / Total Assets</t>
  </si>
  <si>
    <t>Net Income / Total Assets</t>
  </si>
  <si>
    <t>Total Debt / Total Assets</t>
  </si>
  <si>
    <t>Operating Cash Flow / Total Debt</t>
  </si>
  <si>
    <t>Current Assets / Current Liabilities</t>
  </si>
  <si>
    <t>EBITDA / Sales</t>
  </si>
  <si>
    <t>Operating Cash Flow / Sales</t>
  </si>
  <si>
    <t>EBITDA / Total Assets</t>
  </si>
  <si>
    <t>Operating Cash Flow / Total Assets</t>
  </si>
  <si>
    <t>EBITDA / (Interest Expense + 0.25 × Total Debt)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</si>
</sst>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[$-409]mmm\-yy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000000"/>
      <name val="Segoe UI"/>
      <family val="2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</cellStyleXfs>
  <cellXfs count="20">
    <xf numFmtId="0" fontId="0" fillId="0" borderId="0" xfId="0"/>
    <xf numFmtId="43" fontId="1" fillId="0" borderId="0" xfId="1" applyFont="1" applyBorder="1"/>
    <xf numFmtId="43" fontId="0" fillId="0" borderId="0" xfId="1" applyFont="1" applyBorder="1"/>
    <xf numFmtId="43" fontId="3" fillId="0" borderId="0" xfId="1" applyFont="1" applyBorder="1"/>
    <xf numFmtId="165" fontId="2" fillId="3" borderId="0" xfId="0" applyNumberFormat="1" applyFont="1" applyFill="1" applyAlignment="1">
      <alignment horizontal="center"/>
    </xf>
    <xf numFmtId="165" fontId="2" fillId="3" borderId="0" xfId="1" applyNumberFormat="1" applyFont="1" applyFill="1" applyBorder="1"/>
    <xf numFmtId="165" fontId="6" fillId="0" borderId="0" xfId="1" applyNumberFormat="1" applyFont="1" applyFill="1" applyBorder="1"/>
    <xf numFmtId="164" fontId="0" fillId="0" borderId="0" xfId="1" applyNumberFormat="1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0" fontId="0" fillId="0" borderId="0" xfId="0" applyNumberFormat="1" applyAlignment="1">
      <alignment vertical="center" wrapText="1"/>
    </xf>
    <xf numFmtId="17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7" fillId="0" borderId="0" xfId="0" applyFont="1"/>
    <xf numFmtId="43" fontId="8" fillId="0" borderId="0" xfId="0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43" fontId="4" fillId="0" borderId="0" xfId="2" applyNumberFormat="1" applyBorder="1" applyAlignment="1" applyProtection="1">
      <alignment horizontal="center"/>
    </xf>
    <xf numFmtId="43" fontId="2" fillId="2" borderId="0" xfId="3" applyNumberFormat="1" applyFont="1" applyBorder="1" applyAlignment="1">
      <alignment horizontal="center"/>
    </xf>
  </cellXfs>
  <cellStyles count="4">
    <cellStyle name="Accent6" xfId="3" builtinId="49"/>
    <cellStyle name="Comma" xfId="1" builtinId="3"/>
    <cellStyle name="Hyperlink" xfId="2" builtinId="8"/>
    <cellStyle name="Normal" xfId="0" builtinId="0"/>
  </cellStyles>
  <dxfs count="2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Horizontal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'Karthik 24MBMA04 Hind Unilever'!$B$96</c:f>
              <c:strCache>
                <c:ptCount val="1"/>
                <c:pt idx="0">
                  <c:v>FY21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>
                <a:rot lat="0" lon="0" rev="0"/>
              </a:camera>
              <a:lightRig rig="brightRoom" dir="tl">
                <a:rot lat="0" lon="0" rev="1800000"/>
              </a:lightRig>
            </a:scene3d>
            <a:sp3d contourW="10160" prstMaterial="dkEdge">
              <a:bevelT w="38100" h="50800" prst="angle"/>
              <a:contourClr>
                <a:scrgbClr r="0" g="0" b="0">
                  <a:shade val="40000"/>
                  <a:satMod val="150000"/>
                </a:scrgbClr>
              </a:contourClr>
            </a:sp3d>
          </c:spPr>
          <c:invertIfNegative val="0"/>
          <c:cat>
            <c:strRef>
              <c:f>'Karthik 24MBMA04 Hind Unilever'!$A$97:$A$105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'Karthik 24MBMA04 Hind Unilever'!$B$97:$B$105</c:f>
              <c:numCache>
                <c:formatCode>0.00%</c:formatCode>
                <c:ptCount val="9"/>
                <c:pt idx="0">
                  <c:v>1</c:v>
                </c:pt>
                <c:pt idx="1">
                  <c:v>0.82714665463954773</c:v>
                </c:pt>
                <c:pt idx="2">
                  <c:v>0.19765646332015419</c:v>
                </c:pt>
                <c:pt idx="3">
                  <c:v>3.9008275629539298E-2</c:v>
                </c:pt>
                <c:pt idx="4">
                  <c:v>1.0083450648829498E-2</c:v>
                </c:pt>
                <c:pt idx="5">
                  <c:v>5.536061183172E-4</c:v>
                </c:pt>
                <c:pt idx="6">
                  <c:v>0.19765646332015419</c:v>
                </c:pt>
                <c:pt idx="7">
                  <c:v>6.0802841469414518E-2</c:v>
                </c:pt>
                <c:pt idx="8">
                  <c:v>0.13646484648064458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C-4116-AC5B-86D6370F68AF}"/>
            </c:ext>
          </c:extLst>
        </c:ser>
        <c:ser>
          <c:idx val="1"/>
          <c:order val="1"/>
          <c:tx>
            <c:strRef>
              <c:f>'Karthik 24MBMA04 Hind Unilever'!$C$96</c:f>
              <c:strCache>
                <c:ptCount val="1"/>
                <c:pt idx="0">
                  <c:v>FY22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>
                <a:rot lat="0" lon="0" rev="0"/>
              </a:camera>
              <a:lightRig rig="brightRoom" dir="tl">
                <a:rot lat="0" lon="0" rev="1800000"/>
              </a:lightRig>
            </a:scene3d>
            <a:sp3d contourW="10160" prstMaterial="dkEdge">
              <a:bevelT w="38100" h="50800" prst="angle"/>
              <a:contourClr>
                <a:scrgbClr r="0" g="0" b="0">
                  <a:shade val="40000"/>
                  <a:satMod val="150000"/>
                </a:scrgbClr>
              </a:contourClr>
            </a:sp3d>
          </c:spPr>
          <c:invertIfNegative val="0"/>
          <c:cat>
            <c:strRef>
              <c:f>'Karthik 24MBMA04 Hind Unilever'!$A$97:$A$105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'Karthik 24MBMA04 Hind Unilever'!$C$97:$C$105</c:f>
              <c:numCache>
                <c:formatCode>0.00%</c:formatCode>
                <c:ptCount val="9"/>
                <c:pt idx="0">
                  <c:v>1</c:v>
                </c:pt>
                <c:pt idx="1">
                  <c:v>0.81122227055241414</c:v>
                </c:pt>
                <c:pt idx="2">
                  <c:v>0.18722425899459391</c:v>
                </c:pt>
                <c:pt idx="3">
                  <c:v>1.5099732803082085E-2</c:v>
                </c:pt>
                <c:pt idx="4">
                  <c:v>1.0967501398123409E-2</c:v>
                </c:pt>
                <c:pt idx="5">
                  <c:v>5.2817995401727462E-4</c:v>
                </c:pt>
                <c:pt idx="6">
                  <c:v>0.18722425899459391</c:v>
                </c:pt>
                <c:pt idx="7">
                  <c:v>5.8255141987199402E-2</c:v>
                </c:pt>
                <c:pt idx="8">
                  <c:v>0.12896911700739452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C-4116-AC5B-86D6370F68AF}"/>
            </c:ext>
          </c:extLst>
        </c:ser>
        <c:ser>
          <c:idx val="2"/>
          <c:order val="2"/>
          <c:tx>
            <c:strRef>
              <c:f>'Karthik 24MBMA04 Hind Unilever'!$D$96</c:f>
              <c:strCache>
                <c:ptCount val="1"/>
                <c:pt idx="0">
                  <c:v>FY23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cene3d>
              <a:camera prst="orthographicFront">
                <a:rot lat="0" lon="0" rev="0"/>
              </a:camera>
              <a:lightRig rig="brightRoom" dir="tl">
                <a:rot lat="0" lon="0" rev="1800000"/>
              </a:lightRig>
            </a:scene3d>
            <a:sp3d contourW="10160" prstMaterial="dkEdge">
              <a:bevelT w="38100" h="50800" prst="angle"/>
              <a:contourClr>
                <a:scrgbClr r="0" g="0" b="0">
                  <a:shade val="40000"/>
                  <a:satMod val="150000"/>
                </a:scrgbClr>
              </a:contourClr>
            </a:sp3d>
          </c:spPr>
          <c:invertIfNegative val="0"/>
          <c:cat>
            <c:strRef>
              <c:f>'Karthik 24MBMA04 Hind Unilever'!$A$97:$A$105</c:f>
              <c:strCache>
                <c:ptCount val="9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</c:strCache>
            </c:strRef>
          </c:cat>
          <c:val>
            <c:numRef>
              <c:f>'Karthik 24MBMA04 Hind Unilever'!$D$97:$D$105</c:f>
              <c:numCache>
                <c:formatCode>0.00%</c:formatCode>
                <c:ptCount val="9"/>
                <c:pt idx="0">
                  <c:v>1</c:v>
                </c:pt>
                <c:pt idx="1">
                  <c:v>0.80049454194560044</c:v>
                </c:pt>
                <c:pt idx="2">
                  <c:v>0.19501236354864002</c:v>
                </c:pt>
                <c:pt idx="3">
                  <c:v>1.8273927989867923E-2</c:v>
                </c:pt>
                <c:pt idx="4">
                  <c:v>1.3026958567034558E-2</c:v>
                </c:pt>
                <c:pt idx="5">
                  <c:v>1.0554248839032628E-3</c:v>
                </c:pt>
                <c:pt idx="6">
                  <c:v>0.19501236354864002</c:v>
                </c:pt>
                <c:pt idx="7">
                  <c:v>5.9616428442192872E-2</c:v>
                </c:pt>
                <c:pt idx="8">
                  <c:v>0.13497376515288584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C-4116-AC5B-86D6370F6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2690127"/>
        <c:axId val="1652700207"/>
      </c:barChart>
      <c:catAx>
        <c:axId val="1652690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700207"/>
        <c:crosses val="autoZero"/>
        <c:auto val="1"/>
        <c:lblAlgn val="ctr"/>
        <c:lblOffset val="100"/>
        <c:noMultiLvlLbl val="0"/>
      </c:catAx>
      <c:valAx>
        <c:axId val="165270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9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Gross Profit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'Karthik 24MBMA04 Hind Unilever'!$B$133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>
                <a:rot lat="0" lon="0" rev="0"/>
              </a:camera>
              <a:lightRig rig="brightRoom" dir="tl">
                <a:rot lat="0" lon="0" rev="1800000"/>
              </a:lightRig>
            </a:scene3d>
            <a:sp3d contourW="10160" prstMaterial="dkEdge">
              <a:bevelT w="38100" h="50800" prst="angle"/>
              <a:contourClr>
                <a:scrgbClr r="0" g="0" b="0">
                  <a:shade val="40000"/>
                  <a:satMod val="150000"/>
                </a:scrgbClr>
              </a:contourClr>
            </a:sp3d>
          </c:spPr>
          <c:invertIfNegative val="0"/>
          <c:cat>
            <c:numRef>
              <c:f>'Karthik 24MBMA04 Hind Unilever'!$A$134:$A$136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'Karthik 24MBMA04 Hind Unilever'!$B$134:$B$136</c:f>
              <c:numCache>
                <c:formatCode>#,##0.00</c:formatCode>
                <c:ptCount val="3"/>
                <c:pt idx="0" formatCode="General">
                  <c:v>47028</c:v>
                </c:pt>
                <c:pt idx="1">
                  <c:v>52446</c:v>
                </c:pt>
                <c:pt idx="2">
                  <c:v>60580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E-4B15-B90F-071B33F3329C}"/>
            </c:ext>
          </c:extLst>
        </c:ser>
        <c:ser>
          <c:idx val="1"/>
          <c:order val="1"/>
          <c:tx>
            <c:strRef>
              <c:f>'Karthik 24MBMA04 Hind Unilever'!$C$133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>
                <a:rot lat="0" lon="0" rev="0"/>
              </a:camera>
              <a:lightRig rig="brightRoom" dir="tl">
                <a:rot lat="0" lon="0" rev="1800000"/>
              </a:lightRig>
            </a:scene3d>
            <a:sp3d contourW="10160" prstMaterial="dkEdge">
              <a:bevelT w="38100" h="50800" prst="angle"/>
              <a:contourClr>
                <a:scrgbClr r="0" g="0" b="0">
                  <a:shade val="40000"/>
                  <a:satMod val="150000"/>
                </a:scrgbClr>
              </a:contourClr>
            </a:sp3d>
          </c:spPr>
          <c:invertIfNegative val="0"/>
          <c:cat>
            <c:numRef>
              <c:f>'Karthik 24MBMA04 Hind Unilever'!$A$134:$A$136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'Karthik 24MBMA04 Hind Unilever'!$C$134:$C$136</c:f>
              <c:numCache>
                <c:formatCode>#,##0.00</c:formatCode>
                <c:ptCount val="3"/>
                <c:pt idx="0">
                  <c:v>36212</c:v>
                </c:pt>
                <c:pt idx="1">
                  <c:v>39633</c:v>
                </c:pt>
                <c:pt idx="2">
                  <c:v>46583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E-4B15-B90F-071B33F3329C}"/>
            </c:ext>
          </c:extLst>
        </c:ser>
        <c:ser>
          <c:idx val="2"/>
          <c:order val="2"/>
          <c:tx>
            <c:strRef>
              <c:f>'Karthik 24MBMA04 Hind Unilever'!$D$133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cene3d>
              <a:camera prst="orthographicFront">
                <a:rot lat="0" lon="0" rev="0"/>
              </a:camera>
              <a:lightRig rig="brightRoom" dir="tl">
                <a:rot lat="0" lon="0" rev="1800000"/>
              </a:lightRig>
            </a:scene3d>
            <a:sp3d contourW="10160" prstMaterial="dkEdge">
              <a:bevelT w="38100" h="50800" prst="angle"/>
              <a:contourClr>
                <a:scrgbClr r="0" g="0" b="0">
                  <a:shade val="40000"/>
                  <a:satMod val="150000"/>
                </a:scrgbClr>
              </a:contourClr>
            </a:sp3d>
          </c:spPr>
          <c:invertIfNegative val="0"/>
          <c:cat>
            <c:numRef>
              <c:f>'Karthik 24MBMA04 Hind Unilever'!$A$134:$A$136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'Karthik 24MBMA04 Hind Unilever'!$D$134:$D$136</c:f>
              <c:numCache>
                <c:formatCode>#,##0.00</c:formatCode>
                <c:ptCount val="3"/>
                <c:pt idx="0">
                  <c:v>10816</c:v>
                </c:pt>
                <c:pt idx="1">
                  <c:v>12813</c:v>
                </c:pt>
                <c:pt idx="2">
                  <c:v>13997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E-4B15-B90F-071B33F33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578415"/>
        <c:axId val="1659575055"/>
      </c:barChart>
      <c:lineChart>
        <c:grouping val="standard"/>
        <c:varyColors val="0"/>
        <c:ser>
          <c:idx val="3"/>
          <c:order val="3"/>
          <c:tx>
            <c:strRef>
              <c:f>'Karthik 24MBMA04 Hind Unilever'!$E$133</c:f>
              <c:strCache>
                <c:ptCount val="1"/>
                <c:pt idx="0">
                  <c:v>Gross Profit Ratio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'Karthik 24MBMA04 Hind Unilever'!$A$134:$A$136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'Karthik 24MBMA04 Hind Unilever'!$E$134:$E$136</c:f>
              <c:numCache>
                <c:formatCode>0.00%</c:formatCode>
                <c:ptCount val="3"/>
                <c:pt idx="0">
                  <c:v>0.22999064387173598</c:v>
                </c:pt>
                <c:pt idx="1">
                  <c:v>0.24430843152957327</c:v>
                </c:pt>
                <c:pt idx="2">
                  <c:v>0.23104985143611753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3E-4B15-B90F-071B33F33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62527"/>
        <c:axId val="1654362047"/>
      </c:lineChart>
      <c:catAx>
        <c:axId val="16595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575055"/>
        <c:crosses val="autoZero"/>
        <c:auto val="1"/>
        <c:lblAlgn val="ctr"/>
        <c:lblOffset val="100"/>
        <c:noMultiLvlLbl val="0"/>
      </c:catAx>
      <c:valAx>
        <c:axId val="16595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578415"/>
        <c:crosses val="autoZero"/>
        <c:crossBetween val="between"/>
      </c:valAx>
      <c:valAx>
        <c:axId val="165436204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62527"/>
        <c:crosses val="max"/>
        <c:crossBetween val="between"/>
      </c:valAx>
      <c:catAx>
        <c:axId val="1654362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4362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Vertical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'Karthik 24MBMA04 Nestle'!$B$96</c:f>
              <c:strCache>
                <c:ptCount val="1"/>
                <c:pt idx="0">
                  <c:v>FY21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>
                <a:rot lat="0" lon="0" rev="0"/>
              </a:camera>
              <a:lightRig rig="brightRoom" dir="tl">
                <a:rot lat="0" lon="0" rev="1800000"/>
              </a:lightRig>
            </a:scene3d>
            <a:sp3d contourW="10160" prstMaterial="dkEdge">
              <a:bevelT w="38100" h="50800" prst="angle"/>
              <a:contourClr>
                <a:scrgbClr r="0" g="0" b="0">
                  <a:shade val="40000"/>
                  <a:satMod val="150000"/>
                </a:scrgbClr>
              </a:contourClr>
            </a:sp3d>
          </c:spPr>
          <c:invertIfNegative val="0"/>
          <c:cat>
            <c:strRef>
              <c:f>'Karthik 24MBMA04 Nestle'!$A$97:$A$107</c:f>
              <c:strCache>
                <c:ptCount val="11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  <c:pt idx="10">
                  <c:v> Horizontal Analysis  </c:v>
                </c:pt>
              </c:strCache>
            </c:strRef>
          </c:cat>
          <c:val>
            <c:numRef>
              <c:f>'Karthik 24MBMA04 Nestle'!$B$97:$B$107</c:f>
              <c:numCache>
                <c:formatCode>0.00%</c:formatCode>
                <c:ptCount val="11"/>
                <c:pt idx="0">
                  <c:v>1</c:v>
                </c:pt>
                <c:pt idx="1">
                  <c:v>0.80687337850185492</c:v>
                </c:pt>
                <c:pt idx="2">
                  <c:v>9.9522831550118582E-2</c:v>
                </c:pt>
                <c:pt idx="3">
                  <c:v>-4.7796352676534586E-2</c:v>
                </c:pt>
                <c:pt idx="4">
                  <c:v>4.2476676725408571E-2</c:v>
                </c:pt>
                <c:pt idx="5">
                  <c:v>4.0243122279155162E-4</c:v>
                </c:pt>
                <c:pt idx="6">
                  <c:v>9.9522831550118582E-2</c:v>
                </c:pt>
                <c:pt idx="7">
                  <c:v>3.0623915178751633E-2</c:v>
                </c:pt>
                <c:pt idx="8">
                  <c:v>6.8898916371366956E-2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E-4E4D-B4D3-A16E2ACBA98E}"/>
            </c:ext>
          </c:extLst>
        </c:ser>
        <c:ser>
          <c:idx val="1"/>
          <c:order val="1"/>
          <c:tx>
            <c:strRef>
              <c:f>'Karthik 24MBMA04 Nestle'!$C$96</c:f>
              <c:strCache>
                <c:ptCount val="1"/>
                <c:pt idx="0">
                  <c:v>FY22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>
                <a:rot lat="0" lon="0" rev="0"/>
              </a:camera>
              <a:lightRig rig="brightRoom" dir="tl">
                <a:rot lat="0" lon="0" rev="1800000"/>
              </a:lightRig>
            </a:scene3d>
            <a:sp3d contourW="10160" prstMaterial="dkEdge">
              <a:bevelT w="38100" h="50800" prst="angle"/>
              <a:contourClr>
                <a:scrgbClr r="0" g="0" b="0">
                  <a:shade val="40000"/>
                  <a:satMod val="150000"/>
                </a:scrgbClr>
              </a:contourClr>
            </a:sp3d>
          </c:spPr>
          <c:invertIfNegative val="0"/>
          <c:cat>
            <c:strRef>
              <c:f>'Karthik 24MBMA04 Nestle'!$A$97:$A$107</c:f>
              <c:strCache>
                <c:ptCount val="11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  <c:pt idx="10">
                  <c:v> Horizontal Analysis  </c:v>
                </c:pt>
              </c:strCache>
            </c:strRef>
          </c:cat>
          <c:val>
            <c:numRef>
              <c:f>'Karthik 24MBMA04 Nestle'!$C$97:$C$107</c:f>
              <c:numCache>
                <c:formatCode>0.00%</c:formatCode>
                <c:ptCount val="11"/>
                <c:pt idx="0">
                  <c:v>1</c:v>
                </c:pt>
                <c:pt idx="1">
                  <c:v>0.79931607401103111</c:v>
                </c:pt>
                <c:pt idx="2">
                  <c:v>0.16905398989644846</c:v>
                </c:pt>
                <c:pt idx="3">
                  <c:v>1.532816851796345E-2</c:v>
                </c:pt>
                <c:pt idx="4">
                  <c:v>3.8689076218585021E-2</c:v>
                </c:pt>
                <c:pt idx="5">
                  <c:v>9.9449314870686343E-3</c:v>
                </c:pt>
                <c:pt idx="6">
                  <c:v>0.16905398989644846</c:v>
                </c:pt>
                <c:pt idx="7">
                  <c:v>5.951206278291804E-2</c:v>
                </c:pt>
                <c:pt idx="8">
                  <c:v>0.1095419271135304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E-4E4D-B4D3-A16E2ACBA98E}"/>
            </c:ext>
          </c:extLst>
        </c:ser>
        <c:ser>
          <c:idx val="2"/>
          <c:order val="2"/>
          <c:tx>
            <c:strRef>
              <c:f>'Karthik 24MBMA04 Nestle'!$D$96</c:f>
              <c:strCache>
                <c:ptCount val="1"/>
                <c:pt idx="0">
                  <c:v>FY23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cene3d>
              <a:camera prst="orthographicFront">
                <a:rot lat="0" lon="0" rev="0"/>
              </a:camera>
              <a:lightRig rig="brightRoom" dir="tl">
                <a:rot lat="0" lon="0" rev="1800000"/>
              </a:lightRig>
            </a:scene3d>
            <a:sp3d contourW="10160" prstMaterial="dkEdge">
              <a:bevelT w="38100" h="50800" prst="angle"/>
              <a:contourClr>
                <a:scrgbClr r="0" g="0" b="0">
                  <a:shade val="40000"/>
                  <a:satMod val="150000"/>
                </a:scrgbClr>
              </a:contourClr>
            </a:sp3d>
          </c:spPr>
          <c:invertIfNegative val="0"/>
          <c:cat>
            <c:strRef>
              <c:f>'Karthik 24MBMA04 Nestle'!$A$97:$A$107</c:f>
              <c:strCache>
                <c:ptCount val="11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  <c:pt idx="10">
                  <c:v> Horizontal Analysis  </c:v>
                </c:pt>
              </c:strCache>
            </c:strRef>
          </c:cat>
          <c:val>
            <c:numRef>
              <c:f>'Karthik 24MBMA04 Nestle'!$D$97:$D$107</c:f>
              <c:numCache>
                <c:formatCode>0.00%</c:formatCode>
                <c:ptCount val="11"/>
                <c:pt idx="0">
                  <c:v>1</c:v>
                </c:pt>
                <c:pt idx="1">
                  <c:v>0.80644481297953963</c:v>
                </c:pt>
                <c:pt idx="2">
                  <c:v>0.18375359654731457</c:v>
                </c:pt>
                <c:pt idx="3">
                  <c:v>1.767503196930946E-2</c:v>
                </c:pt>
                <c:pt idx="4">
                  <c:v>3.4192175511508952E-2</c:v>
                </c:pt>
                <c:pt idx="5">
                  <c:v>9.1811860613810747E-3</c:v>
                </c:pt>
                <c:pt idx="6">
                  <c:v>0.18375359654731457</c:v>
                </c:pt>
                <c:pt idx="7">
                  <c:v>6.1352101982097187E-2</c:v>
                </c:pt>
                <c:pt idx="8">
                  <c:v>0.12240149456521739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E-4E4D-B4D3-A16E2ACBA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56000"/>
        <c:axId val="886257440"/>
      </c:barChart>
      <c:lineChart>
        <c:grouping val="standard"/>
        <c:varyColors val="0"/>
        <c:ser>
          <c:idx val="3"/>
          <c:order val="3"/>
          <c:tx>
            <c:strRef>
              <c:f>'Karthik 24MBMA04 Nestle'!$E$96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'Karthik 24MBMA04 Nestle'!$A$97:$A$107</c:f>
              <c:strCache>
                <c:ptCount val="11"/>
                <c:pt idx="0">
                  <c:v>Sales</c:v>
                </c:pt>
                <c:pt idx="1">
                  <c:v>Expenses</c:v>
                </c:pt>
                <c:pt idx="2">
                  <c:v>Operating Profit</c:v>
                </c:pt>
                <c:pt idx="3">
                  <c:v>Other Income</c:v>
                </c:pt>
                <c:pt idx="4">
                  <c:v>Depreciation</c:v>
                </c:pt>
                <c:pt idx="5">
                  <c:v>Interest</c:v>
                </c:pt>
                <c:pt idx="6">
                  <c:v>Profit Before Tax</c:v>
                </c:pt>
                <c:pt idx="7">
                  <c:v>Tax</c:v>
                </c:pt>
                <c:pt idx="8">
                  <c:v>Net Profit</c:v>
                </c:pt>
                <c:pt idx="10">
                  <c:v> Horizontal Analysis  </c:v>
                </c:pt>
              </c:strCache>
            </c:strRef>
          </c:cat>
          <c:val>
            <c:numRef>
              <c:f>'Karthik 24MBMA04 Nestle'!$E$97:$E$107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2E-4E4D-B4D3-A16E2ACBA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259360"/>
        <c:axId val="886258880"/>
      </c:lineChart>
      <c:catAx>
        <c:axId val="8862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57440"/>
        <c:crosses val="autoZero"/>
        <c:auto val="1"/>
        <c:lblAlgn val="ctr"/>
        <c:lblOffset val="100"/>
        <c:noMultiLvlLbl val="0"/>
      </c:catAx>
      <c:valAx>
        <c:axId val="8862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56000"/>
        <c:crosses val="autoZero"/>
        <c:crossBetween val="between"/>
      </c:valAx>
      <c:valAx>
        <c:axId val="8862588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59360"/>
        <c:crosses val="max"/>
        <c:crossBetween val="between"/>
      </c:valAx>
      <c:catAx>
        <c:axId val="886259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6258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'Karthik 24MBMA04 Nestle'!$B$140</c:f>
              <c:strCache>
                <c:ptCount val="1"/>
                <c:pt idx="0">
                  <c:v>CAGR (9-year)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>
                  <a:rot lat="0" lon="0" rev="0"/>
                </a:camera>
                <a:lightRig rig="brightRoom" dir="tl">
                  <a:rot lat="0" lon="0" rev="1800000"/>
                </a:lightRig>
              </a:scene3d>
              <a:sp3d contourW="10160" prstMaterial="dkEdge">
                <a:bevelT w="38100" h="50800" prst="angle"/>
                <a:contourClr>
                  <a:scrgbClr r="0" g="0" b="0">
                    <a:shade val="40000"/>
                    <a:satMod val="15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8A-4355-9694-EDBC593E86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>
                  <a:rot lat="0" lon="0" rev="0"/>
                </a:camera>
                <a:lightRig rig="brightRoom" dir="tl">
                  <a:rot lat="0" lon="0" rev="1800000"/>
                </a:lightRig>
              </a:scene3d>
              <a:sp3d contourW="10160" prstMaterial="dkEdge">
                <a:bevelT w="38100" h="50800" prst="angle"/>
                <a:contourClr>
                  <a:scrgbClr r="0" g="0" b="0">
                    <a:shade val="40000"/>
                    <a:satMod val="15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98A-4355-9694-EDBC593E86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>
                  <a:rot lat="0" lon="0" rev="0"/>
                </a:camera>
                <a:lightRig rig="brightRoom" dir="tl">
                  <a:rot lat="0" lon="0" rev="1800000"/>
                </a:lightRig>
              </a:scene3d>
              <a:sp3d contourW="10160" prstMaterial="dkEdge">
                <a:bevelT w="38100" h="50800" prst="angle"/>
                <a:contourClr>
                  <a:scrgbClr r="0" g="0" b="0">
                    <a:shade val="40000"/>
                    <a:satMod val="15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98A-4355-9694-EDBC593E86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>
                  <a:rot lat="0" lon="0" rev="0"/>
                </a:camera>
                <a:lightRig rig="brightRoom" dir="tl">
                  <a:rot lat="0" lon="0" rev="1800000"/>
                </a:lightRig>
              </a:scene3d>
              <a:sp3d contourW="10160" prstMaterial="dkEdge">
                <a:bevelT w="38100" h="50800" prst="angle"/>
                <a:contourClr>
                  <a:scrgbClr r="0" g="0" b="0">
                    <a:shade val="40000"/>
                    <a:satMod val="15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98A-4355-9694-EDBC593E86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>
                  <a:rot lat="0" lon="0" rev="0"/>
                </a:camera>
                <a:lightRig rig="brightRoom" dir="tl">
                  <a:rot lat="0" lon="0" rev="1800000"/>
                </a:lightRig>
              </a:scene3d>
              <a:sp3d contourW="10160" prstMaterial="dkEdge">
                <a:bevelT w="38100" h="50800" prst="angle"/>
                <a:contourClr>
                  <a:scrgbClr r="0" g="0" b="0">
                    <a:shade val="40000"/>
                    <a:satMod val="15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98A-4355-9694-EDBC593E86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>
                  <a:rot lat="0" lon="0" rev="0"/>
                </a:camera>
                <a:lightRig rig="brightRoom" dir="tl">
                  <a:rot lat="0" lon="0" rev="1800000"/>
                </a:lightRig>
              </a:scene3d>
              <a:sp3d contourW="10160" prstMaterial="dkEdge">
                <a:bevelT w="38100" h="50800" prst="angle"/>
                <a:contourClr>
                  <a:scrgbClr r="0" g="0" b="0">
                    <a:shade val="40000"/>
                    <a:satMod val="15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98A-4355-9694-EDBC593E866F}"/>
              </c:ext>
            </c:extLst>
          </c:dPt>
          <c:cat>
            <c:strRef>
              <c:f>'Karthik 24MBMA04 Nestle'!$A$141:$A$146</c:f>
              <c:strCache>
                <c:ptCount val="6"/>
                <c:pt idx="0">
                  <c:v>Sales</c:v>
                </c:pt>
                <c:pt idx="1">
                  <c:v>Operating Profit</c:v>
                </c:pt>
                <c:pt idx="2">
                  <c:v>Net Profit</c:v>
                </c:pt>
                <c:pt idx="3">
                  <c:v>EPS</c:v>
                </c:pt>
                <c:pt idx="4">
                  <c:v>Price</c:v>
                </c:pt>
                <c:pt idx="5">
                  <c:v>Expenses</c:v>
                </c:pt>
              </c:strCache>
            </c:strRef>
          </c:cat>
          <c:val>
            <c:numRef>
              <c:f>'Karthik 24MBMA04 Nestle'!$B$141:$B$146</c:f>
              <c:numCache>
                <c:formatCode>0.00%</c:formatCode>
                <c:ptCount val="6"/>
                <c:pt idx="0">
                  <c:v>0.12915349021068856</c:v>
                </c:pt>
                <c:pt idx="1">
                  <c:v>0.24101385064321379</c:v>
                </c:pt>
                <c:pt idx="2">
                  <c:v>0.24101385064321379</c:v>
                </c:pt>
                <c:pt idx="3">
                  <c:v>0.20417672366628392</c:v>
                </c:pt>
                <c:pt idx="4">
                  <c:v>0.18188322366029919</c:v>
                </c:pt>
                <c:pt idx="5">
                  <c:v>0.13650909006583811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4-4844-B71F-5A3C2750F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CAGR 9 YEAR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</a:rPr>
            <a:t>CAGR 9 YEAR</a:t>
          </a:r>
        </a:p>
      </cx:txPr>
    </cx:title>
    <cx:plotArea>
      <cx:plotAreaRegion>
        <cx:series layoutId="clusteredColumn" uniqueId="{CD469F50-82C2-46B8-AEE3-5D428211ADBE}">
          <cx:tx>
            <cx:txData>
              <cx:f>_xlchart.v1.1</cx:f>
              <cx:v>CAGR (9-year)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05011F97-16A8-46A8-96B0-F4E1E32F5D5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  <cx:data id="1">
      <cx:strDim type="cat">
        <cx:f>_xlchart.v1.3</cx:f>
      </cx:strDim>
      <cx:numDim type="val">
        <cx:f>_xlchart.v1.7</cx:f>
      </cx:numDim>
    </cx:data>
  </cx:chartData>
  <cx:chart>
    <cx:title pos="t" align="ctr" overlay="0">
      <cx:tx>
        <cx:txData>
          <cx:v>Horizontal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bg1"/>
              </a:solidFill>
              <a:latin typeface="Calibri"/>
            </a:rPr>
            <a:t>Horizontal Analysis</a:t>
          </a:r>
        </a:p>
      </cx:txPr>
    </cx:title>
    <cx:plotArea>
      <cx:plotAreaRegion>
        <cx:series layoutId="clusteredColumn" uniqueId="{74BBA28D-A3C6-4A81-B88D-A156AC149105}" formatIdx="0">
          <cx:tx>
            <cx:txData>
              <cx:f>_xlchart.v1.4</cx:f>
              <cx:v>FY22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67B9DAB-9C27-4F43-A0C3-871A87FC9A09}" formatIdx="1">
          <cx:axisId val="2"/>
        </cx:series>
        <cx:series layoutId="clusteredColumn" hidden="1" uniqueId="{3268E5A3-5DE2-4831-8A47-5A6A4DFCE2F1}" formatIdx="2">
          <cx:tx>
            <cx:txData>
              <cx:f>_xlchart.v1.6</cx:f>
              <cx:v>FY23</cx:v>
            </cx:txData>
          </cx:tx>
          <cx:dataId val="1"/>
          <cx:layoutPr>
            <cx:aggregation/>
          </cx:layoutPr>
          <cx:axisId val="1"/>
        </cx:series>
        <cx:series layoutId="paretoLine" ownerIdx="2" uniqueId="{E1CEA57F-7BC7-4273-ADD0-645CF5364518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1086679</xdr:colOff>
      <xdr:row>107</xdr:row>
      <xdr:rowOff>19878</xdr:rowOff>
    </xdr:from>
    <xdr:to>
      <xdr:col>7</xdr:col>
      <xdr:colOff>1842053</xdr:colOff>
      <xdr:row>121</xdr:row>
      <xdr:rowOff>165652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12F97-F3A6-C418-C521-6E743A4E6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1007165</xdr:colOff>
      <xdr:row>125</xdr:row>
      <xdr:rowOff>185530</xdr:rowOff>
    </xdr:from>
    <xdr:to>
      <xdr:col>7</xdr:col>
      <xdr:colOff>1762539</xdr:colOff>
      <xdr:row>137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0F3EDE-9BAD-06A4-7612-D100EDD1F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874395</xdr:colOff>
      <xdr:row>138</xdr:row>
      <xdr:rowOff>311785</xdr:rowOff>
    </xdr:from>
    <xdr:to>
      <xdr:col>7</xdr:col>
      <xdr:colOff>1636395</xdr:colOff>
      <xdr:row>153</xdr:row>
      <xdr:rowOff>113665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D054BC0-4E0A-FAE1-63D4-238A699109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65155" y="25549225"/>
              <a:ext cx="4572000" cy="2727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95</xdr:row>
      <xdr:rowOff>533400</xdr:rowOff>
    </xdr:from>
    <xdr:to>
      <xdr:col>13</xdr:col>
      <xdr:colOff>289560</xdr:colOff>
      <xdr:row>109</xdr:row>
      <xdr:rowOff>350520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88B79-EAF1-4E62-BE25-BB1A412B0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578291</xdr:colOff>
      <xdr:row>111</xdr:row>
      <xdr:rowOff>14136</xdr:rowOff>
    </xdr:from>
    <xdr:to>
      <xdr:col>13</xdr:col>
      <xdr:colOff>291160</xdr:colOff>
      <xdr:row>126</xdr:row>
      <xdr:rowOff>22805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8426F5C-6905-DA09-B991-0110E72EBD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2111" y="20313816"/>
              <a:ext cx="4589669" cy="2751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517553</xdr:colOff>
      <xdr:row>127</xdr:row>
      <xdr:rowOff>8613</xdr:rowOff>
    </xdr:from>
    <xdr:to>
      <xdr:col>13</xdr:col>
      <xdr:colOff>230422</xdr:colOff>
      <xdr:row>141</xdr:row>
      <xdr:rowOff>11761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CC5DA0-E958-88ED-1552-4BB8C3B0F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  <wetp:taskpane dockstate="right" visibility="0" width="438" row="3">
    <wetp:webextensionref xmlns:r="http://schemas.openxmlformats.org/officeDocument/2006/relationships" r:id="rId2"/>
  </wetp:taskpane>
  <wetp:taskpane dockstate="right" visibility="0" width="438" row="3">
    <wetp:webextensionref xmlns:r="http://schemas.openxmlformats.org/officeDocument/2006/relationships" r:id="rId3"/>
  </wetp:taskpane>
  <wetp:taskpane dockstate="right" visibility="0" width="524" row="4">
    <wetp:webextensionref xmlns:r="http://schemas.openxmlformats.org/officeDocument/2006/relationships" r:id="rId4"/>
  </wetp:taskpane>
  <wetp:taskpane dockstate="right" visibility="0" width="437" row="5">
    <wetp:webextensionref xmlns:r="http://schemas.openxmlformats.org/officeDocument/2006/relationships" r:id="rId5"/>
  </wetp:taskpane>
  <wetp:taskpane dockstate="right" visibility="0" width="525" row="7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84BE316B-6259-4AA7-8852-BABB0A7C1579}">
  <we:reference id="wa200006230" version="1.0.0.0" store="en-US" storeType="OMEX"/>
  <we:alternateReferences>
    <we:reference id="WA200006230" version="1.0.0.0" store="WA200006230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3A8664E6-774E-43AB-9FF8-E09C62DC54EF}">
  <we:reference id="wa200005401" version="1.2.1.0" store="en-US" storeType="OMEX"/>
  <we:alternateReferences>
    <we:reference id="WA200005401" version="1.2.1.0" store="" storeType="OMEX"/>
  </we:alternateReferences>
  <we:properties/>
  <we:bindings/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827253B8-F860-4171-A4D9-65E3FF067E57}">
  <we:reference id="wa200006068" version="1.0.4.1" store="en-US" storeType="OMEX"/>
  <we:alternateReferences>
    <we:reference id="WA200006068" version="1.0.4.1" store="WA200006068" storeType="OMEX"/>
  </we:alternateReferences>
  <we:properties>
    <we:property name="Office.AutoShowTaskpaneWithDocument" value="true"/>
    <we:property name="workbook-id" value="&quot;b4f89425-7266-4baa-81f9-383df7645aab&quot;"/>
    <we:property name="workbook-title" value="&quot;K Bhavani Venkata Karthik 24MBMA04 FMCG Fin Analyze.xlsx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_xldudf_ROWSIE_LLM</we:customFunctionIds>
      </we:customFunctionIdList>
    </a:ext>
  </we:extLst>
</we:webextension>
</file>

<file path=xl/webextensions/webextension4.xml><?xml version="1.0" encoding="utf-8"?>
<we:webextension xmlns:we="http://schemas.microsoft.com/office/webextensions/webextension/2010/11" id="{81238981-3C34-4EE0-8AF6-74EACF5AB9EF}">
  <we:reference id="wa200005502" version="1.0.0.11" store="en-IN" storeType="OMEX"/>
  <we:alternateReferences>
    <we:reference id="WA200005502" version="1.0.0.11" store="WA200005502" storeType="OMEX"/>
  </we:alternateReferences>
  <we:properties>
    <we:property name="docId" value="&quot;_cKFF1FEx-bYyIde5w-yE&quot;"/>
  </we:properties>
  <we:bindings/>
  <we:snapshot xmlns:r="http://schemas.openxmlformats.org/officeDocument/2006/relationships"/>
</we:webextension>
</file>

<file path=xl/webextensions/webextension5.xml><?xml version="1.0" encoding="utf-8"?>
<we:webextension xmlns:we="http://schemas.microsoft.com/office/webextensions/webextension/2010/11" id="{47E8FD9E-AD96-4AA5-89EE-305AB18DE9D5}">
  <we:reference id="wa200006009" version="2.1.0.10" store="en-IN" storeType="OMEX"/>
  <we:alternateReferences>
    <we:reference id="WA200006009" version="2.1.0.10" store="WA20000600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ebextensions/webextension6.xml><?xml version="1.0" encoding="utf-8"?>
<we:webextension xmlns:we="http://schemas.microsoft.com/office/webextensions/webextension/2010/11" id="{DEE5FFFF-0A54-4E05-9F5F-D9772C1CF1C9}">
  <we:reference id="wa200006180" version="1.0.0.3" store="en-US" storeType="OMEX"/>
  <we:alternateReferences>
    <we:reference id="wa200006180" version="1.0.0.3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creener.in/exce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7E78-1D3A-41D1-8603-3E88B33211E6}">
  <dimension ref="A1:K201"/>
  <sheetViews>
    <sheetView topLeftCell="A175" zoomScaleNormal="100" workbookViewId="0">
      <selection activeCell="B204" sqref="B204"/>
    </sheetView>
  </sheetViews>
  <sheetFormatPr defaultColWidth="27.77734375" defaultRowHeight="14.4"/>
  <cols>
    <col min="1" max="1" width="33.109375" style="2" customWidth="1"/>
    <col min="2" max="16384" width="27.77734375" style="2"/>
  </cols>
  <sheetData>
    <row r="1" spans="1:11" s="1" customFormat="1">
      <c r="A1" s="1" t="s">
        <v>0</v>
      </c>
      <c r="B1" s="1" t="s">
        <v>34</v>
      </c>
      <c r="E1" s="18" t="str">
        <f>IF(B2&lt;&gt;B3, "A NEW VERSION OF THE WORKSHEET IS AVAILABLE", "")</f>
        <v/>
      </c>
      <c r="F1" s="18"/>
      <c r="G1" s="18"/>
      <c r="H1" s="18"/>
      <c r="I1" s="18"/>
      <c r="J1" s="18"/>
      <c r="K1" s="18"/>
    </row>
    <row r="2" spans="1:11">
      <c r="A2" s="1" t="s">
        <v>32</v>
      </c>
      <c r="B2" s="2">
        <v>2.1</v>
      </c>
      <c r="E2" s="19" t="s">
        <v>21</v>
      </c>
      <c r="F2" s="19"/>
      <c r="G2" s="19"/>
      <c r="H2" s="19"/>
      <c r="I2" s="19"/>
      <c r="J2" s="19"/>
      <c r="K2" s="19"/>
    </row>
    <row r="3" spans="1:11">
      <c r="A3" s="1" t="s">
        <v>33</v>
      </c>
      <c r="B3" s="2">
        <v>2.1</v>
      </c>
    </row>
    <row r="4" spans="1:11">
      <c r="A4" s="1"/>
    </row>
    <row r="5" spans="1:11">
      <c r="A5" s="1" t="s">
        <v>35</v>
      </c>
    </row>
    <row r="6" spans="1:11">
      <c r="A6" s="2" t="s">
        <v>27</v>
      </c>
      <c r="B6" s="2">
        <f>IF(B9&gt;0, B9/B8, 0)</f>
        <v>234.95476376925083</v>
      </c>
    </row>
    <row r="7" spans="1:11">
      <c r="A7" s="2" t="s">
        <v>16</v>
      </c>
      <c r="B7">
        <v>1</v>
      </c>
    </row>
    <row r="8" spans="1:11">
      <c r="A8" s="2" t="s">
        <v>28</v>
      </c>
      <c r="B8">
        <v>2681.7</v>
      </c>
    </row>
    <row r="9" spans="1:11">
      <c r="A9" s="2" t="s">
        <v>45</v>
      </c>
      <c r="B9">
        <v>630078.18999999994</v>
      </c>
    </row>
    <row r="15" spans="1:11">
      <c r="A15" s="1" t="s">
        <v>22</v>
      </c>
    </row>
    <row r="16" spans="1:11" s="6" customFormat="1">
      <c r="A16" s="5" t="s">
        <v>23</v>
      </c>
      <c r="B16" s="4">
        <v>42094</v>
      </c>
      <c r="C16" s="4">
        <v>42460</v>
      </c>
      <c r="D16" s="4">
        <v>42825</v>
      </c>
      <c r="E16" s="4">
        <v>43190</v>
      </c>
      <c r="F16" s="4">
        <v>43555</v>
      </c>
      <c r="G16" s="4">
        <v>43921</v>
      </c>
      <c r="H16" s="4">
        <v>44286</v>
      </c>
      <c r="I16" s="4">
        <v>44651</v>
      </c>
      <c r="J16" s="4">
        <v>45016</v>
      </c>
      <c r="K16" s="4">
        <v>45382</v>
      </c>
    </row>
    <row r="17" spans="1:11" s="3" customFormat="1">
      <c r="A17" s="3" t="s">
        <v>1</v>
      </c>
      <c r="B17">
        <v>31972.19</v>
      </c>
      <c r="C17">
        <v>32186</v>
      </c>
      <c r="D17">
        <v>33162</v>
      </c>
      <c r="E17">
        <v>35545</v>
      </c>
      <c r="F17">
        <v>39310</v>
      </c>
      <c r="G17">
        <v>39783</v>
      </c>
      <c r="H17">
        <v>47028</v>
      </c>
      <c r="I17">
        <v>52446</v>
      </c>
      <c r="J17">
        <v>60580</v>
      </c>
      <c r="K17">
        <v>61896</v>
      </c>
    </row>
    <row r="18" spans="1:11" s="3" customFormat="1">
      <c r="A18" s="2" t="s">
        <v>46</v>
      </c>
      <c r="B18">
        <v>13509.4</v>
      </c>
      <c r="C18">
        <v>13184</v>
      </c>
      <c r="D18">
        <v>13606</v>
      </c>
      <c r="E18">
        <v>14233</v>
      </c>
      <c r="F18">
        <v>15845</v>
      </c>
      <c r="G18">
        <v>15697</v>
      </c>
      <c r="H18">
        <v>20141</v>
      </c>
      <c r="I18">
        <v>22871</v>
      </c>
      <c r="J18">
        <v>28427</v>
      </c>
      <c r="K18">
        <v>26822</v>
      </c>
    </row>
    <row r="19" spans="1:11" s="3" customFormat="1">
      <c r="A19" s="2" t="s">
        <v>47</v>
      </c>
      <c r="B19">
        <v>-57.04</v>
      </c>
      <c r="C19">
        <v>-83</v>
      </c>
      <c r="D19">
        <v>-144</v>
      </c>
      <c r="E19">
        <v>72</v>
      </c>
      <c r="F19">
        <v>-12</v>
      </c>
      <c r="G19">
        <v>108</v>
      </c>
      <c r="H19">
        <v>405</v>
      </c>
      <c r="I19">
        <v>22</v>
      </c>
      <c r="J19">
        <v>75</v>
      </c>
      <c r="K19">
        <v>11</v>
      </c>
    </row>
    <row r="20" spans="1:11" s="3" customFormat="1">
      <c r="A20" s="2" t="s">
        <v>48</v>
      </c>
      <c r="B20">
        <v>346.97</v>
      </c>
      <c r="C20">
        <v>309</v>
      </c>
      <c r="D20">
        <v>295</v>
      </c>
      <c r="E20">
        <v>295</v>
      </c>
      <c r="F20">
        <v>308</v>
      </c>
      <c r="G20">
        <v>299</v>
      </c>
      <c r="H20">
        <v>339</v>
      </c>
      <c r="I20">
        <v>318</v>
      </c>
      <c r="J20">
        <v>384</v>
      </c>
      <c r="K20">
        <v>446</v>
      </c>
    </row>
    <row r="21" spans="1:11" s="3" customFormat="1">
      <c r="A21" s="2" t="s">
        <v>49</v>
      </c>
      <c r="B21">
        <v>3164.64</v>
      </c>
      <c r="C21">
        <v>2966</v>
      </c>
      <c r="D21">
        <v>2887</v>
      </c>
      <c r="E21">
        <v>2998</v>
      </c>
      <c r="F21">
        <v>3041</v>
      </c>
      <c r="G21">
        <v>2906</v>
      </c>
      <c r="H21">
        <v>2868</v>
      </c>
      <c r="I21">
        <v>3354</v>
      </c>
      <c r="J21">
        <v>3791</v>
      </c>
      <c r="K21">
        <v>3385</v>
      </c>
    </row>
    <row r="22" spans="1:11" s="3" customFormat="1">
      <c r="A22" s="2" t="s">
        <v>50</v>
      </c>
      <c r="B22">
        <v>1723.87</v>
      </c>
      <c r="C22">
        <v>1680</v>
      </c>
      <c r="D22">
        <v>1743</v>
      </c>
      <c r="E22">
        <v>1860</v>
      </c>
      <c r="F22">
        <v>1875</v>
      </c>
      <c r="G22">
        <v>1820</v>
      </c>
      <c r="H22">
        <v>2358</v>
      </c>
      <c r="I22">
        <v>2545</v>
      </c>
      <c r="J22">
        <v>2854</v>
      </c>
      <c r="K22">
        <v>3009</v>
      </c>
    </row>
    <row r="23" spans="1:11" s="3" customFormat="1">
      <c r="A23" s="2" t="s">
        <v>51</v>
      </c>
      <c r="B23">
        <v>6769.04</v>
      </c>
      <c r="C23">
        <v>6741</v>
      </c>
      <c r="D23">
        <v>6689</v>
      </c>
      <c r="E23">
        <v>7252</v>
      </c>
      <c r="F23">
        <v>7796</v>
      </c>
      <c r="G23">
        <v>7620</v>
      </c>
      <c r="H23">
        <v>7906</v>
      </c>
      <c r="I23">
        <v>8164</v>
      </c>
      <c r="J23">
        <v>8785</v>
      </c>
      <c r="K23">
        <v>10773</v>
      </c>
    </row>
    <row r="24" spans="1:11" s="3" customFormat="1">
      <c r="A24" s="2" t="s">
        <v>52</v>
      </c>
      <c r="B24">
        <v>988.81</v>
      </c>
      <c r="C24">
        <v>1313</v>
      </c>
      <c r="D24">
        <v>1470</v>
      </c>
      <c r="E24">
        <v>1480</v>
      </c>
      <c r="F24">
        <v>1553</v>
      </c>
      <c r="G24">
        <v>1688</v>
      </c>
      <c r="H24">
        <v>2195</v>
      </c>
      <c r="I24">
        <v>2359</v>
      </c>
      <c r="J24">
        <v>2267</v>
      </c>
      <c r="K24">
        <v>2813</v>
      </c>
    </row>
    <row r="25" spans="1:11" s="3" customFormat="1">
      <c r="A25" s="3" t="s">
        <v>4</v>
      </c>
      <c r="B25">
        <v>1247.18</v>
      </c>
      <c r="C25">
        <v>486</v>
      </c>
      <c r="D25">
        <v>606</v>
      </c>
      <c r="E25">
        <v>353</v>
      </c>
      <c r="F25">
        <v>322</v>
      </c>
      <c r="G25">
        <v>424</v>
      </c>
      <c r="H25">
        <v>170</v>
      </c>
      <c r="I25">
        <v>219</v>
      </c>
      <c r="J25">
        <v>448</v>
      </c>
      <c r="K25">
        <v>817</v>
      </c>
    </row>
    <row r="26" spans="1:11" s="3" customFormat="1">
      <c r="A26" s="3" t="s">
        <v>5</v>
      </c>
      <c r="B26">
        <v>322.39</v>
      </c>
      <c r="C26">
        <v>353</v>
      </c>
      <c r="D26">
        <v>432</v>
      </c>
      <c r="E26">
        <v>520</v>
      </c>
      <c r="F26">
        <v>565</v>
      </c>
      <c r="G26">
        <v>1002</v>
      </c>
      <c r="H26">
        <v>1074</v>
      </c>
      <c r="I26">
        <v>1091</v>
      </c>
      <c r="J26">
        <v>1137</v>
      </c>
      <c r="K26">
        <v>1216</v>
      </c>
    </row>
    <row r="27" spans="1:11" s="3" customFormat="1">
      <c r="A27" s="3" t="s">
        <v>6</v>
      </c>
      <c r="B27">
        <v>17.7</v>
      </c>
      <c r="C27">
        <v>17</v>
      </c>
      <c r="D27">
        <v>35</v>
      </c>
      <c r="E27">
        <v>26</v>
      </c>
      <c r="F27">
        <v>33</v>
      </c>
      <c r="G27">
        <v>118</v>
      </c>
      <c r="H27">
        <v>117</v>
      </c>
      <c r="I27">
        <v>106</v>
      </c>
      <c r="J27">
        <v>114</v>
      </c>
      <c r="K27">
        <v>334</v>
      </c>
    </row>
    <row r="28" spans="1:11" s="3" customFormat="1">
      <c r="A28" s="3" t="s">
        <v>7</v>
      </c>
      <c r="B28">
        <v>6319.51</v>
      </c>
      <c r="C28">
        <v>6026</v>
      </c>
      <c r="D28">
        <v>6467</v>
      </c>
      <c r="E28">
        <v>7306</v>
      </c>
      <c r="F28">
        <v>8604</v>
      </c>
      <c r="G28">
        <v>9165</v>
      </c>
      <c r="H28">
        <v>10605</v>
      </c>
      <c r="I28">
        <v>11879</v>
      </c>
      <c r="J28">
        <v>13344</v>
      </c>
      <c r="K28">
        <v>13926</v>
      </c>
    </row>
    <row r="29" spans="1:11" s="3" customFormat="1">
      <c r="A29" s="3" t="s">
        <v>8</v>
      </c>
      <c r="B29">
        <v>1944</v>
      </c>
      <c r="C29">
        <v>1875</v>
      </c>
      <c r="D29">
        <v>1977</v>
      </c>
      <c r="E29">
        <v>2079</v>
      </c>
      <c r="F29">
        <v>2544</v>
      </c>
      <c r="G29">
        <v>2409</v>
      </c>
      <c r="H29">
        <v>2606</v>
      </c>
      <c r="I29">
        <v>2987</v>
      </c>
      <c r="J29">
        <v>3201</v>
      </c>
      <c r="K29">
        <v>3644</v>
      </c>
    </row>
    <row r="30" spans="1:11" s="3" customFormat="1">
      <c r="A30" s="3" t="s">
        <v>9</v>
      </c>
      <c r="B30">
        <v>4363.08</v>
      </c>
      <c r="C30">
        <v>4151</v>
      </c>
      <c r="D30">
        <v>4476</v>
      </c>
      <c r="E30">
        <v>5214</v>
      </c>
      <c r="F30">
        <v>6054</v>
      </c>
      <c r="G30">
        <v>6748</v>
      </c>
      <c r="H30">
        <v>7995</v>
      </c>
      <c r="I30">
        <v>8879</v>
      </c>
      <c r="J30">
        <v>10120</v>
      </c>
      <c r="K30">
        <v>10277</v>
      </c>
    </row>
    <row r="31" spans="1:11" s="3" customFormat="1">
      <c r="A31" s="3" t="s">
        <v>36</v>
      </c>
      <c r="B31">
        <v>3245.25</v>
      </c>
      <c r="C31">
        <v>3456</v>
      </c>
      <c r="D31">
        <v>3672</v>
      </c>
      <c r="E31">
        <v>4320</v>
      </c>
      <c r="F31">
        <v>4752</v>
      </c>
      <c r="G31">
        <v>5400</v>
      </c>
      <c r="H31">
        <v>9517.5</v>
      </c>
      <c r="I31">
        <v>7990</v>
      </c>
      <c r="J31">
        <v>9165</v>
      </c>
      <c r="K31">
        <v>9870</v>
      </c>
    </row>
    <row r="32" spans="1:11" s="3" customFormat="1"/>
    <row r="33" spans="1:11">
      <c r="A33" s="3"/>
    </row>
    <row r="34" spans="1:11">
      <c r="A34" s="3"/>
    </row>
    <row r="35" spans="1:11">
      <c r="A35" s="3"/>
    </row>
    <row r="36" spans="1:11">
      <c r="A36" s="3"/>
    </row>
    <row r="37" spans="1:11">
      <c r="A37" s="3"/>
    </row>
    <row r="38" spans="1:11">
      <c r="A38" s="3"/>
    </row>
    <row r="39" spans="1:11">
      <c r="A39" s="3"/>
    </row>
    <row r="40" spans="1:11">
      <c r="A40" s="1" t="s">
        <v>24</v>
      </c>
    </row>
    <row r="41" spans="1:11" s="6" customFormat="1">
      <c r="A41" s="5" t="s">
        <v>23</v>
      </c>
      <c r="B41" s="4">
        <v>44651</v>
      </c>
      <c r="C41" s="4">
        <v>44742</v>
      </c>
      <c r="D41" s="4">
        <v>44834</v>
      </c>
      <c r="E41" s="4">
        <v>44926</v>
      </c>
      <c r="F41" s="4">
        <v>45016</v>
      </c>
      <c r="G41" s="4">
        <v>45107</v>
      </c>
      <c r="H41" s="4">
        <v>45199</v>
      </c>
      <c r="I41" s="4">
        <v>45291</v>
      </c>
      <c r="J41" s="4">
        <v>45382</v>
      </c>
      <c r="K41" s="4">
        <v>45473</v>
      </c>
    </row>
    <row r="42" spans="1:11" s="3" customFormat="1">
      <c r="A42" s="3" t="s">
        <v>1</v>
      </c>
      <c r="B42">
        <v>13767</v>
      </c>
      <c r="C42">
        <v>14624</v>
      </c>
      <c r="D42">
        <v>15144</v>
      </c>
      <c r="E42">
        <v>15597</v>
      </c>
      <c r="F42">
        <v>15215</v>
      </c>
      <c r="G42">
        <v>15496</v>
      </c>
      <c r="H42">
        <v>15623</v>
      </c>
      <c r="I42">
        <v>15567</v>
      </c>
      <c r="J42">
        <v>15210</v>
      </c>
      <c r="K42">
        <v>15707</v>
      </c>
    </row>
    <row r="43" spans="1:11" s="3" customFormat="1">
      <c r="A43" s="3" t="s">
        <v>2</v>
      </c>
      <c r="B43">
        <v>10466</v>
      </c>
      <c r="C43">
        <v>11222</v>
      </c>
      <c r="D43">
        <v>11665</v>
      </c>
      <c r="E43">
        <v>11903</v>
      </c>
      <c r="F43">
        <v>11643</v>
      </c>
      <c r="G43">
        <v>11832</v>
      </c>
      <c r="H43">
        <v>11828</v>
      </c>
      <c r="I43">
        <v>11902</v>
      </c>
      <c r="J43">
        <v>11675</v>
      </c>
      <c r="K43">
        <v>11965</v>
      </c>
    </row>
    <row r="44" spans="1:11" s="3" customFormat="1">
      <c r="A44" s="3" t="s">
        <v>4</v>
      </c>
      <c r="B44">
        <v>136</v>
      </c>
      <c r="C44">
        <v>121</v>
      </c>
      <c r="D44">
        <v>80</v>
      </c>
      <c r="E44">
        <v>7</v>
      </c>
      <c r="F44">
        <v>240</v>
      </c>
      <c r="G44">
        <v>146</v>
      </c>
      <c r="H44">
        <v>178</v>
      </c>
      <c r="I44">
        <v>184</v>
      </c>
      <c r="J44">
        <v>309</v>
      </c>
      <c r="K44">
        <v>209</v>
      </c>
    </row>
    <row r="45" spans="1:11" s="3" customFormat="1">
      <c r="A45" s="3" t="s">
        <v>5</v>
      </c>
      <c r="B45">
        <v>278</v>
      </c>
      <c r="C45">
        <v>281</v>
      </c>
      <c r="D45">
        <v>272</v>
      </c>
      <c r="E45">
        <v>293</v>
      </c>
      <c r="F45">
        <v>291</v>
      </c>
      <c r="G45">
        <v>286</v>
      </c>
      <c r="H45">
        <v>297</v>
      </c>
      <c r="I45">
        <v>313</v>
      </c>
      <c r="J45">
        <v>320</v>
      </c>
      <c r="K45">
        <v>329</v>
      </c>
    </row>
    <row r="46" spans="1:11" s="3" customFormat="1">
      <c r="A46" s="3" t="s">
        <v>6</v>
      </c>
      <c r="B46">
        <v>38</v>
      </c>
      <c r="C46">
        <v>28</v>
      </c>
      <c r="D46">
        <v>28</v>
      </c>
      <c r="E46">
        <v>29</v>
      </c>
      <c r="F46">
        <v>29</v>
      </c>
      <c r="G46">
        <v>50</v>
      </c>
      <c r="H46">
        <v>88</v>
      </c>
      <c r="I46">
        <v>91</v>
      </c>
      <c r="J46">
        <v>105</v>
      </c>
      <c r="K46">
        <v>93</v>
      </c>
    </row>
    <row r="47" spans="1:11" s="3" customFormat="1">
      <c r="A47" s="3" t="s">
        <v>7</v>
      </c>
      <c r="B47">
        <v>3121</v>
      </c>
      <c r="C47">
        <v>3214</v>
      </c>
      <c r="D47">
        <v>3259</v>
      </c>
      <c r="E47">
        <v>3379</v>
      </c>
      <c r="F47">
        <v>3492</v>
      </c>
      <c r="G47">
        <v>3474</v>
      </c>
      <c r="H47">
        <v>3588</v>
      </c>
      <c r="I47">
        <v>3445</v>
      </c>
      <c r="J47">
        <v>3419</v>
      </c>
      <c r="K47">
        <v>3529</v>
      </c>
    </row>
    <row r="48" spans="1:11" s="3" customFormat="1">
      <c r="A48" s="3" t="s">
        <v>8</v>
      </c>
      <c r="B48">
        <v>814</v>
      </c>
      <c r="C48">
        <v>823</v>
      </c>
      <c r="D48">
        <v>589</v>
      </c>
      <c r="E48">
        <v>898</v>
      </c>
      <c r="F48">
        <v>891</v>
      </c>
      <c r="G48">
        <v>918</v>
      </c>
      <c r="H48">
        <v>931</v>
      </c>
      <c r="I48">
        <v>937</v>
      </c>
      <c r="J48">
        <v>858</v>
      </c>
      <c r="K48">
        <v>917</v>
      </c>
    </row>
    <row r="49" spans="1:11" s="3" customFormat="1">
      <c r="A49" s="3" t="s">
        <v>9</v>
      </c>
      <c r="B49">
        <v>2304</v>
      </c>
      <c r="C49">
        <v>2381</v>
      </c>
      <c r="D49">
        <v>2665</v>
      </c>
      <c r="E49">
        <v>2474</v>
      </c>
      <c r="F49">
        <v>2600</v>
      </c>
      <c r="G49">
        <v>2554</v>
      </c>
      <c r="H49">
        <v>2656</v>
      </c>
      <c r="I49">
        <v>2509</v>
      </c>
      <c r="J49">
        <v>2558</v>
      </c>
      <c r="K49">
        <v>2610</v>
      </c>
    </row>
    <row r="50" spans="1:11">
      <c r="A50" s="3" t="s">
        <v>3</v>
      </c>
      <c r="B50">
        <v>3301</v>
      </c>
      <c r="C50">
        <v>3402</v>
      </c>
      <c r="D50">
        <v>3479</v>
      </c>
      <c r="E50">
        <v>3694</v>
      </c>
      <c r="F50">
        <v>3572</v>
      </c>
      <c r="G50">
        <v>3664</v>
      </c>
      <c r="H50">
        <v>3795</v>
      </c>
      <c r="I50">
        <v>3665</v>
      </c>
      <c r="J50">
        <v>3535</v>
      </c>
      <c r="K50">
        <v>3742</v>
      </c>
    </row>
    <row r="51" spans="1:11">
      <c r="A51" s="3"/>
    </row>
    <row r="52" spans="1:11">
      <c r="A52" s="3"/>
    </row>
    <row r="53" spans="1:11">
      <c r="A53" s="3"/>
    </row>
    <row r="54" spans="1:11">
      <c r="A54" s="3"/>
    </row>
    <row r="55" spans="1:11">
      <c r="A55" s="1" t="s">
        <v>25</v>
      </c>
    </row>
    <row r="56" spans="1:11" s="6" customFormat="1">
      <c r="A56" s="5" t="s">
        <v>23</v>
      </c>
      <c r="B56" s="4">
        <v>42094</v>
      </c>
      <c r="C56" s="4">
        <v>42460</v>
      </c>
      <c r="D56" s="4">
        <v>42825</v>
      </c>
      <c r="E56" s="4">
        <v>43190</v>
      </c>
      <c r="F56" s="4">
        <v>43555</v>
      </c>
      <c r="G56" s="4">
        <v>43921</v>
      </c>
      <c r="H56" s="4">
        <v>44286</v>
      </c>
      <c r="I56" s="4">
        <v>44651</v>
      </c>
      <c r="J56" s="4">
        <v>45016</v>
      </c>
      <c r="K56" s="4">
        <v>45382</v>
      </c>
    </row>
    <row r="57" spans="1:11">
      <c r="A57" s="3" t="s">
        <v>10</v>
      </c>
      <c r="B57">
        <v>216.35</v>
      </c>
      <c r="C57">
        <v>216</v>
      </c>
      <c r="D57">
        <v>216</v>
      </c>
      <c r="E57">
        <v>216</v>
      </c>
      <c r="F57">
        <v>216</v>
      </c>
      <c r="G57">
        <v>216</v>
      </c>
      <c r="H57">
        <v>235</v>
      </c>
      <c r="I57">
        <v>235</v>
      </c>
      <c r="J57">
        <v>235</v>
      </c>
      <c r="K57">
        <v>235</v>
      </c>
    </row>
    <row r="58" spans="1:11">
      <c r="A58" s="3" t="s">
        <v>11</v>
      </c>
      <c r="B58">
        <v>3811.13</v>
      </c>
      <c r="C58">
        <v>6357</v>
      </c>
      <c r="D58">
        <v>6528</v>
      </c>
      <c r="E58">
        <v>7065</v>
      </c>
      <c r="F58">
        <v>7651</v>
      </c>
      <c r="G58">
        <v>8013</v>
      </c>
      <c r="H58">
        <v>47439</v>
      </c>
      <c r="I58">
        <v>48826</v>
      </c>
      <c r="J58">
        <v>50069</v>
      </c>
      <c r="K58">
        <v>50983</v>
      </c>
    </row>
    <row r="59" spans="1:11">
      <c r="A59" s="3" t="s">
        <v>37</v>
      </c>
      <c r="B59">
        <v>43.04</v>
      </c>
      <c r="C59">
        <v>177</v>
      </c>
      <c r="D59">
        <v>277</v>
      </c>
      <c r="F59">
        <v>99</v>
      </c>
      <c r="I59">
        <v>1043</v>
      </c>
      <c r="J59">
        <v>1219</v>
      </c>
      <c r="K59">
        <v>1484</v>
      </c>
    </row>
    <row r="60" spans="1:11">
      <c r="A60" s="3" t="s">
        <v>38</v>
      </c>
      <c r="B60">
        <v>10359.01</v>
      </c>
      <c r="C60">
        <v>8043</v>
      </c>
      <c r="D60">
        <v>8685</v>
      </c>
      <c r="E60">
        <v>10581</v>
      </c>
      <c r="F60">
        <v>10663</v>
      </c>
      <c r="G60">
        <v>11924</v>
      </c>
      <c r="H60">
        <v>21066</v>
      </c>
      <c r="I60">
        <v>20402</v>
      </c>
      <c r="J60">
        <v>21554</v>
      </c>
      <c r="K60">
        <v>25787</v>
      </c>
    </row>
    <row r="61" spans="1:11" s="1" customFormat="1">
      <c r="A61" s="1" t="s">
        <v>12</v>
      </c>
      <c r="B61">
        <v>14429.53</v>
      </c>
      <c r="C61">
        <v>14793</v>
      </c>
      <c r="D61">
        <v>15706</v>
      </c>
      <c r="E61">
        <v>17862</v>
      </c>
      <c r="F61">
        <v>18629</v>
      </c>
      <c r="G61">
        <v>20153</v>
      </c>
      <c r="H61">
        <v>68740</v>
      </c>
      <c r="I61">
        <v>70506</v>
      </c>
      <c r="J61">
        <v>73077</v>
      </c>
      <c r="K61">
        <v>78489</v>
      </c>
    </row>
    <row r="62" spans="1:11">
      <c r="A62" s="3" t="s">
        <v>13</v>
      </c>
      <c r="B62">
        <v>2821.01</v>
      </c>
      <c r="C62">
        <v>3258</v>
      </c>
      <c r="D62">
        <v>4419</v>
      </c>
      <c r="E62">
        <v>4528</v>
      </c>
      <c r="F62">
        <v>4715</v>
      </c>
      <c r="G62">
        <v>5479</v>
      </c>
      <c r="H62">
        <v>51443</v>
      </c>
      <c r="I62">
        <v>51473</v>
      </c>
      <c r="J62">
        <v>52678</v>
      </c>
      <c r="K62">
        <v>53744</v>
      </c>
    </row>
    <row r="63" spans="1:11">
      <c r="A63" s="3" t="s">
        <v>14</v>
      </c>
      <c r="B63">
        <v>516.29999999999995</v>
      </c>
      <c r="C63">
        <v>408</v>
      </c>
      <c r="D63">
        <v>229</v>
      </c>
      <c r="E63">
        <v>461</v>
      </c>
      <c r="F63">
        <v>406</v>
      </c>
      <c r="G63">
        <v>597</v>
      </c>
      <c r="H63">
        <v>745</v>
      </c>
      <c r="I63">
        <v>1313</v>
      </c>
      <c r="J63">
        <v>1132</v>
      </c>
      <c r="K63">
        <v>1025</v>
      </c>
    </row>
    <row r="64" spans="1:11">
      <c r="A64" s="3" t="s">
        <v>15</v>
      </c>
      <c r="B64">
        <v>3025.08</v>
      </c>
      <c r="C64">
        <v>2592</v>
      </c>
      <c r="D64">
        <v>3794</v>
      </c>
      <c r="E64">
        <v>2873</v>
      </c>
      <c r="F64">
        <v>2716</v>
      </c>
      <c r="G64">
        <v>1255</v>
      </c>
      <c r="H64">
        <v>2709</v>
      </c>
      <c r="I64">
        <v>3521</v>
      </c>
      <c r="J64">
        <v>2882</v>
      </c>
      <c r="K64">
        <v>4625</v>
      </c>
    </row>
    <row r="65" spans="1:11">
      <c r="A65" s="3" t="s">
        <v>39</v>
      </c>
      <c r="B65">
        <v>8067.14</v>
      </c>
      <c r="C65">
        <v>8535</v>
      </c>
      <c r="D65">
        <v>7264</v>
      </c>
      <c r="E65">
        <v>10000</v>
      </c>
      <c r="F65">
        <v>10792</v>
      </c>
      <c r="G65">
        <v>12822</v>
      </c>
      <c r="H65">
        <v>13843</v>
      </c>
      <c r="I65">
        <v>14199</v>
      </c>
      <c r="J65">
        <v>16385</v>
      </c>
      <c r="K65">
        <v>19095</v>
      </c>
    </row>
    <row r="66" spans="1:11" s="1" customFormat="1">
      <c r="A66" s="1" t="s">
        <v>12</v>
      </c>
      <c r="B66">
        <v>14429.53</v>
      </c>
      <c r="C66">
        <v>14793</v>
      </c>
      <c r="D66">
        <v>15706</v>
      </c>
      <c r="E66">
        <v>17862</v>
      </c>
      <c r="F66">
        <v>18629</v>
      </c>
      <c r="G66">
        <v>20153</v>
      </c>
      <c r="H66">
        <v>68740</v>
      </c>
      <c r="I66">
        <v>70506</v>
      </c>
      <c r="J66">
        <v>73077</v>
      </c>
      <c r="K66">
        <v>78489</v>
      </c>
    </row>
    <row r="67" spans="1:11" s="3" customFormat="1">
      <c r="A67" s="3" t="s">
        <v>44</v>
      </c>
      <c r="B67">
        <v>1010.28</v>
      </c>
      <c r="C67">
        <v>1264</v>
      </c>
      <c r="D67">
        <v>1085</v>
      </c>
      <c r="E67">
        <v>1310</v>
      </c>
      <c r="F67">
        <v>1816</v>
      </c>
      <c r="G67">
        <v>1149</v>
      </c>
      <c r="H67">
        <v>1758</v>
      </c>
      <c r="I67">
        <v>2236</v>
      </c>
      <c r="J67">
        <v>3079</v>
      </c>
      <c r="K67">
        <v>2997</v>
      </c>
    </row>
    <row r="68" spans="1:11">
      <c r="A68" s="3" t="s">
        <v>29</v>
      </c>
      <c r="B68">
        <v>2848.79</v>
      </c>
      <c r="C68">
        <v>2726</v>
      </c>
      <c r="D68">
        <v>2541</v>
      </c>
      <c r="E68">
        <v>2513</v>
      </c>
      <c r="F68">
        <v>2574</v>
      </c>
      <c r="G68">
        <v>2767</v>
      </c>
      <c r="H68">
        <v>3579</v>
      </c>
      <c r="I68">
        <v>4096</v>
      </c>
      <c r="J68">
        <v>4251</v>
      </c>
      <c r="K68">
        <v>4022</v>
      </c>
    </row>
    <row r="69" spans="1:11">
      <c r="A69" s="2" t="s">
        <v>53</v>
      </c>
      <c r="B69">
        <v>2689.49</v>
      </c>
      <c r="C69">
        <v>3009</v>
      </c>
      <c r="D69">
        <v>1828</v>
      </c>
      <c r="E69">
        <v>3485</v>
      </c>
      <c r="F69">
        <v>3757</v>
      </c>
      <c r="G69">
        <v>5113</v>
      </c>
      <c r="H69">
        <v>4471</v>
      </c>
      <c r="I69">
        <v>3846</v>
      </c>
      <c r="J69">
        <v>4678</v>
      </c>
      <c r="K69">
        <v>7559</v>
      </c>
    </row>
    <row r="70" spans="1:11">
      <c r="A70" s="2" t="s">
        <v>40</v>
      </c>
      <c r="B70">
        <v>2163464851</v>
      </c>
      <c r="C70">
        <v>2163936971</v>
      </c>
      <c r="D70">
        <v>2164349639</v>
      </c>
      <c r="E70">
        <v>2164528777</v>
      </c>
      <c r="F70">
        <v>2164704405</v>
      </c>
      <c r="G70">
        <v>2164704405</v>
      </c>
      <c r="H70">
        <v>2349567819</v>
      </c>
      <c r="I70">
        <v>2349591262</v>
      </c>
      <c r="J70">
        <v>2349591262</v>
      </c>
      <c r="K70">
        <v>2349591262</v>
      </c>
    </row>
    <row r="71" spans="1:11">
      <c r="A71" s="2" t="s">
        <v>41</v>
      </c>
    </row>
    <row r="72" spans="1:11">
      <c r="A72" s="2" t="s">
        <v>54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4" spans="1:11">
      <c r="A74" s="3"/>
    </row>
    <row r="75" spans="1:11">
      <c r="A75" s="3"/>
    </row>
    <row r="76" spans="1:11">
      <c r="A76" s="3"/>
    </row>
    <row r="77" spans="1:11">
      <c r="A77" s="3"/>
    </row>
    <row r="78" spans="1:11">
      <c r="A78" s="3"/>
    </row>
    <row r="79" spans="1:11">
      <c r="A79" s="3"/>
    </row>
    <row r="80" spans="1:11">
      <c r="A80" s="1" t="s">
        <v>26</v>
      </c>
    </row>
    <row r="81" spans="1:11" s="6" customFormat="1">
      <c r="A81" s="5" t="s">
        <v>23</v>
      </c>
      <c r="B81" s="4">
        <v>42094</v>
      </c>
      <c r="C81" s="4">
        <v>42460</v>
      </c>
      <c r="D81" s="4">
        <v>42825</v>
      </c>
      <c r="E81" s="4">
        <v>43190</v>
      </c>
      <c r="F81" s="4">
        <v>43555</v>
      </c>
      <c r="G81" s="4">
        <v>43921</v>
      </c>
      <c r="H81" s="4">
        <v>44286</v>
      </c>
      <c r="I81" s="4">
        <v>44651</v>
      </c>
      <c r="J81" s="4">
        <v>45016</v>
      </c>
      <c r="K81" s="4">
        <v>45382</v>
      </c>
    </row>
    <row r="82" spans="1:11" s="1" customFormat="1">
      <c r="A82" s="3" t="s">
        <v>17</v>
      </c>
      <c r="B82">
        <v>3291.91</v>
      </c>
      <c r="C82">
        <v>4171</v>
      </c>
      <c r="D82">
        <v>5185</v>
      </c>
      <c r="E82">
        <v>6059</v>
      </c>
      <c r="F82">
        <v>5800</v>
      </c>
      <c r="G82">
        <v>7623</v>
      </c>
      <c r="H82">
        <v>9163</v>
      </c>
      <c r="I82">
        <v>9048</v>
      </c>
      <c r="J82">
        <v>9991</v>
      </c>
      <c r="K82">
        <v>15469</v>
      </c>
    </row>
    <row r="83" spans="1:11" s="3" customFormat="1">
      <c r="A83" s="3" t="s">
        <v>18</v>
      </c>
      <c r="B83">
        <v>137.97</v>
      </c>
      <c r="C83">
        <v>-282</v>
      </c>
      <c r="D83">
        <v>-1173</v>
      </c>
      <c r="E83">
        <v>-1063</v>
      </c>
      <c r="F83">
        <v>-438</v>
      </c>
      <c r="G83">
        <v>1791</v>
      </c>
      <c r="H83">
        <v>-1228</v>
      </c>
      <c r="I83">
        <v>-1728</v>
      </c>
      <c r="J83">
        <v>-1484</v>
      </c>
      <c r="K83">
        <v>-5324</v>
      </c>
    </row>
    <row r="84" spans="1:11" s="3" customFormat="1">
      <c r="A84" s="3" t="s">
        <v>19</v>
      </c>
      <c r="B84">
        <v>-3462.42</v>
      </c>
      <c r="C84">
        <v>-3864</v>
      </c>
      <c r="D84">
        <v>-4214</v>
      </c>
      <c r="E84">
        <v>-4975</v>
      </c>
      <c r="F84">
        <v>-5390</v>
      </c>
      <c r="G84">
        <v>-6819</v>
      </c>
      <c r="H84">
        <v>-9309</v>
      </c>
      <c r="I84">
        <v>-8015</v>
      </c>
      <c r="J84">
        <v>-8953</v>
      </c>
      <c r="K84">
        <v>-10034</v>
      </c>
    </row>
    <row r="85" spans="1:11" s="1" customFormat="1">
      <c r="A85" s="3" t="s">
        <v>20</v>
      </c>
      <c r="B85">
        <v>-32.54</v>
      </c>
      <c r="C85">
        <v>25</v>
      </c>
      <c r="D85">
        <v>-202</v>
      </c>
      <c r="E85">
        <v>21</v>
      </c>
      <c r="F85">
        <v>-28</v>
      </c>
      <c r="G85">
        <v>2595</v>
      </c>
      <c r="H85">
        <v>-1374</v>
      </c>
      <c r="I85">
        <v>-695</v>
      </c>
      <c r="J85">
        <v>-446</v>
      </c>
      <c r="K85">
        <v>111</v>
      </c>
    </row>
    <row r="86" spans="1:11">
      <c r="A86" s="3"/>
    </row>
    <row r="87" spans="1:11">
      <c r="A87" s="3"/>
    </row>
    <row r="88" spans="1:11">
      <c r="A88" s="3"/>
    </row>
    <row r="89" spans="1:11">
      <c r="A89" s="3"/>
    </row>
    <row r="90" spans="1:11" s="1" customFormat="1">
      <c r="A90" s="1" t="s">
        <v>43</v>
      </c>
      <c r="B90">
        <v>873.55</v>
      </c>
      <c r="C90">
        <v>869.5</v>
      </c>
      <c r="D90">
        <v>911.75</v>
      </c>
      <c r="E90">
        <v>1333.35</v>
      </c>
      <c r="F90">
        <v>1706.8</v>
      </c>
      <c r="G90">
        <v>2298.5</v>
      </c>
      <c r="H90">
        <v>2431.5</v>
      </c>
      <c r="I90">
        <v>2048.65</v>
      </c>
      <c r="J90">
        <v>2560.35</v>
      </c>
      <c r="K90">
        <v>2264.35</v>
      </c>
    </row>
    <row r="92" spans="1:11" s="1" customFormat="1">
      <c r="A92" s="1" t="s">
        <v>42</v>
      </c>
    </row>
    <row r="93" spans="1:11">
      <c r="A93" s="2" t="s">
        <v>55</v>
      </c>
      <c r="B93" s="7">
        <v>216.35</v>
      </c>
      <c r="C93" s="7">
        <v>216.39</v>
      </c>
      <c r="D93" s="7">
        <v>216.43</v>
      </c>
      <c r="E93" s="7">
        <v>216.45</v>
      </c>
      <c r="F93" s="7">
        <v>216.47</v>
      </c>
      <c r="G93" s="7">
        <v>216.48</v>
      </c>
      <c r="H93" s="7">
        <v>234.96</v>
      </c>
      <c r="I93" s="7">
        <v>234.96</v>
      </c>
      <c r="J93" s="7">
        <v>234.96</v>
      </c>
      <c r="K93" s="7">
        <v>234.96</v>
      </c>
    </row>
    <row r="95" spans="1:11">
      <c r="A95" s="1" t="s">
        <v>70</v>
      </c>
    </row>
    <row r="96" spans="1:11">
      <c r="A96" s="8" t="s">
        <v>57</v>
      </c>
      <c r="B96" s="8" t="s">
        <v>132</v>
      </c>
      <c r="C96" s="8" t="s">
        <v>131</v>
      </c>
      <c r="D96" s="8" t="s">
        <v>58</v>
      </c>
      <c r="E96" s="8" t="s">
        <v>59</v>
      </c>
    </row>
    <row r="97" spans="1:5">
      <c r="A97" s="12" t="s">
        <v>1</v>
      </c>
      <c r="B97" s="10">
        <v>1</v>
      </c>
      <c r="C97" s="10">
        <v>1</v>
      </c>
      <c r="D97" s="10">
        <v>1</v>
      </c>
      <c r="E97" s="12" t="s">
        <v>60</v>
      </c>
    </row>
    <row r="98" spans="1:5">
      <c r="A98" s="12" t="s">
        <v>2</v>
      </c>
      <c r="B98" s="10">
        <f t="shared" ref="B98:C98" si="0">SUM(B18:B24)/B17</f>
        <v>0.82714665463954773</v>
      </c>
      <c r="C98" s="10">
        <f t="shared" si="0"/>
        <v>0.81122227055241414</v>
      </c>
      <c r="D98" s="10">
        <f>SUM(D18:D24)/D17</f>
        <v>0.80049454194560044</v>
      </c>
      <c r="E98" s="12" t="s">
        <v>61</v>
      </c>
    </row>
    <row r="99" spans="1:5">
      <c r="A99" s="12" t="s">
        <v>3</v>
      </c>
      <c r="B99" s="10">
        <f t="shared" ref="B99:C99" si="1">B28/B17</f>
        <v>0.19765646332015419</v>
      </c>
      <c r="C99" s="10">
        <f t="shared" si="1"/>
        <v>0.18722425899459391</v>
      </c>
      <c r="D99" s="10">
        <f>D28/D17</f>
        <v>0.19501236354864002</v>
      </c>
      <c r="E99" s="12" t="s">
        <v>62</v>
      </c>
    </row>
    <row r="100" spans="1:5">
      <c r="A100" s="12" t="s">
        <v>4</v>
      </c>
      <c r="B100" s="10">
        <f t="shared" ref="B100:C100" si="2">B25/B17</f>
        <v>3.9008275629539298E-2</v>
      </c>
      <c r="C100" s="10">
        <f t="shared" si="2"/>
        <v>1.5099732803082085E-2</v>
      </c>
      <c r="D100" s="10">
        <f>D25/D17</f>
        <v>1.8273927989867923E-2</v>
      </c>
      <c r="E100" s="12" t="s">
        <v>63</v>
      </c>
    </row>
    <row r="101" spans="1:5">
      <c r="A101" s="12" t="s">
        <v>5</v>
      </c>
      <c r="B101" s="10">
        <f t="shared" ref="B101:C101" si="3">B26/B17</f>
        <v>1.0083450648829498E-2</v>
      </c>
      <c r="C101" s="10">
        <f t="shared" si="3"/>
        <v>1.0967501398123409E-2</v>
      </c>
      <c r="D101" s="10">
        <f>D26/D17</f>
        <v>1.3026958567034558E-2</v>
      </c>
      <c r="E101" s="12" t="s">
        <v>64</v>
      </c>
    </row>
    <row r="102" spans="1:5">
      <c r="A102" s="12" t="s">
        <v>6</v>
      </c>
      <c r="B102" s="10">
        <f t="shared" ref="B102:C102" si="4">B27/B17</f>
        <v>5.536061183172E-4</v>
      </c>
      <c r="C102" s="10">
        <f t="shared" si="4"/>
        <v>5.2817995401727462E-4</v>
      </c>
      <c r="D102" s="10">
        <f>D27/D17</f>
        <v>1.0554248839032628E-3</v>
      </c>
      <c r="E102" s="12" t="s">
        <v>65</v>
      </c>
    </row>
    <row r="103" spans="1:5">
      <c r="A103" s="12" t="s">
        <v>66</v>
      </c>
      <c r="B103" s="10">
        <f t="shared" ref="B103:C103" si="5">B28/B17</f>
        <v>0.19765646332015419</v>
      </c>
      <c r="C103" s="10">
        <f t="shared" si="5"/>
        <v>0.18722425899459391</v>
      </c>
      <c r="D103" s="10">
        <f>D28/D17</f>
        <v>0.19501236354864002</v>
      </c>
      <c r="E103" s="12" t="s">
        <v>67</v>
      </c>
    </row>
    <row r="104" spans="1:5">
      <c r="A104" s="12" t="s">
        <v>8</v>
      </c>
      <c r="B104" s="10">
        <f t="shared" ref="B104:C104" si="6">B29/B17</f>
        <v>6.0802841469414518E-2</v>
      </c>
      <c r="C104" s="10">
        <f t="shared" si="6"/>
        <v>5.8255141987199402E-2</v>
      </c>
      <c r="D104" s="10">
        <f>D29/D17</f>
        <v>5.9616428442192872E-2</v>
      </c>
      <c r="E104" s="12" t="s">
        <v>68</v>
      </c>
    </row>
    <row r="105" spans="1:5">
      <c r="A105" s="12" t="s">
        <v>56</v>
      </c>
      <c r="B105" s="10">
        <f t="shared" ref="B105:C105" si="7">B30/B17</f>
        <v>0.13646484648064458</v>
      </c>
      <c r="C105" s="10">
        <f t="shared" si="7"/>
        <v>0.12896911700739452</v>
      </c>
      <c r="D105" s="10">
        <f>D30/D17</f>
        <v>0.13497376515288584</v>
      </c>
      <c r="E105" s="12" t="s">
        <v>69</v>
      </c>
    </row>
    <row r="107" spans="1:5">
      <c r="A107" s="1" t="s">
        <v>71</v>
      </c>
    </row>
    <row r="108" spans="1:5">
      <c r="A108" s="8" t="s">
        <v>57</v>
      </c>
      <c r="B108" s="8" t="s">
        <v>132</v>
      </c>
      <c r="C108" s="8" t="s">
        <v>131</v>
      </c>
      <c r="D108" s="8" t="s">
        <v>58</v>
      </c>
      <c r="E108" s="8"/>
    </row>
    <row r="109" spans="1:5">
      <c r="A109" s="12" t="s">
        <v>1</v>
      </c>
      <c r="B109" s="10">
        <f t="shared" ref="B109:C109" si="8">B17/$B$17</f>
        <v>1</v>
      </c>
      <c r="C109" s="10">
        <f t="shared" si="8"/>
        <v>1.0066873742461808</v>
      </c>
      <c r="D109" s="10">
        <f>D17/$B$17</f>
        <v>1.0372139037081913</v>
      </c>
      <c r="E109" s="10"/>
    </row>
    <row r="110" spans="1:5">
      <c r="A110" s="12" t="s">
        <v>2</v>
      </c>
      <c r="B110" s="10">
        <f t="shared" ref="B110:C110" si="9">SUM(B18:B24)/SUM($B$18:$B$24)</f>
        <v>1</v>
      </c>
      <c r="C110" s="10">
        <f t="shared" si="9"/>
        <v>0.98730643821356145</v>
      </c>
      <c r="D110" s="10">
        <f>SUM(D18:D24)/SUM($B$18:$B$24)</f>
        <v>1.0037930566379627</v>
      </c>
      <c r="E110" s="10"/>
    </row>
    <row r="111" spans="1:5">
      <c r="A111" s="12" t="s">
        <v>3</v>
      </c>
      <c r="B111" s="10">
        <f t="shared" ref="B111:C111" si="10">B28/$B$28</f>
        <v>1</v>
      </c>
      <c r="C111" s="10">
        <f t="shared" si="10"/>
        <v>0.9535549433421262</v>
      </c>
      <c r="D111" s="10">
        <f>D28/$B$28</f>
        <v>1.0233388348147245</v>
      </c>
      <c r="E111" s="10"/>
    </row>
    <row r="112" spans="1:5">
      <c r="A112" s="12" t="s">
        <v>4</v>
      </c>
      <c r="B112" s="10">
        <f t="shared" ref="B112:C112" si="11">B25/$B$25</f>
        <v>1</v>
      </c>
      <c r="C112" s="10">
        <f t="shared" si="11"/>
        <v>0.38967911608588973</v>
      </c>
      <c r="D112" s="10">
        <f>D25/$B$25</f>
        <v>0.48589618178610944</v>
      </c>
      <c r="E112" s="10"/>
    </row>
    <row r="113" spans="1:5">
      <c r="A113" s="12" t="s">
        <v>5</v>
      </c>
      <c r="B113" s="10">
        <f t="shared" ref="B113:C113" si="12">B26/$B$26</f>
        <v>1</v>
      </c>
      <c r="C113" s="10">
        <f t="shared" si="12"/>
        <v>1.0949471137442228</v>
      </c>
      <c r="D113" s="10">
        <f>D26/$B$26</f>
        <v>1.3399919352337233</v>
      </c>
      <c r="E113" s="10"/>
    </row>
    <row r="114" spans="1:5">
      <c r="A114" s="12" t="s">
        <v>6</v>
      </c>
      <c r="B114" s="10">
        <f t="shared" ref="B114:C114" si="13">B27/$B$27</f>
        <v>1</v>
      </c>
      <c r="C114" s="10">
        <f t="shared" si="13"/>
        <v>0.96045197740112997</v>
      </c>
      <c r="D114" s="10">
        <f>D27/$B$27</f>
        <v>1.9774011299435028</v>
      </c>
      <c r="E114" s="10"/>
    </row>
    <row r="115" spans="1:5">
      <c r="A115" s="12" t="s">
        <v>66</v>
      </c>
      <c r="B115" s="10">
        <f t="shared" ref="B115:C115" si="14">B28/$B$28</f>
        <v>1</v>
      </c>
      <c r="C115" s="10">
        <f t="shared" si="14"/>
        <v>0.9535549433421262</v>
      </c>
      <c r="D115" s="10">
        <f>D28/$B$28</f>
        <v>1.0233388348147245</v>
      </c>
      <c r="E115" s="10"/>
    </row>
    <row r="116" spans="1:5">
      <c r="A116" s="12" t="s">
        <v>8</v>
      </c>
      <c r="B116" s="10">
        <f t="shared" ref="B116:C116" si="15">B28/$B$28</f>
        <v>1</v>
      </c>
      <c r="C116" s="10">
        <f t="shared" si="15"/>
        <v>0.9535549433421262</v>
      </c>
      <c r="D116" s="10">
        <f>D28/$B$28</f>
        <v>1.0233388348147245</v>
      </c>
      <c r="E116" s="10"/>
    </row>
    <row r="117" spans="1:5">
      <c r="A117" s="12" t="s">
        <v>56</v>
      </c>
      <c r="B117" s="10">
        <f t="shared" ref="B117:C117" si="16">B30/$B$30</f>
        <v>1</v>
      </c>
      <c r="C117" s="10">
        <f t="shared" si="16"/>
        <v>0.95139213583065174</v>
      </c>
      <c r="D117" s="10">
        <f>D30/$B$30</f>
        <v>1.0258807998019748</v>
      </c>
      <c r="E117" s="12"/>
    </row>
    <row r="119" spans="1:5">
      <c r="A119" s="1" t="s">
        <v>72</v>
      </c>
    </row>
    <row r="120" spans="1:5">
      <c r="A120" s="1" t="s">
        <v>73</v>
      </c>
      <c r="D120" s="1"/>
    </row>
    <row r="121" spans="1:5">
      <c r="A121" s="8" t="s">
        <v>74</v>
      </c>
      <c r="B121" s="8" t="s">
        <v>75</v>
      </c>
      <c r="D121" s="1" t="s">
        <v>76</v>
      </c>
    </row>
    <row r="122" spans="1:5">
      <c r="A122" s="12">
        <v>2021</v>
      </c>
      <c r="B122" s="12">
        <f>H28/H17*100</f>
        <v>22.550395509058433</v>
      </c>
      <c r="D122" s="8" t="s">
        <v>74</v>
      </c>
      <c r="E122" s="8" t="s">
        <v>77</v>
      </c>
    </row>
    <row r="123" spans="1:5">
      <c r="A123" s="12">
        <v>2022</v>
      </c>
      <c r="B123" s="12">
        <f>I28/I17*100</f>
        <v>22.649963772260993</v>
      </c>
      <c r="D123" s="12">
        <v>2022</v>
      </c>
      <c r="E123" s="12">
        <f>I30/I17*100</f>
        <v>16.929794455249208</v>
      </c>
    </row>
    <row r="124" spans="1:5">
      <c r="A124" s="12">
        <v>2023</v>
      </c>
      <c r="B124" s="12">
        <f>J28/J17*100</f>
        <v>22.027071640805545</v>
      </c>
      <c r="D124" s="12">
        <v>2023</v>
      </c>
      <c r="E124" s="12">
        <f>J30/J17*100</f>
        <v>16.705183228788378</v>
      </c>
    </row>
    <row r="125" spans="1:5">
      <c r="A125" s="12"/>
      <c r="B125" s="12"/>
      <c r="D125" s="12"/>
      <c r="E125" s="12"/>
    </row>
    <row r="126" spans="1:5">
      <c r="A126" s="1" t="s">
        <v>78</v>
      </c>
    </row>
    <row r="127" spans="1:5">
      <c r="A127" s="8" t="s">
        <v>74</v>
      </c>
      <c r="B127" s="8" t="s">
        <v>3</v>
      </c>
      <c r="C127" s="8" t="s">
        <v>5</v>
      </c>
      <c r="D127" s="8" t="s">
        <v>78</v>
      </c>
      <c r="E127" s="8" t="s">
        <v>79</v>
      </c>
    </row>
    <row r="128" spans="1:5">
      <c r="A128" s="12">
        <v>2021</v>
      </c>
      <c r="B128" s="13">
        <f>H28 + H25</f>
        <v>10775</v>
      </c>
      <c r="C128" s="12">
        <f>H26</f>
        <v>1074</v>
      </c>
      <c r="D128" s="13">
        <f>B128 + C128</f>
        <v>11849</v>
      </c>
      <c r="E128" s="12" t="s">
        <v>80</v>
      </c>
    </row>
    <row r="129" spans="1:5">
      <c r="A129" s="12">
        <v>2022</v>
      </c>
      <c r="B129" s="13">
        <f>I28 + I25</f>
        <v>12098</v>
      </c>
      <c r="C129" s="12">
        <f>I26</f>
        <v>1091</v>
      </c>
      <c r="D129" s="13">
        <f>B129 + C129</f>
        <v>13189</v>
      </c>
      <c r="E129" s="10">
        <f>(D129 - D128)/D128</f>
        <v>0.11308971221200101</v>
      </c>
    </row>
    <row r="130" spans="1:5">
      <c r="A130" s="12">
        <v>2023</v>
      </c>
      <c r="B130" s="13">
        <f>J28 + J25</f>
        <v>13792</v>
      </c>
      <c r="C130" s="12">
        <f>J26</f>
        <v>1137</v>
      </c>
      <c r="D130" s="13">
        <f>B130 + C130</f>
        <v>14929</v>
      </c>
      <c r="E130" s="10">
        <f>(D130 - D129)/D129</f>
        <v>0.13192812191978165</v>
      </c>
    </row>
    <row r="131" spans="1:5">
      <c r="A131" s="12"/>
      <c r="B131" s="12"/>
      <c r="D131" s="12"/>
      <c r="E131" s="12"/>
    </row>
    <row r="132" spans="1:5">
      <c r="A132" s="1" t="s">
        <v>81</v>
      </c>
    </row>
    <row r="133" spans="1:5">
      <c r="A133" s="8" t="s">
        <v>74</v>
      </c>
      <c r="B133" s="8" t="s">
        <v>1</v>
      </c>
      <c r="C133" s="8" t="s">
        <v>2</v>
      </c>
      <c r="D133" s="8" t="s">
        <v>82</v>
      </c>
      <c r="E133" s="8" t="s">
        <v>81</v>
      </c>
    </row>
    <row r="134" spans="1:5">
      <c r="A134" s="12">
        <v>2021</v>
      </c>
      <c r="B134" s="15">
        <f>H17</f>
        <v>47028</v>
      </c>
      <c r="C134" s="13">
        <f>SUM(H18:H24)</f>
        <v>36212</v>
      </c>
      <c r="D134" s="13">
        <f>B134-C134</f>
        <v>10816</v>
      </c>
      <c r="E134" s="10">
        <f>D134/B134</f>
        <v>0.22999064387173598</v>
      </c>
    </row>
    <row r="135" spans="1:5">
      <c r="A135" s="12">
        <v>2022</v>
      </c>
      <c r="B135" s="13">
        <f>I17</f>
        <v>52446</v>
      </c>
      <c r="C135" s="13">
        <f>SUM(I18:I24)</f>
        <v>39633</v>
      </c>
      <c r="D135" s="13">
        <f>B135-C135</f>
        <v>12813</v>
      </c>
      <c r="E135" s="10">
        <f t="shared" ref="E135:E136" si="17">D135/B135</f>
        <v>0.24430843152957327</v>
      </c>
    </row>
    <row r="136" spans="1:5">
      <c r="A136" s="12">
        <v>2023</v>
      </c>
      <c r="B136" s="13">
        <f>J17</f>
        <v>60580</v>
      </c>
      <c r="C136" s="13">
        <f>SUM(J18:J24)</f>
        <v>46583</v>
      </c>
      <c r="D136" s="13">
        <f>B136-C136</f>
        <v>13997</v>
      </c>
      <c r="E136" s="10">
        <f t="shared" si="17"/>
        <v>0.23104985143611753</v>
      </c>
    </row>
    <row r="137" spans="1:5">
      <c r="A137" s="12"/>
      <c r="B137" s="13"/>
      <c r="C137" s="12"/>
      <c r="D137" s="13"/>
      <c r="E137" s="10"/>
    </row>
    <row r="138" spans="1:5">
      <c r="A138" s="12"/>
      <c r="B138" s="13"/>
      <c r="C138" s="13"/>
      <c r="D138" s="13"/>
      <c r="E138" s="10"/>
    </row>
    <row r="139" spans="1:5" ht="28.8">
      <c r="A139" s="9" t="s">
        <v>84</v>
      </c>
      <c r="B139" s="13"/>
      <c r="C139" s="13"/>
      <c r="D139" s="13"/>
      <c r="E139" s="10"/>
    </row>
    <row r="140" spans="1:5">
      <c r="A140" s="8" t="s">
        <v>85</v>
      </c>
      <c r="B140" s="8" t="s">
        <v>86</v>
      </c>
      <c r="C140" s="10"/>
    </row>
    <row r="141" spans="1:5">
      <c r="A141" s="12" t="s">
        <v>1</v>
      </c>
      <c r="B141" s="10">
        <f>(K17/B17)^(1/9)-1</f>
        <v>7.6159611228094892E-2</v>
      </c>
      <c r="C141" s="10"/>
    </row>
    <row r="142" spans="1:5">
      <c r="A142" s="12" t="s">
        <v>3</v>
      </c>
      <c r="B142" s="10">
        <f>(K30/B30)^(1/9)-1</f>
        <v>9.9870273701844647E-2</v>
      </c>
      <c r="C142" s="10"/>
    </row>
    <row r="143" spans="1:5">
      <c r="A143" s="12" t="s">
        <v>56</v>
      </c>
      <c r="B143" s="10">
        <f>(K30/B30)^(1/9)-1</f>
        <v>9.9870273701844647E-2</v>
      </c>
      <c r="C143" s="10"/>
    </row>
    <row r="144" spans="1:5">
      <c r="A144" s="12" t="s">
        <v>30</v>
      </c>
      <c r="B144" s="10">
        <f>(J30/B30)^(1/9)-1</f>
        <v>9.7990526264163602E-2</v>
      </c>
      <c r="C144" s="10"/>
    </row>
    <row r="145" spans="1:10">
      <c r="A145" s="12" t="s">
        <v>31</v>
      </c>
      <c r="B145" s="10">
        <f>(K90/B90)^(1/9)-1</f>
        <v>0.11163382799941179</v>
      </c>
      <c r="C145" s="10"/>
    </row>
    <row r="146" spans="1:10">
      <c r="A146" s="12" t="s">
        <v>2</v>
      </c>
      <c r="B146" s="10">
        <f>(K18/B18)^(1/9)-1</f>
        <v>7.9182789732789693E-2</v>
      </c>
    </row>
    <row r="147" spans="1:10">
      <c r="A147" s="1"/>
    </row>
    <row r="148" spans="1:10">
      <c r="A148" s="8" t="s">
        <v>87</v>
      </c>
      <c r="B148" s="8"/>
      <c r="C148" s="8"/>
      <c r="D148" s="8"/>
    </row>
    <row r="149" spans="1:10">
      <c r="A149" s="8" t="s">
        <v>85</v>
      </c>
      <c r="B149" s="11">
        <v>42430</v>
      </c>
      <c r="C149" s="11">
        <v>42795</v>
      </c>
      <c r="D149" s="11">
        <v>43160</v>
      </c>
      <c r="E149" s="11"/>
      <c r="F149" s="11"/>
      <c r="G149" s="11"/>
      <c r="H149" s="11"/>
      <c r="I149" s="11"/>
      <c r="J149" s="11"/>
    </row>
    <row r="150" spans="1:10">
      <c r="A150" s="9" t="s">
        <v>1</v>
      </c>
      <c r="B150" s="12"/>
      <c r="C150" s="12"/>
      <c r="D150" s="12"/>
      <c r="E150" s="12"/>
      <c r="F150" s="12"/>
      <c r="G150" s="12"/>
      <c r="H150" s="12"/>
      <c r="I150" s="12"/>
      <c r="J150" s="12"/>
    </row>
    <row r="151" spans="1:10">
      <c r="A151" s="12" t="s">
        <v>88</v>
      </c>
      <c r="B151" s="13">
        <v>32186</v>
      </c>
      <c r="C151" s="13">
        <v>33162</v>
      </c>
      <c r="D151" s="13">
        <v>35545</v>
      </c>
      <c r="E151" s="13"/>
      <c r="F151" s="13"/>
      <c r="G151" s="13"/>
      <c r="H151" s="13"/>
      <c r="I151" s="13"/>
      <c r="J151" s="13"/>
    </row>
    <row r="152" spans="1:10">
      <c r="A152" s="12" t="s">
        <v>83</v>
      </c>
      <c r="B152" s="10">
        <f>(C151-B151)/B151</f>
        <v>3.0323743242403528E-2</v>
      </c>
      <c r="C152" s="10">
        <f t="shared" ref="C152" si="18">(D151-C151)/C151</f>
        <v>7.1859357095470713E-2</v>
      </c>
      <c r="D152" s="10"/>
      <c r="E152" s="10"/>
      <c r="F152" s="10"/>
      <c r="G152" s="10"/>
      <c r="H152" s="10"/>
      <c r="I152" s="10"/>
      <c r="J152" s="10"/>
    </row>
    <row r="153" spans="1:10">
      <c r="A153" s="9" t="s">
        <v>3</v>
      </c>
      <c r="B153" s="12"/>
      <c r="C153" s="12"/>
      <c r="D153" s="12"/>
      <c r="E153" s="12"/>
      <c r="F153" s="12"/>
      <c r="G153" s="12"/>
      <c r="H153" s="12"/>
      <c r="I153" s="12"/>
      <c r="J153" s="12"/>
    </row>
    <row r="154" spans="1:10">
      <c r="A154" s="12" t="s">
        <v>88</v>
      </c>
      <c r="B154" s="13">
        <v>5910</v>
      </c>
      <c r="C154" s="13">
        <v>6328</v>
      </c>
      <c r="D154" s="13">
        <v>7499</v>
      </c>
      <c r="E154" s="13"/>
      <c r="F154" s="13"/>
      <c r="G154" s="13"/>
      <c r="H154" s="13"/>
      <c r="I154" s="13"/>
      <c r="J154" s="13"/>
    </row>
    <row r="155" spans="1:10">
      <c r="A155" s="12" t="s">
        <v>83</v>
      </c>
      <c r="B155" s="10">
        <f>(C154-B154)/B154</f>
        <v>7.0727580372250423E-2</v>
      </c>
      <c r="C155" s="10">
        <f>(D154-C154)/C154</f>
        <v>0.18505056890012642</v>
      </c>
      <c r="D155" s="10"/>
      <c r="E155" s="10"/>
      <c r="F155" s="10"/>
      <c r="G155" s="10"/>
      <c r="H155" s="10"/>
      <c r="I155" s="10"/>
      <c r="J155" s="10"/>
    </row>
    <row r="156" spans="1:10">
      <c r="A156" s="9" t="s">
        <v>56</v>
      </c>
      <c r="B156" s="12"/>
      <c r="C156" s="12"/>
      <c r="D156" s="12"/>
      <c r="E156" s="12"/>
      <c r="F156" s="12"/>
      <c r="G156" s="12"/>
      <c r="H156" s="12"/>
      <c r="I156" s="12"/>
      <c r="J156" s="12"/>
    </row>
    <row r="157" spans="1:10">
      <c r="A157" s="12" t="s">
        <v>88</v>
      </c>
      <c r="B157" s="13">
        <v>4151</v>
      </c>
      <c r="C157" s="13">
        <v>4476</v>
      </c>
      <c r="D157" s="13">
        <v>5214</v>
      </c>
      <c r="E157" s="13"/>
      <c r="F157" s="13"/>
      <c r="G157" s="13"/>
      <c r="H157" s="13"/>
      <c r="I157" s="13"/>
      <c r="J157" s="13"/>
    </row>
    <row r="158" spans="1:10">
      <c r="A158" s="12" t="s">
        <v>83</v>
      </c>
      <c r="B158" s="10">
        <f>(C157-B157)/B157</f>
        <v>7.8294386894724163E-2</v>
      </c>
      <c r="C158" s="10">
        <f>(D157-C157)/C157</f>
        <v>0.16487935656836461</v>
      </c>
      <c r="D158" s="10"/>
      <c r="E158" s="10"/>
      <c r="F158" s="10"/>
      <c r="G158" s="10"/>
      <c r="H158" s="10"/>
      <c r="I158" s="10"/>
      <c r="J158" s="10"/>
    </row>
    <row r="159" spans="1:10">
      <c r="A159" s="9" t="s">
        <v>30</v>
      </c>
      <c r="B159" s="12"/>
      <c r="C159" s="12"/>
      <c r="D159" s="12"/>
      <c r="E159" s="12"/>
      <c r="F159" s="12"/>
      <c r="G159" s="12"/>
      <c r="H159" s="12"/>
      <c r="I159" s="12"/>
      <c r="J159" s="12"/>
    </row>
    <row r="160" spans="1:10">
      <c r="A160" s="12" t="s">
        <v>88</v>
      </c>
      <c r="B160" s="12">
        <v>19.18</v>
      </c>
      <c r="C160" s="12">
        <v>20.68</v>
      </c>
      <c r="D160" s="12">
        <v>24.09</v>
      </c>
      <c r="E160" s="12"/>
      <c r="F160" s="12"/>
      <c r="G160" s="12"/>
      <c r="H160" s="12"/>
      <c r="I160" s="12"/>
      <c r="J160" s="12"/>
    </row>
    <row r="161" spans="1:10">
      <c r="A161" s="12" t="s">
        <v>83</v>
      </c>
      <c r="B161" s="10">
        <f>(C160-B160)/B160</f>
        <v>7.8206465067778938E-2</v>
      </c>
      <c r="C161" s="10">
        <f>(D160-C160)/C160</f>
        <v>0.16489361702127661</v>
      </c>
      <c r="D161" s="10"/>
      <c r="E161" s="10"/>
      <c r="F161" s="10"/>
      <c r="G161" s="10"/>
      <c r="H161" s="10"/>
      <c r="I161" s="10"/>
      <c r="J161" s="10"/>
    </row>
    <row r="162" spans="1:10">
      <c r="A162" s="9" t="s">
        <v>89</v>
      </c>
      <c r="B162" s="12"/>
      <c r="C162" s="12"/>
      <c r="D162" s="12"/>
      <c r="E162" s="12"/>
      <c r="F162" s="12"/>
      <c r="G162" s="12"/>
      <c r="H162" s="12"/>
      <c r="I162" s="12"/>
      <c r="J162" s="12"/>
    </row>
    <row r="163" spans="1:10">
      <c r="A163" s="12" t="s">
        <v>88</v>
      </c>
      <c r="B163" s="12">
        <v>869.5</v>
      </c>
      <c r="C163" s="12">
        <v>911.75</v>
      </c>
      <c r="D163" s="13">
        <v>1333.35</v>
      </c>
      <c r="E163" s="13"/>
      <c r="F163" s="13"/>
      <c r="G163" s="13"/>
      <c r="H163" s="13"/>
      <c r="I163" s="13"/>
      <c r="J163" s="13"/>
    </row>
    <row r="164" spans="1:10">
      <c r="A164" s="12" t="s">
        <v>83</v>
      </c>
      <c r="B164" s="10">
        <f>(C163-B163)/B163</f>
        <v>4.859114433582519E-2</v>
      </c>
      <c r="C164" s="10">
        <f>(D163-C163)/C163</f>
        <v>0.46240745818480933</v>
      </c>
      <c r="D164" s="10"/>
      <c r="E164" s="10"/>
      <c r="F164" s="10"/>
      <c r="G164" s="10"/>
      <c r="H164" s="10"/>
      <c r="I164" s="10"/>
      <c r="J164" s="10"/>
    </row>
    <row r="166" spans="1:10">
      <c r="A166" s="1" t="s">
        <v>90</v>
      </c>
    </row>
    <row r="167" spans="1:10">
      <c r="A167" s="8" t="s">
        <v>74</v>
      </c>
      <c r="B167" s="8" t="s">
        <v>134</v>
      </c>
      <c r="C167" s="8" t="s">
        <v>135</v>
      </c>
      <c r="D167" s="8" t="s">
        <v>136</v>
      </c>
      <c r="E167" s="8" t="s">
        <v>137</v>
      </c>
      <c r="F167" s="8" t="s">
        <v>138</v>
      </c>
    </row>
    <row r="168" spans="1:10">
      <c r="A168" s="14">
        <v>44621</v>
      </c>
      <c r="B168" s="12">
        <v>4098</v>
      </c>
      <c r="C168" s="12">
        <v>633</v>
      </c>
      <c r="D168" s="16">
        <f>C168/F29</f>
        <v>0.24882075471698112</v>
      </c>
      <c r="E168" s="17">
        <f>(C168 / $F$29) * 100</f>
        <v>24.882075471698112</v>
      </c>
      <c r="F168" s="16">
        <f>(C168 / $F$29) / 235 * 100</f>
        <v>0.10588117221999196</v>
      </c>
    </row>
    <row r="169" spans="1:10">
      <c r="A169" s="14">
        <v>44986</v>
      </c>
      <c r="B169" s="12">
        <v>3616</v>
      </c>
      <c r="C169" s="12">
        <v>588</v>
      </c>
      <c r="D169" s="16">
        <f>C169/F29</f>
        <v>0.23113207547169812</v>
      </c>
      <c r="E169" s="17">
        <f t="shared" ref="E169:E170" si="19">(C169 / $F$29) * 100</f>
        <v>23.113207547169811</v>
      </c>
      <c r="F169" s="16">
        <f t="shared" ref="F169:F170" si="20">(C169 / $F$29) / 235 * 100</f>
        <v>9.8354074668807703E-2</v>
      </c>
    </row>
    <row r="170" spans="1:10">
      <c r="A170" s="14">
        <v>45352</v>
      </c>
      <c r="B170" s="12">
        <v>3662</v>
      </c>
      <c r="C170" s="12">
        <v>586</v>
      </c>
      <c r="D170" s="16">
        <f>C170 / F29</f>
        <v>0.23034591194968554</v>
      </c>
      <c r="E170" s="17">
        <f t="shared" si="19"/>
        <v>23.034591194968552</v>
      </c>
      <c r="F170" s="16">
        <f t="shared" si="20"/>
        <v>9.801953699986618E-2</v>
      </c>
    </row>
    <row r="172" spans="1:10">
      <c r="A172" s="1" t="s">
        <v>91</v>
      </c>
    </row>
    <row r="173" spans="1:10" ht="28.8">
      <c r="A173" s="8" t="s">
        <v>74</v>
      </c>
      <c r="B173" s="8" t="s">
        <v>92</v>
      </c>
    </row>
    <row r="174" spans="1:10">
      <c r="A174" s="14">
        <v>42064</v>
      </c>
      <c r="B174" s="12" t="s">
        <v>93</v>
      </c>
    </row>
    <row r="175" spans="1:10">
      <c r="A175" s="14">
        <v>42430</v>
      </c>
      <c r="B175" s="12" t="s">
        <v>94</v>
      </c>
    </row>
    <row r="176" spans="1:10">
      <c r="A176" s="14">
        <v>42795</v>
      </c>
      <c r="B176" s="12" t="s">
        <v>95</v>
      </c>
    </row>
    <row r="179" spans="1:5">
      <c r="A179" s="1"/>
    </row>
    <row r="181" spans="1:5">
      <c r="A181" s="9" t="s">
        <v>97</v>
      </c>
      <c r="B181" s="12"/>
      <c r="C181" s="12"/>
      <c r="D181" s="12"/>
    </row>
    <row r="182" spans="1:5">
      <c r="A182" s="12" t="s">
        <v>98</v>
      </c>
      <c r="B182" s="12" t="s">
        <v>99</v>
      </c>
      <c r="C182" s="12"/>
      <c r="D182" s="12">
        <v>-8.5000000000000006E-2</v>
      </c>
      <c r="E182" s="8"/>
    </row>
    <row r="183" spans="1:5">
      <c r="A183" s="12" t="s">
        <v>100</v>
      </c>
      <c r="B183" s="12" t="s">
        <v>101</v>
      </c>
      <c r="C183" s="12"/>
      <c r="D183" s="12">
        <v>1.9E-2</v>
      </c>
      <c r="E183" s="12"/>
    </row>
    <row r="184" spans="1:5">
      <c r="A184" s="12" t="s">
        <v>102</v>
      </c>
      <c r="B184" s="12" t="s">
        <v>103</v>
      </c>
      <c r="C184" s="12"/>
      <c r="D184" s="12">
        <v>0.13100000000000001</v>
      </c>
      <c r="E184" s="12"/>
    </row>
    <row r="185" spans="1:5">
      <c r="A185" s="12" t="s">
        <v>96</v>
      </c>
      <c r="B185" s="12" t="s">
        <v>104</v>
      </c>
      <c r="C185" s="12"/>
      <c r="D185" s="12">
        <v>0.56499999999999995</v>
      </c>
      <c r="E185" s="12"/>
    </row>
    <row r="186" spans="1:5">
      <c r="A186" s="12" t="s">
        <v>105</v>
      </c>
      <c r="B186" s="12" t="s">
        <v>106</v>
      </c>
      <c r="C186" s="12"/>
      <c r="D186" s="12">
        <v>10.423</v>
      </c>
      <c r="E186" s="12"/>
    </row>
    <row r="187" spans="1:5">
      <c r="A187" s="9" t="s">
        <v>107</v>
      </c>
      <c r="B187" s="12"/>
      <c r="C187" s="12"/>
      <c r="D187" s="12"/>
      <c r="E187" s="12"/>
    </row>
    <row r="188" spans="1:5" ht="28.8">
      <c r="A188" s="12" t="s">
        <v>108</v>
      </c>
      <c r="B188" s="12" t="s">
        <v>109</v>
      </c>
      <c r="C188" s="12"/>
      <c r="D188" s="12">
        <v>0.24299999999999999</v>
      </c>
    </row>
    <row r="189" spans="1:5">
      <c r="A189" s="12" t="s">
        <v>110</v>
      </c>
      <c r="B189" s="12" t="s">
        <v>111</v>
      </c>
      <c r="C189" s="12"/>
      <c r="D189" s="12">
        <v>0.25</v>
      </c>
    </row>
    <row r="190" spans="1:5">
      <c r="A190" s="12" t="s">
        <v>112</v>
      </c>
      <c r="B190" s="12" t="s">
        <v>113</v>
      </c>
      <c r="C190" s="12"/>
      <c r="D190" s="12">
        <v>0.192</v>
      </c>
    </row>
    <row r="191" spans="1:5">
      <c r="A191" s="12" t="s">
        <v>114</v>
      </c>
      <c r="B191" s="12" t="s">
        <v>115</v>
      </c>
      <c r="C191" s="12"/>
      <c r="D191" s="12">
        <v>0.19700000000000001</v>
      </c>
    </row>
    <row r="192" spans="1:5">
      <c r="A192" s="12" t="s">
        <v>116</v>
      </c>
      <c r="B192" s="12" t="s">
        <v>117</v>
      </c>
      <c r="C192" s="12"/>
      <c r="D192" s="12">
        <v>39.15</v>
      </c>
    </row>
    <row r="193" spans="1:4">
      <c r="A193" s="12" t="s">
        <v>118</v>
      </c>
      <c r="B193" s="12" t="s">
        <v>119</v>
      </c>
      <c r="C193" s="12"/>
      <c r="D193" s="12">
        <v>34.51</v>
      </c>
    </row>
    <row r="194" spans="1:4" ht="28.8">
      <c r="A194" s="12" t="s">
        <v>120</v>
      </c>
      <c r="B194" s="12" t="s">
        <v>121</v>
      </c>
      <c r="C194" s="12"/>
      <c r="D194" s="12">
        <v>0.498</v>
      </c>
    </row>
    <row r="196" spans="1:4">
      <c r="A196" s="1" t="s">
        <v>122</v>
      </c>
    </row>
    <row r="197" spans="1:4">
      <c r="A197" s="8" t="s">
        <v>123</v>
      </c>
      <c r="B197" s="11">
        <v>44621</v>
      </c>
      <c r="C197" s="11">
        <v>45261</v>
      </c>
      <c r="D197" s="11">
        <v>45352</v>
      </c>
    </row>
    <row r="198" spans="1:4">
      <c r="A198" s="12" t="s">
        <v>76</v>
      </c>
      <c r="B198" s="10">
        <f t="shared" ref="B198:D198" si="21">(H50/H17)</f>
        <v>8.0696606277111504E-2</v>
      </c>
      <c r="C198" s="10">
        <f t="shared" si="21"/>
        <v>6.9881401822827288E-2</v>
      </c>
      <c r="D198" s="10">
        <f t="shared" si="21"/>
        <v>5.8352591614394191E-2</v>
      </c>
    </row>
    <row r="199" spans="1:4">
      <c r="A199" s="12" t="s">
        <v>124</v>
      </c>
      <c r="B199" s="10">
        <f t="shared" ref="B199:C199" si="22">(H17/I66)</f>
        <v>0.66700706322866143</v>
      </c>
      <c r="C199" s="10">
        <f t="shared" si="22"/>
        <v>0.71768134980910547</v>
      </c>
      <c r="D199" s="10">
        <f>(J17/K66)</f>
        <v>0.77182789945087849</v>
      </c>
    </row>
    <row r="200" spans="1:4">
      <c r="A200" s="12" t="s">
        <v>125</v>
      </c>
      <c r="B200" s="12">
        <f t="shared" ref="B200:C200" si="23">H65/H57</f>
        <v>58.906382978723407</v>
      </c>
      <c r="C200" s="12">
        <f t="shared" si="23"/>
        <v>60.421276595744679</v>
      </c>
      <c r="D200" s="12">
        <f>J65/J57</f>
        <v>69.723404255319153</v>
      </c>
    </row>
    <row r="201" spans="1:4">
      <c r="A201" s="12" t="s">
        <v>126</v>
      </c>
      <c r="B201" s="10">
        <f>B198*B199*B200/100</f>
        <v>3.1706482200699992E-2</v>
      </c>
      <c r="C201" s="10">
        <f>C198*C199*C200/100</f>
        <v>3.0302828348646532E-2</v>
      </c>
      <c r="D201" s="10">
        <f>D198*D199*D200/100</f>
        <v>3.1402137120176483E-2</v>
      </c>
    </row>
  </sheetData>
  <mergeCells count="2">
    <mergeCell ref="E1:K1"/>
    <mergeCell ref="E2:K2"/>
  </mergeCells>
  <conditionalFormatting sqref="E1:K1">
    <cfRule type="cellIs" dxfId="1" priority="1" operator="notEqual">
      <formula>""</formula>
    </cfRule>
  </conditionalFormatting>
  <hyperlinks>
    <hyperlink ref="E1:K1" r:id="rId1" display="https://www.screener.in/excel/" xr:uid="{73B13409-C126-4B4E-B796-54E0BB91AED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C1D79-C1C2-4A14-847F-D0BF0CDF0C40}">
  <dimension ref="A1:K172"/>
  <sheetViews>
    <sheetView tabSelected="1" topLeftCell="A156" zoomScale="115" zoomScaleNormal="115" workbookViewId="0">
      <selection activeCell="A169" sqref="A169:D170"/>
    </sheetView>
  </sheetViews>
  <sheetFormatPr defaultRowHeight="14.4"/>
  <cols>
    <col min="1" max="1" width="51.5546875" customWidth="1"/>
    <col min="2" max="2" width="30.5546875" customWidth="1"/>
    <col min="3" max="3" width="12.5546875" bestFit="1" customWidth="1"/>
    <col min="4" max="4" width="12.44140625" bestFit="1" customWidth="1"/>
  </cols>
  <sheetData>
    <row r="1" spans="1:11">
      <c r="A1" s="1" t="s">
        <v>0</v>
      </c>
      <c r="B1" s="1" t="s">
        <v>130</v>
      </c>
      <c r="C1" s="1"/>
      <c r="D1" s="1"/>
      <c r="E1" s="18" t="str">
        <f>IF(B2&lt;&gt;B3, "A NEW VERSION OF THE WORKSHEET IS AVAILABLE", "")</f>
        <v/>
      </c>
      <c r="F1" s="18"/>
      <c r="G1" s="18"/>
      <c r="H1" s="18"/>
      <c r="I1" s="18"/>
      <c r="J1" s="18"/>
      <c r="K1" s="18"/>
    </row>
    <row r="2" spans="1:11">
      <c r="A2" s="1" t="s">
        <v>32</v>
      </c>
      <c r="B2" s="2">
        <v>2.1</v>
      </c>
      <c r="C2" s="2"/>
      <c r="D2" s="2"/>
      <c r="E2" s="19" t="s">
        <v>21</v>
      </c>
      <c r="F2" s="19"/>
      <c r="G2" s="19"/>
      <c r="H2" s="19"/>
      <c r="I2" s="19"/>
      <c r="J2" s="19"/>
      <c r="K2" s="19"/>
    </row>
    <row r="3" spans="1:11">
      <c r="A3" s="1" t="s">
        <v>33</v>
      </c>
      <c r="B3" s="2">
        <v>2.1</v>
      </c>
      <c r="C3" s="2"/>
      <c r="D3" s="2"/>
      <c r="E3" s="2"/>
      <c r="F3" s="2"/>
      <c r="G3" s="2"/>
      <c r="H3" s="2"/>
      <c r="I3" s="2"/>
      <c r="J3" s="2"/>
      <c r="K3" s="2"/>
    </row>
    <row r="4" spans="1:11">
      <c r="A4" s="1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>
      <c r="A5" s="1" t="s">
        <v>35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>
      <c r="A6" s="2" t="s">
        <v>27</v>
      </c>
      <c r="B6" s="2">
        <f>IF(B9&gt;0, B9/B8, 0)</f>
        <v>96.4075311137113</v>
      </c>
      <c r="C6" s="2"/>
      <c r="D6" s="2"/>
      <c r="E6" s="2"/>
      <c r="F6" s="2"/>
      <c r="G6" s="2"/>
      <c r="H6" s="2"/>
      <c r="I6" s="2"/>
      <c r="J6" s="2"/>
      <c r="K6" s="2"/>
    </row>
    <row r="7" spans="1:11">
      <c r="A7" s="2" t="s">
        <v>16</v>
      </c>
      <c r="B7">
        <v>1</v>
      </c>
      <c r="C7" s="2"/>
      <c r="D7" s="2"/>
      <c r="E7" s="2"/>
      <c r="F7" s="2"/>
      <c r="G7" s="2"/>
      <c r="H7" s="2"/>
      <c r="I7" s="2"/>
      <c r="J7" s="2"/>
      <c r="K7" s="2"/>
    </row>
    <row r="8" spans="1:11">
      <c r="A8" s="2" t="s">
        <v>28</v>
      </c>
      <c r="B8">
        <v>2350.25</v>
      </c>
      <c r="C8" s="2"/>
      <c r="D8" s="2"/>
      <c r="E8" s="2"/>
      <c r="F8" s="2"/>
      <c r="G8" s="2"/>
      <c r="H8" s="2"/>
      <c r="I8" s="2"/>
      <c r="J8" s="2"/>
      <c r="K8" s="2"/>
    </row>
    <row r="9" spans="1:11">
      <c r="A9" s="2" t="s">
        <v>45</v>
      </c>
      <c r="B9">
        <v>226581.8</v>
      </c>
      <c r="C9" s="2"/>
      <c r="D9" s="2"/>
      <c r="E9" s="2"/>
      <c r="F9" s="2"/>
      <c r="G9" s="2"/>
      <c r="H9" s="2"/>
      <c r="I9" s="2"/>
      <c r="J9" s="2"/>
      <c r="K9" s="2"/>
    </row>
    <row r="10" spans="1:1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>
      <c r="A15" s="1" t="s">
        <v>22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5" t="s">
        <v>23</v>
      </c>
      <c r="B16" s="4">
        <v>42369</v>
      </c>
      <c r="C16" s="4">
        <v>42735</v>
      </c>
      <c r="D16" s="4">
        <v>43100</v>
      </c>
      <c r="E16" s="4">
        <v>43465</v>
      </c>
      <c r="F16" s="4">
        <v>43830</v>
      </c>
      <c r="G16" s="4">
        <v>44196</v>
      </c>
      <c r="H16" s="4">
        <v>44561</v>
      </c>
      <c r="I16" s="4">
        <v>44926</v>
      </c>
      <c r="J16" s="4">
        <v>45291</v>
      </c>
      <c r="K16" s="4">
        <v>45382</v>
      </c>
    </row>
    <row r="17" spans="1:11">
      <c r="A17" s="3" t="s">
        <v>1</v>
      </c>
      <c r="B17">
        <v>8175.31</v>
      </c>
      <c r="C17">
        <v>9141.34</v>
      </c>
      <c r="D17">
        <v>10009.6</v>
      </c>
      <c r="E17">
        <v>11292.27</v>
      </c>
      <c r="F17">
        <v>12368.9</v>
      </c>
      <c r="G17">
        <v>13350.03</v>
      </c>
      <c r="H17">
        <v>14740.59</v>
      </c>
      <c r="I17">
        <v>16896.96</v>
      </c>
      <c r="J17">
        <v>19126.3</v>
      </c>
      <c r="K17">
        <v>24393.89</v>
      </c>
    </row>
    <row r="18" spans="1:11">
      <c r="A18" s="2" t="s">
        <v>46</v>
      </c>
      <c r="B18">
        <v>2908.6</v>
      </c>
      <c r="C18">
        <v>3227.26</v>
      </c>
      <c r="D18">
        <v>3696.99</v>
      </c>
      <c r="E18">
        <v>3829.22</v>
      </c>
      <c r="F18">
        <v>4520.91</v>
      </c>
      <c r="G18">
        <v>4901.74</v>
      </c>
      <c r="H18">
        <v>5301.26</v>
      </c>
      <c r="I18">
        <v>6660.42</v>
      </c>
      <c r="J18">
        <v>8472.7199999999993</v>
      </c>
      <c r="K18">
        <v>9201.11</v>
      </c>
    </row>
    <row r="19" spans="1:11">
      <c r="A19" s="2" t="s">
        <v>47</v>
      </c>
      <c r="B19">
        <v>-11.97</v>
      </c>
      <c r="C19">
        <v>7.66</v>
      </c>
      <c r="D19">
        <v>79.56</v>
      </c>
      <c r="E19">
        <v>6.01</v>
      </c>
      <c r="F19">
        <v>144.19</v>
      </c>
      <c r="G19">
        <v>69.33</v>
      </c>
      <c r="H19">
        <v>67.59</v>
      </c>
      <c r="I19">
        <v>250.27</v>
      </c>
      <c r="J19">
        <v>40.01</v>
      </c>
      <c r="K19">
        <v>45.68</v>
      </c>
    </row>
    <row r="20" spans="1:11">
      <c r="A20" s="2" t="s">
        <v>48</v>
      </c>
      <c r="B20">
        <v>221.99</v>
      </c>
      <c r="C20">
        <v>232.79</v>
      </c>
      <c r="D20">
        <v>288.44</v>
      </c>
      <c r="E20">
        <v>344.18</v>
      </c>
      <c r="F20">
        <v>340.53</v>
      </c>
      <c r="G20">
        <v>313.68</v>
      </c>
      <c r="H20">
        <v>408.06</v>
      </c>
      <c r="I20">
        <v>572.61</v>
      </c>
      <c r="J20" s="3"/>
      <c r="K20">
        <v>674.83</v>
      </c>
    </row>
    <row r="21" spans="1:11">
      <c r="A21" s="2" t="s">
        <v>49</v>
      </c>
      <c r="B21">
        <v>718.95</v>
      </c>
      <c r="C21">
        <v>850.85</v>
      </c>
      <c r="D21">
        <v>897.84</v>
      </c>
      <c r="E21">
        <v>949.86</v>
      </c>
      <c r="F21">
        <v>1028.55</v>
      </c>
      <c r="G21">
        <v>1040.3599999999999</v>
      </c>
      <c r="H21">
        <v>1349.48</v>
      </c>
      <c r="I21">
        <v>1603.48</v>
      </c>
      <c r="J21" s="3"/>
      <c r="K21">
        <v>1935.4</v>
      </c>
    </row>
    <row r="22" spans="1:11">
      <c r="A22" s="2" t="s">
        <v>50</v>
      </c>
      <c r="B22">
        <v>912.75</v>
      </c>
      <c r="C22">
        <v>901.57</v>
      </c>
      <c r="D22">
        <v>1017.45</v>
      </c>
      <c r="E22">
        <v>1124.1500000000001</v>
      </c>
      <c r="F22">
        <v>1258.17</v>
      </c>
      <c r="G22">
        <v>1500.95</v>
      </c>
      <c r="H22">
        <v>1529.94</v>
      </c>
      <c r="I22">
        <v>1635.46</v>
      </c>
      <c r="J22">
        <v>1849.18</v>
      </c>
      <c r="K22">
        <v>2336.06</v>
      </c>
    </row>
    <row r="23" spans="1:11">
      <c r="A23" s="2" t="s">
        <v>51</v>
      </c>
      <c r="B23">
        <v>1615.41</v>
      </c>
      <c r="C23">
        <v>1751.78</v>
      </c>
      <c r="D23">
        <v>1823.98</v>
      </c>
      <c r="E23">
        <v>2145.8200000000002</v>
      </c>
      <c r="F23">
        <v>2226.13</v>
      </c>
      <c r="G23">
        <v>2246.9</v>
      </c>
      <c r="H23">
        <v>2902.12</v>
      </c>
      <c r="I23">
        <v>3192.15</v>
      </c>
      <c r="J23" s="3"/>
      <c r="K23">
        <v>4829.99</v>
      </c>
    </row>
    <row r="24" spans="1:11">
      <c r="A24" s="2" t="s">
        <v>52</v>
      </c>
      <c r="B24">
        <v>230.71</v>
      </c>
      <c r="C24">
        <v>334.91</v>
      </c>
      <c r="D24">
        <v>267.93</v>
      </c>
      <c r="E24">
        <v>287.39999999999998</v>
      </c>
      <c r="F24">
        <v>212.92</v>
      </c>
      <c r="G24">
        <v>214.23</v>
      </c>
      <c r="H24">
        <v>-245.08</v>
      </c>
      <c r="I24">
        <v>-223.18</v>
      </c>
      <c r="J24">
        <v>4373.42</v>
      </c>
      <c r="K24">
        <v>-350.97</v>
      </c>
    </row>
    <row r="25" spans="1:11">
      <c r="A25" s="3" t="s">
        <v>4</v>
      </c>
      <c r="B25">
        <v>-390.75</v>
      </c>
      <c r="C25">
        <v>140.12</v>
      </c>
      <c r="D25">
        <v>176.92</v>
      </c>
      <c r="E25">
        <v>258.92</v>
      </c>
      <c r="F25">
        <v>246.88</v>
      </c>
      <c r="G25">
        <v>145.85</v>
      </c>
      <c r="H25">
        <v>-112.38</v>
      </c>
      <c r="I25">
        <v>107.26</v>
      </c>
      <c r="J25">
        <v>115.5</v>
      </c>
      <c r="K25">
        <v>158.99</v>
      </c>
    </row>
    <row r="26" spans="1:11">
      <c r="A26" s="3" t="s">
        <v>5</v>
      </c>
      <c r="B26">
        <v>347.26</v>
      </c>
      <c r="C26">
        <v>353.67</v>
      </c>
      <c r="D26">
        <v>342.25</v>
      </c>
      <c r="E26">
        <v>335.67</v>
      </c>
      <c r="F26">
        <v>370.15</v>
      </c>
      <c r="G26">
        <v>370.38</v>
      </c>
      <c r="H26">
        <v>391.02</v>
      </c>
      <c r="I26">
        <v>403.01</v>
      </c>
      <c r="J26">
        <v>428.91</v>
      </c>
      <c r="K26">
        <v>537.78</v>
      </c>
    </row>
    <row r="27" spans="1:11">
      <c r="A27" s="3" t="s">
        <v>6</v>
      </c>
      <c r="B27">
        <v>3.29</v>
      </c>
      <c r="C27">
        <v>90.91</v>
      </c>
      <c r="D27">
        <v>91.9</v>
      </c>
      <c r="E27">
        <v>111.95</v>
      </c>
      <c r="F27">
        <v>129.12</v>
      </c>
      <c r="G27">
        <v>164.18</v>
      </c>
      <c r="H27">
        <v>201.68</v>
      </c>
      <c r="I27">
        <v>154.57</v>
      </c>
      <c r="J27">
        <v>119.29</v>
      </c>
      <c r="K27">
        <v>145.49</v>
      </c>
    </row>
    <row r="28" spans="1:11">
      <c r="A28" s="3" t="s">
        <v>7</v>
      </c>
      <c r="B28">
        <v>813.63</v>
      </c>
      <c r="C28">
        <v>1545.38</v>
      </c>
      <c r="D28">
        <v>1839.3</v>
      </c>
      <c r="E28">
        <v>2428.9499999999998</v>
      </c>
      <c r="F28">
        <v>2673.49</v>
      </c>
      <c r="G28">
        <v>2812.79</v>
      </c>
      <c r="H28">
        <v>2857.32</v>
      </c>
      <c r="I28">
        <v>3255.97</v>
      </c>
      <c r="J28">
        <v>4038.29</v>
      </c>
      <c r="K28">
        <v>5288.87</v>
      </c>
    </row>
    <row r="29" spans="1:11">
      <c r="A29" s="3" t="s">
        <v>8</v>
      </c>
      <c r="B29">
        <v>250.36</v>
      </c>
      <c r="C29">
        <v>544.02</v>
      </c>
      <c r="D29">
        <v>614.11</v>
      </c>
      <c r="E29">
        <v>822.02</v>
      </c>
      <c r="F29">
        <v>705.05</v>
      </c>
      <c r="G29">
        <v>730.36</v>
      </c>
      <c r="H29">
        <v>738.91</v>
      </c>
      <c r="I29">
        <v>865.45</v>
      </c>
      <c r="J29">
        <v>1039.6199999999999</v>
      </c>
      <c r="K29">
        <v>1356.03</v>
      </c>
    </row>
    <row r="30" spans="1:11">
      <c r="A30" s="3" t="s">
        <v>9</v>
      </c>
      <c r="B30">
        <v>563.27</v>
      </c>
      <c r="C30">
        <v>1001.36</v>
      </c>
      <c r="D30">
        <v>1225.19</v>
      </c>
      <c r="E30">
        <v>1606.93</v>
      </c>
      <c r="F30">
        <v>1968.44</v>
      </c>
      <c r="G30">
        <v>2082.4299999999998</v>
      </c>
      <c r="H30">
        <v>2118.41</v>
      </c>
      <c r="I30">
        <v>2390.52</v>
      </c>
      <c r="J30">
        <v>2998.67</v>
      </c>
      <c r="K30">
        <v>3932.84</v>
      </c>
    </row>
    <row r="31" spans="1:11">
      <c r="A31" s="3" t="s">
        <v>36</v>
      </c>
      <c r="B31">
        <v>467.64</v>
      </c>
      <c r="C31">
        <v>607.45000000000005</v>
      </c>
      <c r="D31">
        <v>829.21</v>
      </c>
      <c r="E31">
        <v>1108.83</v>
      </c>
      <c r="F31">
        <v>3297.56</v>
      </c>
      <c r="G31">
        <v>1928.4</v>
      </c>
      <c r="H31">
        <v>1928.4</v>
      </c>
      <c r="I31">
        <v>2121.2399999999998</v>
      </c>
      <c r="J31">
        <v>1677.71</v>
      </c>
      <c r="K31">
        <v>3104.72</v>
      </c>
    </row>
    <row r="32" spans="1:1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>
      <c r="A40" s="1" t="s">
        <v>24</v>
      </c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>
      <c r="A41" s="5" t="s">
        <v>23</v>
      </c>
      <c r="B41" s="4">
        <v>44742</v>
      </c>
      <c r="C41" s="4">
        <v>44834</v>
      </c>
      <c r="D41" s="4">
        <v>44926</v>
      </c>
      <c r="E41" s="4">
        <v>45016</v>
      </c>
      <c r="F41" s="4">
        <v>45107</v>
      </c>
      <c r="G41" s="4">
        <v>45199</v>
      </c>
      <c r="H41" s="4">
        <v>45291</v>
      </c>
      <c r="I41" s="4">
        <v>45382</v>
      </c>
      <c r="J41" s="4">
        <v>45473</v>
      </c>
      <c r="K41" s="4">
        <v>45565</v>
      </c>
    </row>
    <row r="42" spans="1:11">
      <c r="A42" s="3" t="s">
        <v>1</v>
      </c>
      <c r="B42">
        <v>4045.69</v>
      </c>
      <c r="C42">
        <v>4601.84</v>
      </c>
      <c r="D42">
        <v>4256.79</v>
      </c>
      <c r="E42">
        <v>4830.53</v>
      </c>
      <c r="F42">
        <v>4658.53</v>
      </c>
      <c r="G42">
        <v>5036.82</v>
      </c>
      <c r="H42">
        <v>4600.42</v>
      </c>
      <c r="I42">
        <v>5267.59</v>
      </c>
      <c r="J42">
        <v>4813.95</v>
      </c>
      <c r="K42">
        <v>5104</v>
      </c>
    </row>
    <row r="43" spans="1:11">
      <c r="A43" s="3" t="s">
        <v>2</v>
      </c>
      <c r="B43">
        <v>3231.16</v>
      </c>
      <c r="C43">
        <v>3597.76</v>
      </c>
      <c r="D43">
        <v>3283.78</v>
      </c>
      <c r="E43">
        <v>3735.05</v>
      </c>
      <c r="F43">
        <v>3603.01</v>
      </c>
      <c r="G43">
        <v>3811.95</v>
      </c>
      <c r="H43">
        <v>3505.3</v>
      </c>
      <c r="I43">
        <v>3918.77</v>
      </c>
      <c r="J43">
        <v>3699.62</v>
      </c>
      <c r="K43">
        <v>3936.27</v>
      </c>
    </row>
    <row r="44" spans="1:11">
      <c r="A44" s="3" t="s">
        <v>4</v>
      </c>
      <c r="B44">
        <v>19.37</v>
      </c>
      <c r="C44">
        <v>30.64</v>
      </c>
      <c r="D44">
        <v>29.55</v>
      </c>
      <c r="E44">
        <v>33.69</v>
      </c>
      <c r="F44">
        <v>23.95</v>
      </c>
      <c r="G44">
        <v>139.69</v>
      </c>
      <c r="H44">
        <v>-77</v>
      </c>
      <c r="I44">
        <v>36.83</v>
      </c>
      <c r="J44">
        <v>39.119999999999997</v>
      </c>
      <c r="K44">
        <v>297.68</v>
      </c>
    </row>
    <row r="45" spans="1:11">
      <c r="A45" s="3" t="s">
        <v>5</v>
      </c>
      <c r="B45">
        <v>101.68</v>
      </c>
      <c r="C45">
        <v>98.17</v>
      </c>
      <c r="D45">
        <v>98.66</v>
      </c>
      <c r="E45">
        <v>101.7</v>
      </c>
      <c r="F45">
        <v>107.36</v>
      </c>
      <c r="G45">
        <v>111.16</v>
      </c>
      <c r="H45">
        <v>108.69</v>
      </c>
      <c r="I45">
        <v>108.87</v>
      </c>
      <c r="J45">
        <v>112.71</v>
      </c>
      <c r="K45">
        <v>121.6</v>
      </c>
    </row>
    <row r="46" spans="1:11">
      <c r="A46" s="3" t="s">
        <v>6</v>
      </c>
      <c r="B46">
        <v>36.97</v>
      </c>
      <c r="C46">
        <v>37.19</v>
      </c>
      <c r="D46">
        <v>44.83</v>
      </c>
      <c r="E46">
        <v>37.01</v>
      </c>
      <c r="F46">
        <v>32.78</v>
      </c>
      <c r="G46">
        <v>31.38</v>
      </c>
      <c r="H46">
        <v>22.95</v>
      </c>
      <c r="I46">
        <v>26.2</v>
      </c>
      <c r="J46">
        <v>31.68</v>
      </c>
      <c r="K46">
        <v>32.22</v>
      </c>
    </row>
    <row r="47" spans="1:11">
      <c r="A47" s="3" t="s">
        <v>7</v>
      </c>
      <c r="B47">
        <v>695.25</v>
      </c>
      <c r="C47">
        <v>899.36</v>
      </c>
      <c r="D47">
        <v>859.07</v>
      </c>
      <c r="E47">
        <v>990.46</v>
      </c>
      <c r="F47">
        <v>939.33</v>
      </c>
      <c r="G47">
        <v>1222.02</v>
      </c>
      <c r="H47">
        <v>886.48</v>
      </c>
      <c r="I47">
        <v>1250.58</v>
      </c>
      <c r="J47">
        <v>1009.06</v>
      </c>
      <c r="K47">
        <v>1311.59</v>
      </c>
    </row>
    <row r="48" spans="1:11">
      <c r="A48" s="3" t="s">
        <v>8</v>
      </c>
      <c r="B48">
        <v>185.01</v>
      </c>
      <c r="C48">
        <v>237.9</v>
      </c>
      <c r="D48">
        <v>231.01</v>
      </c>
      <c r="E48">
        <v>253.82</v>
      </c>
      <c r="F48">
        <v>240.99</v>
      </c>
      <c r="G48">
        <v>313.94</v>
      </c>
      <c r="H48">
        <v>230.87</v>
      </c>
      <c r="I48">
        <v>316.41000000000003</v>
      </c>
      <c r="J48">
        <v>262.45999999999998</v>
      </c>
      <c r="K48">
        <v>325.23</v>
      </c>
    </row>
    <row r="49" spans="1:11">
      <c r="A49" s="3" t="s">
        <v>9</v>
      </c>
      <c r="B49">
        <v>510.24</v>
      </c>
      <c r="C49">
        <v>661.46</v>
      </c>
      <c r="D49">
        <v>628.05999999999995</v>
      </c>
      <c r="E49">
        <v>736.64</v>
      </c>
      <c r="F49">
        <v>698.34</v>
      </c>
      <c r="G49">
        <v>908.08</v>
      </c>
      <c r="H49">
        <v>655.61</v>
      </c>
      <c r="I49">
        <v>934.17</v>
      </c>
      <c r="J49">
        <v>746.6</v>
      </c>
      <c r="K49">
        <v>986.36</v>
      </c>
    </row>
    <row r="50" spans="1:11">
      <c r="A50" s="3" t="s">
        <v>3</v>
      </c>
      <c r="B50">
        <v>814.53</v>
      </c>
      <c r="C50">
        <v>1004.08</v>
      </c>
      <c r="D50">
        <v>973.01</v>
      </c>
      <c r="E50">
        <v>1095.48</v>
      </c>
      <c r="F50">
        <v>1055.52</v>
      </c>
      <c r="G50">
        <v>1224.8699999999999</v>
      </c>
      <c r="H50">
        <v>1095.1199999999999</v>
      </c>
      <c r="I50">
        <v>1348.82</v>
      </c>
      <c r="J50">
        <v>1114.33</v>
      </c>
      <c r="K50">
        <v>1167.73</v>
      </c>
    </row>
    <row r="51" spans="1:11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>
      <c r="A55" s="1" t="s">
        <v>25</v>
      </c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>
      <c r="A56" s="5" t="s">
        <v>23</v>
      </c>
      <c r="B56" s="4">
        <v>42369</v>
      </c>
      <c r="C56" s="4">
        <v>42735</v>
      </c>
      <c r="D56" s="4">
        <v>43100</v>
      </c>
      <c r="E56" s="4">
        <v>43465</v>
      </c>
      <c r="F56" s="4">
        <v>43830</v>
      </c>
      <c r="G56" s="4">
        <v>44196</v>
      </c>
      <c r="H56" s="4">
        <v>44561</v>
      </c>
      <c r="I56" s="4">
        <v>44926</v>
      </c>
      <c r="J56" s="4">
        <v>45291</v>
      </c>
      <c r="K56" s="4">
        <v>45382</v>
      </c>
    </row>
    <row r="57" spans="1:11">
      <c r="A57" s="3" t="s">
        <v>10</v>
      </c>
      <c r="B57">
        <v>96.42</v>
      </c>
      <c r="C57">
        <v>96.42</v>
      </c>
      <c r="D57">
        <v>96.42</v>
      </c>
      <c r="E57">
        <v>96.42</v>
      </c>
      <c r="F57">
        <v>96.42</v>
      </c>
      <c r="G57">
        <v>96.42</v>
      </c>
      <c r="H57">
        <v>96.42</v>
      </c>
      <c r="I57">
        <v>96.42</v>
      </c>
      <c r="J57">
        <v>96.42</v>
      </c>
      <c r="K57">
        <v>96.42</v>
      </c>
    </row>
    <row r="58" spans="1:11">
      <c r="A58" s="3" t="s">
        <v>11</v>
      </c>
      <c r="B58">
        <v>2721.42</v>
      </c>
      <c r="C58">
        <v>3185.91</v>
      </c>
      <c r="D58">
        <v>3324.17</v>
      </c>
      <c r="E58">
        <v>3577.32</v>
      </c>
      <c r="F58">
        <v>1822.45</v>
      </c>
      <c r="G58">
        <v>1922.92</v>
      </c>
      <c r="H58">
        <v>1849.96</v>
      </c>
      <c r="I58">
        <v>2362.75</v>
      </c>
      <c r="J58">
        <v>2362.75</v>
      </c>
      <c r="K58">
        <v>3244.47</v>
      </c>
    </row>
    <row r="59" spans="1:11">
      <c r="A59" s="3" t="s">
        <v>37</v>
      </c>
      <c r="B59">
        <v>17.73</v>
      </c>
      <c r="C59">
        <v>33.15</v>
      </c>
      <c r="D59">
        <v>35.14</v>
      </c>
      <c r="E59">
        <v>35.14</v>
      </c>
      <c r="F59">
        <v>188.94</v>
      </c>
      <c r="G59">
        <v>147.49</v>
      </c>
      <c r="H59">
        <v>266.45999999999998</v>
      </c>
      <c r="I59">
        <v>270.52</v>
      </c>
      <c r="J59">
        <v>270.52</v>
      </c>
      <c r="K59">
        <v>344.53</v>
      </c>
    </row>
    <row r="60" spans="1:11">
      <c r="A60" s="3" t="s">
        <v>38</v>
      </c>
      <c r="B60">
        <v>3250.76</v>
      </c>
      <c r="C60">
        <v>3494.98</v>
      </c>
      <c r="D60">
        <v>3906.86</v>
      </c>
      <c r="E60">
        <v>4379.2</v>
      </c>
      <c r="F60">
        <v>5065.13</v>
      </c>
      <c r="G60">
        <v>5732.9</v>
      </c>
      <c r="H60">
        <v>6021.29</v>
      </c>
      <c r="I60">
        <v>6249.05</v>
      </c>
      <c r="J60">
        <v>6249.05</v>
      </c>
      <c r="K60">
        <v>6837.64</v>
      </c>
    </row>
    <row r="61" spans="1:11">
      <c r="A61" s="1" t="s">
        <v>12</v>
      </c>
      <c r="B61">
        <v>6086.33</v>
      </c>
      <c r="C61">
        <v>6810.46</v>
      </c>
      <c r="D61">
        <v>7362.59</v>
      </c>
      <c r="E61">
        <v>8088.08</v>
      </c>
      <c r="F61">
        <v>7172.94</v>
      </c>
      <c r="G61">
        <v>7899.73</v>
      </c>
      <c r="H61">
        <v>8234.1299999999992</v>
      </c>
      <c r="I61">
        <v>8978.74</v>
      </c>
      <c r="J61">
        <v>8978.74</v>
      </c>
      <c r="K61">
        <v>10523.06</v>
      </c>
    </row>
    <row r="62" spans="1:11">
      <c r="A62" s="3" t="s">
        <v>13</v>
      </c>
      <c r="B62">
        <v>2897.85</v>
      </c>
      <c r="C62">
        <v>2730.14</v>
      </c>
      <c r="D62">
        <v>2616.1799999999998</v>
      </c>
      <c r="E62">
        <v>2400.62</v>
      </c>
      <c r="F62">
        <v>2341.4499999999998</v>
      </c>
      <c r="G62">
        <v>2179.41</v>
      </c>
      <c r="H62">
        <v>2994.67</v>
      </c>
      <c r="I62">
        <v>3043.7</v>
      </c>
      <c r="J62">
        <v>3043.7</v>
      </c>
      <c r="K62">
        <v>3460.25</v>
      </c>
    </row>
    <row r="63" spans="1:11">
      <c r="A63" s="3" t="s">
        <v>14</v>
      </c>
      <c r="B63">
        <v>230.79</v>
      </c>
      <c r="C63">
        <v>188.17</v>
      </c>
      <c r="D63">
        <v>94.16</v>
      </c>
      <c r="E63">
        <v>105.2</v>
      </c>
      <c r="F63">
        <v>143.30000000000001</v>
      </c>
      <c r="G63">
        <v>638.58000000000004</v>
      </c>
      <c r="H63">
        <v>246.23</v>
      </c>
      <c r="I63">
        <v>358.36</v>
      </c>
      <c r="J63">
        <v>358.36</v>
      </c>
      <c r="K63">
        <v>1741.71</v>
      </c>
    </row>
    <row r="64" spans="1:11">
      <c r="A64" s="3" t="s">
        <v>15</v>
      </c>
      <c r="B64">
        <v>1324.92</v>
      </c>
      <c r="C64">
        <v>1755.66</v>
      </c>
      <c r="D64">
        <v>1978.87</v>
      </c>
      <c r="E64">
        <v>2658.49</v>
      </c>
      <c r="F64">
        <v>1751.05</v>
      </c>
      <c r="G64">
        <v>1463.77</v>
      </c>
      <c r="H64">
        <v>773.98</v>
      </c>
      <c r="I64">
        <v>777.54</v>
      </c>
      <c r="J64">
        <v>777.54</v>
      </c>
      <c r="K64">
        <v>463.87</v>
      </c>
    </row>
    <row r="65" spans="1:11">
      <c r="A65" s="3" t="s">
        <v>39</v>
      </c>
      <c r="B65">
        <v>1632.77</v>
      </c>
      <c r="C65">
        <v>2136.4899999999998</v>
      </c>
      <c r="D65">
        <v>2673.38</v>
      </c>
      <c r="E65">
        <v>2923.77</v>
      </c>
      <c r="F65">
        <v>2937.14</v>
      </c>
      <c r="G65">
        <v>3617.97</v>
      </c>
      <c r="H65">
        <v>4219.25</v>
      </c>
      <c r="I65">
        <v>4799.1400000000003</v>
      </c>
      <c r="J65">
        <v>4799.1400000000003</v>
      </c>
      <c r="K65">
        <v>4857.2299999999996</v>
      </c>
    </row>
    <row r="66" spans="1:11">
      <c r="A66" s="1" t="s">
        <v>12</v>
      </c>
      <c r="B66">
        <v>6086.33</v>
      </c>
      <c r="C66">
        <v>6810.46</v>
      </c>
      <c r="D66">
        <v>7362.59</v>
      </c>
      <c r="E66">
        <v>8088.08</v>
      </c>
      <c r="F66">
        <v>7172.94</v>
      </c>
      <c r="G66">
        <v>7899.73</v>
      </c>
      <c r="H66">
        <v>8234.1299999999992</v>
      </c>
      <c r="I66">
        <v>8978.74</v>
      </c>
      <c r="J66">
        <v>8978.74</v>
      </c>
      <c r="K66">
        <v>10523.06</v>
      </c>
    </row>
    <row r="67" spans="1:11">
      <c r="A67" s="3" t="s">
        <v>44</v>
      </c>
      <c r="B67">
        <v>78.42</v>
      </c>
      <c r="C67">
        <v>97.93</v>
      </c>
      <c r="D67">
        <v>88.97</v>
      </c>
      <c r="E67">
        <v>124.59</v>
      </c>
      <c r="F67">
        <v>124.33</v>
      </c>
      <c r="G67">
        <v>164.93</v>
      </c>
      <c r="H67">
        <v>165.97</v>
      </c>
      <c r="I67">
        <v>191.89</v>
      </c>
      <c r="J67">
        <v>191.89</v>
      </c>
      <c r="K67">
        <v>300.45999999999998</v>
      </c>
    </row>
    <row r="68" spans="1:11">
      <c r="A68" s="3" t="s">
        <v>29</v>
      </c>
      <c r="B68">
        <v>820.81</v>
      </c>
      <c r="C68">
        <v>940.06</v>
      </c>
      <c r="D68">
        <v>902.47</v>
      </c>
      <c r="E68">
        <v>965.55</v>
      </c>
      <c r="F68">
        <v>1283.07</v>
      </c>
      <c r="G68">
        <v>1416.48</v>
      </c>
      <c r="H68">
        <v>1592.65</v>
      </c>
      <c r="I68">
        <v>1928.77</v>
      </c>
      <c r="J68">
        <v>1928.77</v>
      </c>
      <c r="K68">
        <v>2089.36</v>
      </c>
    </row>
    <row r="69" spans="1:11">
      <c r="A69" s="2" t="s">
        <v>53</v>
      </c>
      <c r="B69">
        <v>499.55</v>
      </c>
      <c r="C69">
        <v>880</v>
      </c>
      <c r="D69">
        <v>1457.42</v>
      </c>
      <c r="E69">
        <v>1610.06</v>
      </c>
      <c r="F69">
        <v>1308.05</v>
      </c>
      <c r="G69">
        <v>1769.87</v>
      </c>
      <c r="H69">
        <v>735.41</v>
      </c>
      <c r="I69">
        <v>945.55</v>
      </c>
      <c r="J69">
        <v>945.55</v>
      </c>
      <c r="K69">
        <v>778.85</v>
      </c>
    </row>
    <row r="70" spans="1:11">
      <c r="A70" s="2" t="s">
        <v>40</v>
      </c>
      <c r="B70">
        <v>96415716</v>
      </c>
      <c r="C70">
        <v>96415716</v>
      </c>
      <c r="D70">
        <v>96415716</v>
      </c>
      <c r="E70">
        <v>96415716</v>
      </c>
      <c r="F70">
        <v>96415716</v>
      </c>
      <c r="G70">
        <v>96415716</v>
      </c>
      <c r="H70">
        <v>96415716</v>
      </c>
      <c r="I70">
        <v>96415716</v>
      </c>
      <c r="J70" s="2"/>
      <c r="K70">
        <v>964157160</v>
      </c>
    </row>
    <row r="71" spans="1:11">
      <c r="A71" s="2" t="s">
        <v>41</v>
      </c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>
      <c r="A72" s="2" t="s">
        <v>54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</v>
      </c>
    </row>
    <row r="73" spans="1:1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>
      <c r="A80" s="1" t="s">
        <v>26</v>
      </c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>
      <c r="A81" s="5" t="s">
        <v>23</v>
      </c>
      <c r="B81" s="4">
        <v>42369</v>
      </c>
      <c r="C81" s="4">
        <v>42735</v>
      </c>
      <c r="D81" s="4">
        <v>43100</v>
      </c>
      <c r="E81" s="4">
        <v>43465</v>
      </c>
      <c r="F81" s="4">
        <v>43830</v>
      </c>
      <c r="G81" s="4">
        <v>44196</v>
      </c>
      <c r="H81" s="4">
        <v>44561</v>
      </c>
      <c r="I81" s="4">
        <v>44926</v>
      </c>
      <c r="J81" s="4">
        <v>45291</v>
      </c>
      <c r="K81" s="4">
        <v>45382</v>
      </c>
    </row>
    <row r="82" spans="1:11">
      <c r="A82" s="3" t="s">
        <v>17</v>
      </c>
      <c r="B82">
        <v>1098.0999999999999</v>
      </c>
      <c r="C82">
        <v>1465.91</v>
      </c>
      <c r="D82">
        <v>1817.79</v>
      </c>
      <c r="E82">
        <v>2052.4499999999998</v>
      </c>
      <c r="F82">
        <v>2295.25</v>
      </c>
      <c r="G82">
        <v>2454.48</v>
      </c>
      <c r="H82">
        <v>2236</v>
      </c>
      <c r="I82">
        <v>2737.43</v>
      </c>
      <c r="J82">
        <v>3392.19</v>
      </c>
      <c r="K82">
        <v>4174.79</v>
      </c>
    </row>
    <row r="83" spans="1:11">
      <c r="A83" s="3" t="s">
        <v>18</v>
      </c>
      <c r="B83">
        <v>-70.48</v>
      </c>
      <c r="C83">
        <v>-125.9</v>
      </c>
      <c r="D83">
        <v>-130.56</v>
      </c>
      <c r="E83">
        <v>-52.41</v>
      </c>
      <c r="F83">
        <v>82.99</v>
      </c>
      <c r="G83">
        <v>-321.45999999999998</v>
      </c>
      <c r="H83">
        <v>-1920.33</v>
      </c>
      <c r="I83">
        <v>-391.73</v>
      </c>
      <c r="J83">
        <v>-926.99</v>
      </c>
      <c r="K83">
        <v>-1237.42</v>
      </c>
    </row>
    <row r="84" spans="1:11">
      <c r="A84" s="3" t="s">
        <v>19</v>
      </c>
      <c r="B84">
        <v>-498.32</v>
      </c>
      <c r="C84">
        <v>-665.61</v>
      </c>
      <c r="D84">
        <v>-996.62</v>
      </c>
      <c r="E84">
        <v>-1317.42</v>
      </c>
      <c r="F84">
        <v>-3601.53</v>
      </c>
      <c r="G84">
        <v>-1955.89</v>
      </c>
      <c r="H84">
        <v>-2019.97</v>
      </c>
      <c r="I84">
        <v>-2122.7399999999998</v>
      </c>
      <c r="J84">
        <v>-2436.4699999999998</v>
      </c>
      <c r="K84">
        <v>-3134.92</v>
      </c>
    </row>
    <row r="85" spans="1:11">
      <c r="A85" s="3" t="s">
        <v>20</v>
      </c>
      <c r="B85">
        <v>529.29999999999995</v>
      </c>
      <c r="C85">
        <v>674.4</v>
      </c>
      <c r="D85">
        <v>690.61</v>
      </c>
      <c r="E85">
        <v>682.62</v>
      </c>
      <c r="F85">
        <v>-1223.29</v>
      </c>
      <c r="G85">
        <v>177.13</v>
      </c>
      <c r="H85">
        <v>-1704.3</v>
      </c>
      <c r="I85">
        <v>222.96</v>
      </c>
      <c r="J85">
        <v>28.73</v>
      </c>
      <c r="K85">
        <v>-197.55</v>
      </c>
    </row>
    <row r="86" spans="1:11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>
      <c r="A90" s="1" t="s">
        <v>43</v>
      </c>
      <c r="B90">
        <v>582.79999999999995</v>
      </c>
      <c r="C90">
        <v>602.84</v>
      </c>
      <c r="D90">
        <v>787.09</v>
      </c>
      <c r="E90">
        <v>1108.49</v>
      </c>
      <c r="F90">
        <v>1478.54</v>
      </c>
      <c r="G90">
        <v>1839.03</v>
      </c>
      <c r="H90">
        <v>1970.57</v>
      </c>
      <c r="I90">
        <v>1960.6</v>
      </c>
      <c r="J90">
        <v>2658.03</v>
      </c>
      <c r="K90">
        <v>2622.35</v>
      </c>
    </row>
    <row r="91" spans="1:1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>
      <c r="A92" s="1" t="s">
        <v>42</v>
      </c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>
      <c r="A93" s="2" t="s">
        <v>55</v>
      </c>
      <c r="B93" s="7">
        <v>96.42</v>
      </c>
      <c r="C93" s="7">
        <v>96.42</v>
      </c>
      <c r="D93" s="7">
        <v>96.42</v>
      </c>
      <c r="E93" s="7">
        <v>96.42</v>
      </c>
      <c r="F93" s="7">
        <v>96.42</v>
      </c>
      <c r="G93" s="7">
        <v>96.42</v>
      </c>
      <c r="H93" s="7">
        <v>96.42</v>
      </c>
      <c r="I93" s="7">
        <v>96.42</v>
      </c>
      <c r="J93" s="7">
        <v>96.42</v>
      </c>
      <c r="K93" s="7">
        <v>96.42</v>
      </c>
    </row>
    <row r="95" spans="1:11" s="2" customFormat="1">
      <c r="A95" s="1" t="s">
        <v>70</v>
      </c>
    </row>
    <row r="96" spans="1:11" s="2" customFormat="1">
      <c r="A96" s="8" t="s">
        <v>57</v>
      </c>
      <c r="B96" s="8" t="s">
        <v>132</v>
      </c>
      <c r="C96" s="8" t="s">
        <v>131</v>
      </c>
      <c r="D96" s="8" t="s">
        <v>58</v>
      </c>
      <c r="E96" s="8"/>
    </row>
    <row r="97" spans="1:5" s="2" customFormat="1">
      <c r="A97" s="12" t="s">
        <v>1</v>
      </c>
      <c r="B97" s="10">
        <v>1</v>
      </c>
      <c r="C97" s="10">
        <v>1</v>
      </c>
      <c r="D97" s="10">
        <v>1</v>
      </c>
      <c r="E97" s="12"/>
    </row>
    <row r="98" spans="1:5" s="2" customFormat="1">
      <c r="A98" s="12" t="s">
        <v>2</v>
      </c>
      <c r="B98" s="10">
        <f t="shared" ref="B98:C98" si="0">SUM(B18:B24)/B17</f>
        <v>0.80687337850185492</v>
      </c>
      <c r="C98" s="10">
        <f t="shared" si="0"/>
        <v>0.79931607401103111</v>
      </c>
      <c r="D98" s="10">
        <f>SUM(D18:D24)/D17</f>
        <v>0.80644481297953963</v>
      </c>
      <c r="E98" s="12"/>
    </row>
    <row r="99" spans="1:5" s="2" customFormat="1">
      <c r="A99" s="12" t="s">
        <v>3</v>
      </c>
      <c r="B99" s="10">
        <f t="shared" ref="B99:C99" si="1">B28/B17</f>
        <v>9.9522831550118582E-2</v>
      </c>
      <c r="C99" s="10">
        <f t="shared" si="1"/>
        <v>0.16905398989644846</v>
      </c>
      <c r="D99" s="10">
        <f>D28/D17</f>
        <v>0.18375359654731457</v>
      </c>
      <c r="E99" s="12"/>
    </row>
    <row r="100" spans="1:5" s="2" customFormat="1">
      <c r="A100" s="12" t="s">
        <v>4</v>
      </c>
      <c r="B100" s="10">
        <f t="shared" ref="B100:C100" si="2">B25/B17</f>
        <v>-4.7796352676534586E-2</v>
      </c>
      <c r="C100" s="10">
        <f t="shared" si="2"/>
        <v>1.532816851796345E-2</v>
      </c>
      <c r="D100" s="10">
        <f>D25/D17</f>
        <v>1.767503196930946E-2</v>
      </c>
      <c r="E100" s="12"/>
    </row>
    <row r="101" spans="1:5" s="2" customFormat="1">
      <c r="A101" s="12" t="s">
        <v>5</v>
      </c>
      <c r="B101" s="10">
        <f t="shared" ref="B101:C101" si="3">B26/B17</f>
        <v>4.2476676725408571E-2</v>
      </c>
      <c r="C101" s="10">
        <f t="shared" si="3"/>
        <v>3.8689076218585021E-2</v>
      </c>
      <c r="D101" s="10">
        <f>D26/D17</f>
        <v>3.4192175511508952E-2</v>
      </c>
      <c r="E101" s="12"/>
    </row>
    <row r="102" spans="1:5" s="2" customFormat="1">
      <c r="A102" s="12" t="s">
        <v>6</v>
      </c>
      <c r="B102" s="10">
        <f t="shared" ref="B102:C102" si="4">B27/B17</f>
        <v>4.0243122279155162E-4</v>
      </c>
      <c r="C102" s="10">
        <f t="shared" si="4"/>
        <v>9.9449314870686343E-3</v>
      </c>
      <c r="D102" s="10">
        <f>D27/D17</f>
        <v>9.1811860613810747E-3</v>
      </c>
      <c r="E102" s="12"/>
    </row>
    <row r="103" spans="1:5" s="2" customFormat="1">
      <c r="A103" s="12" t="s">
        <v>66</v>
      </c>
      <c r="B103" s="10">
        <f t="shared" ref="B103:C103" si="5">B28/B17</f>
        <v>9.9522831550118582E-2</v>
      </c>
      <c r="C103" s="10">
        <f t="shared" si="5"/>
        <v>0.16905398989644846</v>
      </c>
      <c r="D103" s="10">
        <f>D28/D17</f>
        <v>0.18375359654731457</v>
      </c>
      <c r="E103" s="12"/>
    </row>
    <row r="104" spans="1:5" s="2" customFormat="1">
      <c r="A104" s="12" t="s">
        <v>8</v>
      </c>
      <c r="B104" s="10">
        <f t="shared" ref="B104:C104" si="6">B29/B17</f>
        <v>3.0623915178751633E-2</v>
      </c>
      <c r="C104" s="10">
        <f t="shared" si="6"/>
        <v>5.951206278291804E-2</v>
      </c>
      <c r="D104" s="10">
        <f>D29/D17</f>
        <v>6.1352101982097187E-2</v>
      </c>
      <c r="E104" s="12"/>
    </row>
    <row r="105" spans="1:5" s="2" customFormat="1">
      <c r="A105" s="12" t="s">
        <v>56</v>
      </c>
      <c r="B105" s="10">
        <f t="shared" ref="B105:C105" si="7">B30/B17</f>
        <v>6.8898916371366956E-2</v>
      </c>
      <c r="C105" s="10">
        <f t="shared" si="7"/>
        <v>0.1095419271135304</v>
      </c>
      <c r="D105" s="10">
        <f>D30/D17</f>
        <v>0.12240149456521739</v>
      </c>
      <c r="E105" s="12"/>
    </row>
    <row r="106" spans="1:5">
      <c r="A106" s="12"/>
      <c r="B106" s="13"/>
      <c r="C106" s="10"/>
      <c r="D106" s="12"/>
      <c r="E106" s="10"/>
    </row>
    <row r="107" spans="1:5">
      <c r="A107" s="1" t="s">
        <v>71</v>
      </c>
      <c r="B107" s="2"/>
      <c r="C107" s="2"/>
      <c r="D107" s="2"/>
      <c r="E107" s="10"/>
    </row>
    <row r="108" spans="1:5">
      <c r="A108" s="8" t="s">
        <v>57</v>
      </c>
      <c r="B108" s="8" t="s">
        <v>132</v>
      </c>
      <c r="C108" s="8" t="s">
        <v>131</v>
      </c>
      <c r="D108" s="8" t="s">
        <v>58</v>
      </c>
    </row>
    <row r="109" spans="1:5">
      <c r="A109" s="12" t="s">
        <v>1</v>
      </c>
      <c r="B109" s="10">
        <f t="shared" ref="B109:C109" si="8">B17/$B$17</f>
        <v>1</v>
      </c>
      <c r="C109" s="10">
        <f t="shared" si="8"/>
        <v>1.1181643264903716</v>
      </c>
      <c r="D109" s="10">
        <f>D17/$B$17</f>
        <v>1.2243694734511597</v>
      </c>
    </row>
    <row r="110" spans="1:5">
      <c r="A110" s="12" t="s">
        <v>2</v>
      </c>
      <c r="B110" s="10">
        <f t="shared" ref="B110:C110" si="9">SUM(B18:B24)/SUM($B$18:$B$24)</f>
        <v>1</v>
      </c>
      <c r="C110" s="10">
        <f t="shared" si="9"/>
        <v>1.1076914214333793</v>
      </c>
      <c r="D110" s="10">
        <f>SUM(D18:D24)/SUM($B$18:$B$24)</f>
        <v>1.2237191576062241</v>
      </c>
    </row>
    <row r="111" spans="1:5">
      <c r="A111" s="12" t="s">
        <v>3</v>
      </c>
      <c r="B111" s="10">
        <f t="shared" ref="B111:C111" si="10">B28/$B$28</f>
        <v>1</v>
      </c>
      <c r="C111" s="10">
        <f t="shared" si="10"/>
        <v>1.8993645760357905</v>
      </c>
      <c r="D111" s="10">
        <f>D28/$B$28</f>
        <v>2.2606098595184543</v>
      </c>
    </row>
    <row r="112" spans="1:5">
      <c r="A112" s="12" t="s">
        <v>4</v>
      </c>
      <c r="B112" s="10">
        <f t="shared" ref="B112:C112" si="11">B25/$B$25</f>
        <v>1</v>
      </c>
      <c r="C112" s="10">
        <f t="shared" si="11"/>
        <v>-0.35859245041586696</v>
      </c>
      <c r="D112" s="10">
        <f>D25/$B$25</f>
        <v>-0.45277031349968005</v>
      </c>
    </row>
    <row r="113" spans="1:5">
      <c r="A113" s="12" t="s">
        <v>5</v>
      </c>
      <c r="B113" s="10">
        <f t="shared" ref="B113:C113" si="12">B26/$B$26</f>
        <v>1</v>
      </c>
      <c r="C113" s="10">
        <f t="shared" si="12"/>
        <v>1.0184587916834649</v>
      </c>
      <c r="D113" s="10">
        <f>D26/$B$26</f>
        <v>0.9855727696826585</v>
      </c>
    </row>
    <row r="114" spans="1:5">
      <c r="A114" s="12" t="s">
        <v>6</v>
      </c>
      <c r="B114" s="10">
        <f t="shared" ref="B114" si="13">B27/$B$27</f>
        <v>1</v>
      </c>
      <c r="C114" s="10">
        <f>C27/$B$26</f>
        <v>0.26179231699591082</v>
      </c>
      <c r="D114" s="10">
        <f>D27/$B$27</f>
        <v>27.933130699088146</v>
      </c>
    </row>
    <row r="115" spans="1:5">
      <c r="A115" s="12" t="s">
        <v>66</v>
      </c>
      <c r="B115" s="10">
        <f t="shared" ref="B115:C115" si="14">B28/$B$28</f>
        <v>1</v>
      </c>
      <c r="C115" s="10">
        <f t="shared" si="14"/>
        <v>1.8993645760357905</v>
      </c>
      <c r="D115" s="10">
        <f>D28/$B$28</f>
        <v>2.2606098595184543</v>
      </c>
    </row>
    <row r="116" spans="1:5">
      <c r="A116" s="12" t="s">
        <v>8</v>
      </c>
      <c r="B116" s="10">
        <f t="shared" ref="B116:C116" si="15">B28/$B$28</f>
        <v>1</v>
      </c>
      <c r="C116" s="10">
        <f t="shared" si="15"/>
        <v>1.8993645760357905</v>
      </c>
      <c r="D116" s="10">
        <f>D28/$B$28</f>
        <v>2.2606098595184543</v>
      </c>
    </row>
    <row r="117" spans="1:5">
      <c r="A117" s="12" t="s">
        <v>56</v>
      </c>
      <c r="B117" s="10">
        <f t="shared" ref="B117:C117" si="16">B30/$B$30</f>
        <v>1</v>
      </c>
      <c r="C117" s="10">
        <f t="shared" si="16"/>
        <v>1.7777619969108953</v>
      </c>
      <c r="D117" s="10">
        <f>D30/$B$30</f>
        <v>2.175138033270013</v>
      </c>
    </row>
    <row r="119" spans="1:5" s="2" customFormat="1">
      <c r="A119" s="1" t="s">
        <v>72</v>
      </c>
    </row>
    <row r="120" spans="1:5" s="2" customFormat="1">
      <c r="A120" s="1" t="s">
        <v>73</v>
      </c>
      <c r="D120" s="1"/>
    </row>
    <row r="121" spans="1:5" s="2" customFormat="1">
      <c r="A121" s="8" t="s">
        <v>74</v>
      </c>
      <c r="B121" s="8" t="s">
        <v>75</v>
      </c>
      <c r="D121" s="1" t="s">
        <v>76</v>
      </c>
    </row>
    <row r="122" spans="1:5" s="2" customFormat="1">
      <c r="A122" s="12">
        <v>2021</v>
      </c>
      <c r="B122" s="12">
        <f>H28/H17*100</f>
        <v>19.384027369325111</v>
      </c>
      <c r="D122" s="8" t="s">
        <v>74</v>
      </c>
      <c r="E122" s="8" t="s">
        <v>77</v>
      </c>
    </row>
    <row r="123" spans="1:5" s="2" customFormat="1">
      <c r="A123" s="12">
        <v>2022</v>
      </c>
      <c r="B123" s="12">
        <f>I28/I17*100</f>
        <v>19.269560915099522</v>
      </c>
      <c r="D123" s="12">
        <v>2022</v>
      </c>
      <c r="E123" s="12">
        <f>I30/I17*100</f>
        <v>14.14763365717857</v>
      </c>
    </row>
    <row r="124" spans="1:5" s="2" customFormat="1">
      <c r="A124" s="12">
        <v>2023</v>
      </c>
      <c r="B124" s="12">
        <f>J28/J17*100</f>
        <v>21.113806643208566</v>
      </c>
      <c r="D124" s="12">
        <v>2023</v>
      </c>
      <c r="E124" s="12">
        <f>J30/J17*100</f>
        <v>15.678254550017517</v>
      </c>
    </row>
    <row r="125" spans="1:5" s="2" customFormat="1">
      <c r="A125" s="12"/>
      <c r="B125" s="12"/>
      <c r="D125" s="12"/>
      <c r="E125" s="12"/>
    </row>
    <row r="126" spans="1:5" s="2" customFormat="1">
      <c r="A126" s="1" t="s">
        <v>78</v>
      </c>
    </row>
    <row r="127" spans="1:5" s="2" customFormat="1" ht="28.8">
      <c r="A127" s="8" t="s">
        <v>74</v>
      </c>
      <c r="B127" s="8" t="s">
        <v>3</v>
      </c>
      <c r="C127" s="8" t="s">
        <v>5</v>
      </c>
      <c r="D127" s="8" t="s">
        <v>78</v>
      </c>
      <c r="E127" s="8" t="s">
        <v>79</v>
      </c>
    </row>
    <row r="128" spans="1:5" s="2" customFormat="1">
      <c r="A128" s="12">
        <v>2021</v>
      </c>
      <c r="B128" s="13">
        <f>H28 + H25</f>
        <v>2744.94</v>
      </c>
      <c r="C128" s="12">
        <f>H26</f>
        <v>391.02</v>
      </c>
      <c r="D128" s="13">
        <f>B128 + C128</f>
        <v>3135.96</v>
      </c>
      <c r="E128" s="12" t="s">
        <v>80</v>
      </c>
    </row>
    <row r="129" spans="1:5" s="2" customFormat="1">
      <c r="A129" s="12">
        <v>2022</v>
      </c>
      <c r="B129" s="13">
        <f>I28 + I25</f>
        <v>3363.23</v>
      </c>
      <c r="C129" s="12">
        <f>I26</f>
        <v>403.01</v>
      </c>
      <c r="D129" s="13">
        <f>B129 + C129</f>
        <v>3766.24</v>
      </c>
      <c r="E129" s="10">
        <f>(D129 - D128)/D128</f>
        <v>0.20098470643758204</v>
      </c>
    </row>
    <row r="130" spans="1:5" s="2" customFormat="1">
      <c r="A130" s="12">
        <v>2023</v>
      </c>
      <c r="B130" s="13">
        <f>J28 + J25</f>
        <v>4153.79</v>
      </c>
      <c r="C130" s="12">
        <f>J26</f>
        <v>428.91</v>
      </c>
      <c r="D130" s="13">
        <f>B130 + C130</f>
        <v>4582.7</v>
      </c>
      <c r="E130" s="10">
        <f>(D130 - D129)/D129</f>
        <v>0.21678384808190665</v>
      </c>
    </row>
    <row r="131" spans="1:5" s="2" customFormat="1">
      <c r="A131" s="12">
        <v>2024</v>
      </c>
      <c r="B131" s="13">
        <f>J29 + J26</f>
        <v>1468.53</v>
      </c>
      <c r="C131" s="12">
        <f>J27</f>
        <v>119.29</v>
      </c>
      <c r="D131" s="13">
        <f>B131 + C131</f>
        <v>1587.82</v>
      </c>
      <c r="E131" s="10">
        <f>(D131 - D130)/D130</f>
        <v>-0.65351866803412839</v>
      </c>
    </row>
    <row r="132" spans="1:5" s="2" customFormat="1">
      <c r="A132" s="1" t="s">
        <v>81</v>
      </c>
    </row>
    <row r="133" spans="1:5" s="2" customFormat="1" ht="43.2">
      <c r="A133" s="8" t="s">
        <v>74</v>
      </c>
      <c r="B133" s="8" t="s">
        <v>1</v>
      </c>
      <c r="C133" s="8" t="s">
        <v>2</v>
      </c>
      <c r="D133" s="8" t="s">
        <v>82</v>
      </c>
      <c r="E133" s="8" t="s">
        <v>81</v>
      </c>
    </row>
    <row r="134" spans="1:5" s="2" customFormat="1">
      <c r="A134" s="12">
        <v>2021</v>
      </c>
      <c r="B134" s="15">
        <f>H17</f>
        <v>14740.59</v>
      </c>
      <c r="C134" s="13">
        <f>SUM(H18:H24)</f>
        <v>11313.37</v>
      </c>
      <c r="D134" s="13">
        <f>B134-C134</f>
        <v>3427.2199999999993</v>
      </c>
      <c r="E134" s="10">
        <f>D134/B134</f>
        <v>0.23250222684437999</v>
      </c>
    </row>
    <row r="135" spans="1:5" s="2" customFormat="1">
      <c r="A135" s="12">
        <v>2022</v>
      </c>
      <c r="B135" s="13">
        <f>I17</f>
        <v>16896.96</v>
      </c>
      <c r="C135" s="13">
        <f>SUM(I18:I24)</f>
        <v>13691.210000000001</v>
      </c>
      <c r="D135" s="13">
        <f>B135-C135</f>
        <v>3205.7499999999982</v>
      </c>
      <c r="E135" s="10">
        <f t="shared" ref="E135:E136" si="17">D135/B135</f>
        <v>0.18972347688578289</v>
      </c>
    </row>
    <row r="136" spans="1:5" s="2" customFormat="1">
      <c r="A136" s="12">
        <v>2023</v>
      </c>
      <c r="B136" s="13">
        <f>J17</f>
        <v>19126.3</v>
      </c>
      <c r="C136" s="13">
        <f>SUM(J18:J24)</f>
        <v>14735.33</v>
      </c>
      <c r="D136" s="13">
        <f>B136-C136</f>
        <v>4390.9699999999993</v>
      </c>
      <c r="E136" s="10">
        <f t="shared" si="17"/>
        <v>0.22957759733978864</v>
      </c>
    </row>
    <row r="137" spans="1:5" s="2" customFormat="1">
      <c r="A137" s="12"/>
      <c r="B137" s="13"/>
      <c r="C137" s="12"/>
      <c r="D137" s="13"/>
      <c r="E137" s="10"/>
    </row>
    <row r="138" spans="1:5" s="2" customFormat="1">
      <c r="A138" s="12"/>
      <c r="B138" s="13"/>
      <c r="C138" s="13"/>
      <c r="D138" s="13"/>
      <c r="E138" s="10"/>
    </row>
    <row r="139" spans="1:5" s="2" customFormat="1">
      <c r="A139" s="9" t="s">
        <v>84</v>
      </c>
      <c r="B139" s="13"/>
      <c r="C139" s="13"/>
      <c r="D139" s="13"/>
      <c r="E139" s="10"/>
    </row>
    <row r="140" spans="1:5" s="2" customFormat="1">
      <c r="A140" s="8" t="s">
        <v>85</v>
      </c>
      <c r="B140" s="8" t="s">
        <v>86</v>
      </c>
      <c r="C140" s="10"/>
    </row>
    <row r="141" spans="1:5" s="2" customFormat="1">
      <c r="A141" s="12" t="s">
        <v>1</v>
      </c>
      <c r="B141" s="10">
        <f>(K17/B17)^(1/9)-1</f>
        <v>0.12915349021068856</v>
      </c>
      <c r="C141" s="10"/>
    </row>
    <row r="142" spans="1:5" s="2" customFormat="1">
      <c r="A142" s="12" t="s">
        <v>3</v>
      </c>
      <c r="B142" s="10">
        <f>(K30/B30)^(1/9)-1</f>
        <v>0.24101385064321379</v>
      </c>
      <c r="C142" s="10"/>
    </row>
    <row r="143" spans="1:5" s="2" customFormat="1">
      <c r="A143" s="12" t="s">
        <v>56</v>
      </c>
      <c r="B143" s="10">
        <f>(K30/B30)^(1/9)-1</f>
        <v>0.24101385064321379</v>
      </c>
      <c r="C143" s="10"/>
    </row>
    <row r="144" spans="1:5" s="2" customFormat="1">
      <c r="A144" s="12" t="s">
        <v>30</v>
      </c>
      <c r="B144" s="10">
        <f>(J30/B30)^(1/9)-1</f>
        <v>0.20417672366628392</v>
      </c>
      <c r="C144" s="10"/>
    </row>
    <row r="145" spans="1:4" s="2" customFormat="1">
      <c r="A145" s="12" t="s">
        <v>31</v>
      </c>
      <c r="B145" s="10">
        <f>(K90/B90)^(1/9)-1</f>
        <v>0.18188322366029919</v>
      </c>
      <c r="C145" s="10"/>
    </row>
    <row r="146" spans="1:4" s="2" customFormat="1">
      <c r="A146" s="12" t="s">
        <v>2</v>
      </c>
      <c r="B146" s="10">
        <f>(K18/B18)^(1/9)-1</f>
        <v>0.13650909006583811</v>
      </c>
    </row>
    <row r="148" spans="1:4">
      <c r="A148" s="1" t="s">
        <v>122</v>
      </c>
      <c r="B148" s="2"/>
      <c r="C148" s="2"/>
      <c r="D148" s="2"/>
    </row>
    <row r="149" spans="1:4">
      <c r="A149" s="8" t="s">
        <v>123</v>
      </c>
      <c r="B149" s="11">
        <v>44621</v>
      </c>
      <c r="C149" s="11">
        <v>45261</v>
      </c>
      <c r="D149" s="11">
        <v>45352</v>
      </c>
    </row>
    <row r="150" spans="1:4">
      <c r="A150" s="12" t="s">
        <v>76</v>
      </c>
      <c r="B150" s="10">
        <f t="shared" ref="B150:C150" si="18">(H50/H17)</f>
        <v>7.4292820029591755E-2</v>
      </c>
      <c r="C150" s="10">
        <f t="shared" si="18"/>
        <v>7.9826193587485564E-2</v>
      </c>
      <c r="D150" s="10">
        <f>(J50/J17)</f>
        <v>5.8261660645289468E-2</v>
      </c>
    </row>
    <row r="151" spans="1:4">
      <c r="A151" s="12" t="s">
        <v>124</v>
      </c>
      <c r="B151" s="10">
        <f t="shared" ref="B151:C151" si="19">(H17/I66)</f>
        <v>1.6417214442115486</v>
      </c>
      <c r="C151" s="10">
        <f t="shared" si="19"/>
        <v>1.8818854315861691</v>
      </c>
      <c r="D151" s="10">
        <f>(J17/K66)</f>
        <v>1.8175606715156998</v>
      </c>
    </row>
    <row r="152" spans="1:4">
      <c r="A152" s="12" t="s">
        <v>125</v>
      </c>
      <c r="B152" s="12">
        <f t="shared" ref="B152:C152" si="20">H65/H57</f>
        <v>43.75907488073014</v>
      </c>
      <c r="C152" s="12">
        <f t="shared" si="20"/>
        <v>49.773283551130476</v>
      </c>
      <c r="D152" s="12">
        <f>J65/J57</f>
        <v>49.773283551130476</v>
      </c>
    </row>
    <row r="153" spans="1:4">
      <c r="A153" s="12" t="s">
        <v>126</v>
      </c>
      <c r="B153" s="10">
        <f>B150*B151*B152/100</f>
        <v>5.3372119120706454E-2</v>
      </c>
      <c r="C153" s="10">
        <f>C150*C151*C152/100</f>
        <v>7.4771293432525948E-2</v>
      </c>
      <c r="D153" s="10">
        <f>D150*D151*D152/100</f>
        <v>5.2706972173047789E-2</v>
      </c>
    </row>
    <row r="156" spans="1:4">
      <c r="A156" s="8" t="s">
        <v>128</v>
      </c>
      <c r="B156" s="8" t="s">
        <v>129</v>
      </c>
      <c r="C156" s="11">
        <v>45261</v>
      </c>
      <c r="D156" s="11">
        <v>45352</v>
      </c>
    </row>
    <row r="157" spans="1:4">
      <c r="A157" s="9" t="s">
        <v>97</v>
      </c>
      <c r="B157" s="12"/>
      <c r="C157" s="12"/>
      <c r="D157" s="12"/>
    </row>
    <row r="158" spans="1:4" ht="28.8">
      <c r="A158" s="12" t="s">
        <v>98</v>
      </c>
      <c r="B158" s="12" t="s">
        <v>139</v>
      </c>
      <c r="C158" s="12">
        <f>(J65-J60)/J65</f>
        <v>-0.30211871293606768</v>
      </c>
      <c r="D158" s="12">
        <f>(K65-K60)/K65</f>
        <v>-0.4077241555372097</v>
      </c>
    </row>
    <row r="159" spans="1:4">
      <c r="A159" s="12" t="s">
        <v>102</v>
      </c>
      <c r="B159" s="12" t="s">
        <v>140</v>
      </c>
      <c r="C159" s="12">
        <f>J49/J65</f>
        <v>0.15556953954250136</v>
      </c>
      <c r="D159" s="12">
        <f>K49/K65</f>
        <v>0.20307047432384304</v>
      </c>
    </row>
    <row r="160" spans="1:4">
      <c r="A160" s="12" t="s">
        <v>100</v>
      </c>
      <c r="B160" s="12" t="s">
        <v>141</v>
      </c>
      <c r="C160" s="12">
        <f>J67/J65</f>
        <v>3.9984247177619316E-2</v>
      </c>
      <c r="D160" s="12">
        <f>K67/K65</f>
        <v>6.1858301953994353E-2</v>
      </c>
    </row>
    <row r="161" spans="1:4">
      <c r="A161" s="12" t="s">
        <v>105</v>
      </c>
      <c r="B161" s="12" t="s">
        <v>142</v>
      </c>
      <c r="C161" s="12">
        <f>J82/J61</f>
        <v>0.37780245335091561</v>
      </c>
      <c r="D161" s="12">
        <f>K82/K61</f>
        <v>0.39672775789551712</v>
      </c>
    </row>
    <row r="162" spans="1:4">
      <c r="A162" s="12" t="s">
        <v>96</v>
      </c>
      <c r="B162" s="12" t="s">
        <v>143</v>
      </c>
      <c r="C162" s="12">
        <f>J65/J60</f>
        <v>0.76797913282818997</v>
      </c>
      <c r="D162" s="12">
        <f>K65/K60</f>
        <v>0.71036644222275513</v>
      </c>
    </row>
    <row r="163" spans="1:4">
      <c r="A163" s="9" t="s">
        <v>127</v>
      </c>
      <c r="B163" s="12"/>
      <c r="C163" s="12"/>
      <c r="D163" s="12"/>
    </row>
    <row r="164" spans="1:4">
      <c r="A164" s="12" t="s">
        <v>108</v>
      </c>
      <c r="B164" s="12" t="s">
        <v>144</v>
      </c>
      <c r="C164" s="10">
        <f>D130/J17</f>
        <v>0.23960201398074901</v>
      </c>
      <c r="D164" s="10">
        <f>D131/K17</f>
        <v>6.5090889562919238E-2</v>
      </c>
    </row>
    <row r="165" spans="1:4">
      <c r="A165" s="12" t="s">
        <v>110</v>
      </c>
      <c r="B165" s="12" t="s">
        <v>145</v>
      </c>
      <c r="C165" s="10">
        <f>J82/J17</f>
        <v>0.17735735610128464</v>
      </c>
      <c r="D165" s="10">
        <f>K82/K17</f>
        <v>0.171140806160887</v>
      </c>
    </row>
    <row r="166" spans="1:4">
      <c r="A166" s="12" t="s">
        <v>112</v>
      </c>
      <c r="B166" s="12" t="s">
        <v>146</v>
      </c>
      <c r="C166" s="10">
        <f>D130/J65</f>
        <v>0.95490025296198888</v>
      </c>
      <c r="D166" s="10">
        <f>D131/K65</f>
        <v>0.32689825270781908</v>
      </c>
    </row>
    <row r="167" spans="1:4">
      <c r="A167" s="12" t="s">
        <v>114</v>
      </c>
      <c r="B167" s="12" t="s">
        <v>147</v>
      </c>
      <c r="C167" s="10">
        <f>J82/J65</f>
        <v>0.70683289089295165</v>
      </c>
      <c r="D167" s="10">
        <f>K82/K65</f>
        <v>0.85950016779110738</v>
      </c>
    </row>
    <row r="168" spans="1:4" ht="28.8">
      <c r="A168" s="12" t="s">
        <v>116</v>
      </c>
      <c r="B168" s="12" t="s">
        <v>148</v>
      </c>
      <c r="C168" s="12">
        <f>C130/(J46 + 0.25*J43)</f>
        <v>0.44837625511585488</v>
      </c>
      <c r="D168" s="12">
        <f>D131/(K46 + 0.25*K43)</f>
        <v>1.5623728521702764</v>
      </c>
    </row>
    <row r="169" spans="1:4">
      <c r="A169" s="12"/>
      <c r="B169" s="12"/>
      <c r="C169" s="12"/>
      <c r="D169" s="12"/>
    </row>
    <row r="170" spans="1:4">
      <c r="A170" s="12"/>
      <c r="B170" s="12"/>
      <c r="C170" s="12"/>
      <c r="D170" s="12"/>
    </row>
    <row r="171" spans="1:4">
      <c r="A171" s="12"/>
      <c r="B171" s="12"/>
      <c r="C171" s="12"/>
    </row>
    <row r="172" spans="1:4">
      <c r="A172" s="12"/>
      <c r="B172" s="12"/>
      <c r="C172" s="12"/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C3C2519C-77BD-417B-9C62-310E9CFEB207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D0E0-2E44-4722-827F-76B5E3FF7447}">
  <dimension ref="NLG133337"/>
  <sheetViews>
    <sheetView workbookViewId="0"/>
  </sheetViews>
  <sheetFormatPr defaultRowHeight="14.4"/>
  <sheetData>
    <row r="133337" spans="9783:9783">
      <c r="NLG133337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Karthik 24MBMA04 Hind Unilever</vt:lpstr>
      <vt:lpstr>Karthik 24MBMA04 Nestle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K Bhavani Venkata Karthik</cp:lastModifiedBy>
  <cp:lastPrinted>2012-12-06T18:14:13Z</cp:lastPrinted>
  <dcterms:created xsi:type="dcterms:W3CDTF">2012-08-17T09:55:37Z</dcterms:created>
  <dcterms:modified xsi:type="dcterms:W3CDTF">2024-11-13T16:40:58Z</dcterms:modified>
</cp:coreProperties>
</file>