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ne\dbc\homework\01-excel\"/>
    </mc:Choice>
  </mc:AlternateContent>
  <xr:revisionPtr revIDLastSave="0" documentId="13_ncr:1_{D5EC2093-B10D-40A9-B349-809AC6BBA49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ivot table 1" sheetId="2" r:id="rId1"/>
    <sheet name="pivot table 2" sheetId="3" r:id="rId2"/>
    <sheet name="pivot table 3" sheetId="7" r:id="rId3"/>
    <sheet name="Crowdfunding" sheetId="1" r:id="rId4"/>
    <sheet name="Outcome %" sheetId="8" r:id="rId5"/>
    <sheet name="statistics summary" sheetId="9" r:id="rId6"/>
  </sheets>
  <definedNames>
    <definedName name="_xlnm._FilterDatabase" localSheetId="3" hidden="1">Crowdfunding!$A$1:$T$1001</definedName>
    <definedName name="goal">Crowdfunding!$D$2:$D$1001</definedName>
    <definedName name="outcome">Crowdfunding!$G$2:$G$1001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G7" i="9"/>
  <c r="G6" i="9"/>
  <c r="G5" i="9"/>
  <c r="G4" i="9"/>
  <c r="G3" i="9"/>
  <c r="G2" i="9"/>
  <c r="D5" i="8"/>
  <c r="C10" i="8"/>
  <c r="B10" i="8"/>
  <c r="D13" i="8"/>
  <c r="D12" i="8"/>
  <c r="D11" i="8"/>
  <c r="D10" i="8"/>
  <c r="E10" i="8" s="1"/>
  <c r="H10" i="8" s="1"/>
  <c r="D9" i="8"/>
  <c r="D8" i="8"/>
  <c r="D7" i="8"/>
  <c r="D6" i="8"/>
  <c r="D4" i="8"/>
  <c r="D3" i="8"/>
  <c r="D2" i="8"/>
  <c r="C13" i="8"/>
  <c r="B13" i="8"/>
  <c r="C12" i="8"/>
  <c r="C11" i="8"/>
  <c r="C9" i="8"/>
  <c r="C8" i="8"/>
  <c r="C7" i="8"/>
  <c r="C6" i="8"/>
  <c r="C5" i="8"/>
  <c r="C4" i="8"/>
  <c r="C3" i="8"/>
  <c r="C2" i="8"/>
  <c r="B12" i="8"/>
  <c r="B11" i="8"/>
  <c r="B9" i="8"/>
  <c r="B8" i="8"/>
  <c r="B7" i="8"/>
  <c r="B6" i="8"/>
  <c r="B5" i="8"/>
  <c r="B4" i="8"/>
  <c r="B3" i="8"/>
  <c r="B2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8" l="1"/>
  <c r="E13" i="8"/>
  <c r="G13" i="8" s="1"/>
  <c r="E6" i="8"/>
  <c r="F6" i="8" s="1"/>
  <c r="E11" i="8"/>
  <c r="G11" i="8" s="1"/>
  <c r="E12" i="8"/>
  <c r="G12" i="8" s="1"/>
  <c r="E9" i="8"/>
  <c r="F9" i="8" s="1"/>
  <c r="E2" i="8"/>
  <c r="H2" i="8" s="1"/>
  <c r="F10" i="8"/>
  <c r="E3" i="8"/>
  <c r="H3" i="8" s="1"/>
  <c r="E4" i="8"/>
  <c r="H4" i="8" s="1"/>
  <c r="F7" i="8"/>
  <c r="G7" i="8"/>
  <c r="H6" i="8"/>
  <c r="H8" i="8"/>
  <c r="H13" i="8"/>
  <c r="G6" i="8"/>
  <c r="H7" i="8"/>
  <c r="F4" i="8"/>
  <c r="F3" i="8"/>
  <c r="E5" i="8"/>
  <c r="F13" i="8"/>
  <c r="E8" i="8"/>
  <c r="F8" i="8" s="1"/>
  <c r="F11" i="8"/>
  <c r="F5" i="8"/>
  <c r="G5" i="8"/>
  <c r="H5" i="8"/>
  <c r="G10" i="8"/>
  <c r="G4" i="8" l="1"/>
  <c r="G3" i="8"/>
  <c r="G2" i="8"/>
  <c r="F12" i="8"/>
  <c r="F2" i="8"/>
  <c r="H12" i="8"/>
  <c r="H11" i="8"/>
  <c r="G9" i="8"/>
  <c r="H9" i="8"/>
  <c r="G8" i="8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<sst xmlns="http://schemas.openxmlformats.org/spreadsheetml/2006/main" count="9069" uniqueCount="2114">
  <si>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</si>
  <si>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</si>
  <si>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</si>
  <si>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</si>
  <si>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</si>
  <si>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</si>
  <si>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</si>
  <si>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</si>
  <si>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</si>
  <si>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</si>
  <si>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</si>
  <si>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</si>
  <si>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</si>
  <si>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</si>
  <si>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</si>
  <si>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</si>
  <si>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</si>
  <si>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</si>
  <si>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</si>
  <si>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</si>
  <si>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</si>
  <si>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</si>
  <si>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</si>
  <si>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</si>
  <si>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</si>
  <si>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</si>
  <si>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</si>
  <si>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</si>
  <si>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</si>
  <si>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</si>
  <si>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</si>
  <si>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</si>
  <si>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</si>
  <si>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</si>
  <si>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</si>
  <si>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</si>
  <si>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</si>
  <si>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</si>
  <si>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</si>
  <si>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</si>
  <si>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</si>
  <si>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</si>
  <si>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</si>
  <si>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</si>
  <si>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</si>
  <si>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</si>
  <si>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</si>
  <si>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</si>
  <si>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</si>
  <si>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</si>
  <si>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</si>
  <si>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</si>
  <si>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</si>
  <si>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</si>
  <si>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</si>
  <si>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</si>
  <si>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</si>
  <si>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</si>
  <si>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</si>
  <si>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</si>
  <si>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</si>
  <si>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</si>
  <si>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</si>
  <si>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</si>
  <si>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</si>
  <si>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</si>
  <si>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</si>
  <si>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</si>
  <si>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</si>
  <si>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</si>
  <si>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</si>
  <si>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</si>
  <si>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</si>
  <si>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</si>
  <si>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</si>
  <si>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</si>
  <si>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</si>
  <si>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</si>
  <si>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</si>
  <si>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</si>
  <si>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</si>
  <si>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</si>
  <si>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</si>
  <si>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</si>
  <si>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</si>
  <si>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</si>
  <si>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</si>
  <si>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</si>
  <si>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</si>
  <si>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</si>
  <si>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</si>
  <si>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</si>
  <si>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</si>
  <si>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</si>
  <si>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</si>
  <si>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</si>
  <si>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</si>
  <si>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</si>
  <si>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</si>
  <si>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</si>
  <si>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</si>
  <si>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</si>
  <si>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</si>
  <si>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</si>
  <si>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</si>
  <si>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</si>
  <si>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</si>
  <si>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</si>
  <si>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</si>
  <si>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</si>
  <si>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</si>
  <si>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</si>
  <si>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</si>
  <si>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</si>
  <si>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</si>
  <si>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</si>
  <si>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</si>
  <si>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</si>
  <si>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</si>
  <si>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</si>
  <si>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</si>
  <si>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</si>
  <si>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</si>
  <si>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</si>
  <si>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</si>
  <si>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</si>
  <si>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</si>
  <si>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</si>
  <si>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</si>
  <si>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</si>
  <si>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</si>
  <si>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</si>
  <si>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</si>
  <si>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</si>
  <si>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</si>
  <si>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</si>
  <si>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</si>
  <si>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</si>
  <si>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</si>
  <si>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</si>
  <si>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</si>
  <si>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</si>
  <si>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</si>
  <si>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</si>
  <si>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</si>
  <si>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</si>
  <si>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</si>
  <si>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</si>
  <si>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</si>
  <si>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</si>
  <si>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</si>
  <si>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</si>
  <si>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</si>
  <si>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</si>
  <si>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</si>
  <si>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</si>
  <si>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</si>
  <si>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</si>
  <si>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</si>
  <si>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</si>
  <si>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</si>
  <si>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</si>
  <si>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</si>
  <si>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</si>
  <si>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</si>
  <si>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</si>
  <si>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</si>
  <si>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</si>
  <si>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</si>
  <si>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</si>
  <si>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</si>
  <si>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</si>
  <si>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</si>
  <si>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</si>
  <si>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</si>
  <si>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</si>
  <si>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</si>
  <si>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</si>
  <si>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</si>
  <si>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</si>
  <si>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</si>
  <si>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</si>
  <si>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</si>
  <si>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</si>
  <si>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</si>
  <si>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</si>
  <si>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</si>
  <si>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</si>
  <si>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</si>
  <si>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</si>
  <si>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</si>
  <si>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</si>
  <si>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</si>
  <si>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</si>
  <si>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</si>
  <si>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</si>
  <si>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</si>
  <si>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</si>
  <si>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</si>
  <si>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</si>
  <si>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</si>
  <si>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</si>
  <si>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</si>
  <si>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</si>
  <si>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</si>
  <si>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</si>
  <si>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</si>
  <si>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</si>
  <si>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</si>
  <si>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</si>
  <si>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</si>
  <si>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</si>
  <si>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</si>
  <si>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</si>
  <si>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</si>
  <si>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</si>
  <si>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</si>
  <si>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</si>
  <si>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</si>
  <si>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</si>
  <si>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</si>
  <si>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</si>
  <si>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</si>
  <si>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</si>
  <si>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</si>
  <si>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</si>
  <si>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</si>
  <si>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</si>
  <si>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</si>
  <si>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</si>
  <si>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</si>
  <si>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</si>
  <si>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</si>
  <si>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</si>
  <si>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</si>
  <si>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</si>
  <si>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</si>
  <si>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</si>
  <si>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</si>
  <si>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</si>
  <si>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</si>
  <si>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</si>
  <si>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</si>
  <si>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</si>
  <si>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</si>
  <si>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</si>
  <si>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</si>
  <si>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</si>
  <si>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</si>
  <si>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</si>
  <si>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</si>
  <si>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</si>
  <si>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</si>
  <si>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</si>
  <si>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</si>
  <si>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</si>
  <si>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</si>
  <si>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</si>
  <si>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</si>
  <si>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</si>
  <si>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</si>
  <si>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</si>
  <si>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</si>
  <si>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</si>
  <si>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</si>
  <si>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</si>
  <si>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</si>
  <si>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</si>
  <si>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</si>
  <si>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</si>
  <si>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</si>
  <si>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</si>
  <si>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</si>
  <si>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</si>
  <si>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</si>
  <si>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</si>
  <si>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</si>
  <si>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</si>
  <si>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</si>
  <si>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</si>
  <si>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</si>
  <si>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</si>
  <si>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</si>
  <si>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</si>
  <si>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</si>
  <si>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</si>
  <si>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</si>
  <si>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</si>
  <si>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</si>
  <si>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</si>
  <si>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</si>
  <si>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</si>
  <si>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</si>
  <si>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</si>
  <si>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</si>
  <si>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</si>
  <si>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</si>
  <si>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</si>
  <si>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</si>
  <si>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</si>
  <si>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</si>
  <si>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</si>
  <si>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</si>
  <si>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</si>
  <si>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</si>
  <si>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</si>
  <si>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</si>
  <si>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</si>
  <si>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</si>
  <si>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</si>
  <si>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</si>
  <si>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</si>
  <si>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</si>
  <si>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</si>
  <si>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</si>
  <si>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</si>
  <si>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</si>
  <si>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</si>
  <si>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</si>
  <si>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</si>
  <si>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</si>
  <si>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</si>
  <si>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</si>
  <si>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</si>
  <si>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</si>
  <si>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</si>
  <si>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</si>
  <si>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</si>
  <si>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</si>
  <si>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</si>
  <si>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</si>
  <si>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</si>
  <si>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</si>
  <si>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</si>
  <si>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</si>
  <si>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</si>
  <si>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</si>
  <si>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</si>
  <si>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</si>
  <si>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</si>
  <si>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</si>
  <si>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</si>
  <si>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</si>
  <si>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</si>
  <si>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</si>
  <si>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</si>
  <si>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</si>
  <si>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</si>
  <si>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</si>
  <si>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</si>
  <si>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</si>
  <si>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</si>
  <si>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</si>
  <si>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</si>
  <si>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</si>
  <si>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</si>
  <si>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</si>
  <si>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</si>
  <si>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</si>
  <si>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</si>
  <si>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</si>
  <si>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</si>
  <si>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</si>
  <si>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</si>
  <si>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</si>
  <si>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</si>
  <si>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</si>
  <si>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</si>
  <si>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</si>
  <si>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</si>
  <si>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</si>
  <si>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</si>
  <si>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</si>
  <si>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</si>
  <si>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</si>
  <si>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</si>
  <si>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</si>
  <si>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</si>
  <si>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</si>
  <si>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</si>
  <si>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</si>
  <si>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</si>
  <si>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</si>
  <si>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</si>
  <si>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</si>
  <si>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</si>
  <si>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</si>
  <si>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</si>
  <si>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</si>
  <si>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</si>
  <si>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</si>
  <si>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</si>
  <si>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</si>
  <si>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</si>
  <si>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</si>
  <si>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</si>
  <si>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</si>
  <si>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</si>
  <si>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</si>
  <si>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</si>
  <si>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</si>
  <si>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</si>
  <si>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</si>
  <si>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</si>
  <si>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</si>
  <si>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</si>
  <si>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</si>
  <si>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</si>
  <si>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</si>
  <si>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</si>
  <si>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</si>
  <si>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</si>
  <si>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</si>
  <si>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</si>
  <si>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</si>
  <si>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</si>
  <si>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</si>
  <si>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</si>
  <si>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</si>
  <si>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</si>
  <si>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</si>
  <si>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</si>
  <si>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</si>
  <si>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</si>
  <si>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</si>
  <si>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</si>
  <si>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</si>
  <si>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</si>
  <si>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</si>
  <si>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</si>
  <si>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</si>
  <si>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</si>
  <si>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</si>
  <si>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</si>
  <si>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</si>
  <si>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</si>
  <si>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</si>
  <si>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</si>
  <si>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</si>
  <si>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</si>
  <si>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</si>
  <si>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</si>
  <si>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</si>
  <si>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</si>
  <si>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</si>
  <si>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</si>
  <si>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</si>
  <si>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</si>
  <si>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</si>
  <si>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</si>
  <si>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</si>
  <si>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</si>
  <si>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</si>
  <si>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</si>
  <si>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</si>
  <si>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</si>
  <si>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</si>
  <si>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</si>
  <si>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</si>
  <si>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</si>
  <si>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</si>
  <si>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</si>
  <si>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</si>
  <si>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</si>
  <si>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</si>
  <si>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</si>
  <si>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</si>
  <si>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</si>
  <si>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</si>
  <si>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</si>
  <si>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</si>
  <si>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</si>
  <si>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</si>
  <si>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</si>
  <si>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</si>
  <si>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</si>
  <si>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</si>
  <si>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</si>
  <si>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</si>
  <si>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</si>
  <si>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</si>
  <si>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</si>
  <si>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</si>
  <si>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</si>
  <si>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</si>
  <si>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</si>
  <si>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</si>
  <si>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</si>
  <si>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</si>
  <si>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</si>
  <si>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</si>
  <si>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</si>
  <si>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</si>
  <si>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</si>
  <si>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</si>
  <si>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</si>
  <si>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</si>
  <si>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</si>
  <si>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</si>
  <si>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</si>
  <si>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</si>
  <si>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</si>
  <si>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</si>
  <si>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</si>
  <si>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</si>
  <si>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</si>
  <si>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</si>
  <si>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</si>
  <si>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</si>
  <si>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</si>
  <si>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</si>
  <si>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</si>
  <si>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</si>
  <si>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</si>
  <si>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</si>
  <si>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</si>
  <si>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</si>
  <si>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</si>
  <si>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</si>
  <si>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</si>
  <si>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</si>
  <si>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</si>
  <si>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</si>
  <si>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</si>
  <si>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</si>
  <si>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</si>
  <si>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</si>
  <si>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</si>
  <si>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</si>
  <si>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</si>
  <si>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</si>
  <si>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</si>
  <si>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</si>
  <si>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</si>
  <si>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</si>
  <si>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</si>
  <si>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</si>
  <si>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</si>
  <si>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</si>
  <si>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</si>
  <si>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</si>
  <si>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</si>
  <si>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</si>
  <si>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</si>
  <si>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</si>
  <si>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</si>
  <si>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</si>
  <si>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</si>
  <si>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</si>
  <si>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</si>
  <si>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</si>
  <si>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</si>
  <si>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</si>
  <si>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</si>
  <si>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</si>
  <si>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</si>
  <si>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</si>
  <si>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</si>
  <si>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</si>
  <si>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</si>
  <si>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</si>
  <si>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</si>
  <si>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</si>
  <si>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</si>
  <si>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</si>
  <si>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</si>
  <si>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</si>
  <si>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</si>
  <si>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</si>
  <si>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</si>
  <si>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</si>
  <si>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</si>
  <si>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</si>
  <si>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</si>
  <si>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</si>
  <si>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</si>
  <si>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</si>
  <si>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</si>
  <si>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</si>
  <si>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</si>
  <si>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</si>
  <si>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</si>
  <si>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</si>
  <si>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</si>
  <si>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</si>
  <si>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</si>
  <si>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</si>
  <si>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</si>
  <si>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</si>
  <si>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</si>
  <si>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</si>
  <si>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</si>
  <si>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</si>
  <si>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</si>
  <si>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</si>
  <si>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</si>
  <si>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</si>
  <si>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</si>
  <si>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</si>
  <si>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</si>
  <si>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</si>
  <si>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</si>
  <si>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</si>
  <si>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</si>
  <si>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</si>
  <si>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</si>
  <si>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</si>
  <si>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</si>
  <si>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</si>
  <si>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</si>
  <si>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</si>
  <si>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</si>
  <si>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</si>
  <si>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</si>
  <si>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</si>
  <si>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</si>
  <si>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</si>
  <si>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</si>
  <si>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</si>
  <si>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</si>
  <si>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</si>
  <si>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</si>
  <si>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</si>
  <si>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</si>
  <si>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</si>
  <si>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</si>
  <si>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</si>
  <si>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</si>
  <si>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</si>
  <si>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</si>
  <si>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</si>
  <si>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</si>
  <si>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</si>
  <si>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</si>
  <si>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</si>
  <si>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</si>
  <si>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</si>
  <si>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</si>
  <si>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</si>
  <si>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</si>
  <si>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</si>
  <si>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</si>
  <si>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</si>
  <si>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</si>
  <si>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</si>
  <si>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</si>
  <si>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</si>
  <si>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</si>
  <si>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</si>
  <si>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</si>
  <si>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</si>
  <si>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</si>
  <si>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</si>
  <si>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</si>
  <si>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</si>
  <si>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</si>
  <si>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</si>
  <si>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</si>
  <si>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</si>
  <si>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</si>
  <si>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</si>
  <si>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</si>
  <si>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</si>
  <si>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</si>
  <si>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</si>
  <si>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</si>
  <si>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</si>
  <si>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</si>
  <si>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</si>
  <si>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</si>
  <si>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</si>
  <si>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</si>
  <si>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</si>
  <si>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</si>
  <si>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</si>
  <si>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</si>
  <si>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</si>
  <si>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</si>
  <si>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</si>
  <si>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</si>
  <si>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</si>
  <si>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</si>
  <si>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</si>
  <si>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</si>
  <si>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</si>
  <si>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</si>
  <si>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</si>
  <si>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</si>
  <si>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</si>
  <si>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</si>
  <si>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</si>
  <si>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</si>
  <si>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</si>
  <si>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</si>
  <si>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</si>
  <si>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</si>
  <si>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</si>
  <si>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</si>
  <si>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</si>
  <si>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</si>
  <si>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</si>
  <si>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</si>
  <si>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</si>
  <si>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</si>
  <si>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</si>
  <si>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</si>
  <si>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</si>
  <si>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</si>
  <si>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</si>
  <si>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</si>
  <si>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</si>
  <si>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</si>
  <si>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</si>
  <si>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</si>
  <si>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</si>
  <si>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</si>
  <si>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</si>
  <si>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</si>
  <si>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</si>
  <si>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</si>
  <si>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</si>
  <si>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</si>
  <si>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</si>
  <si>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</si>
  <si>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</si>
  <si>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</si>
  <si>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</si>
  <si>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</si>
  <si>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</si>
  <si>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</si>
  <si>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</si>
  <si>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</si>
  <si>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</si>
  <si>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</si>
  <si>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</si>
  <si>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</si>
  <si>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</si>
  <si>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</si>
  <si>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</si>
  <si>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</si>
  <si>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</si>
  <si>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</si>
  <si>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</si>
  <si>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</si>
  <si>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</si>
  <si>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</si>
  <si>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</si>
  <si>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</si>
  <si>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</si>
  <si>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</si>
  <si>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</si>
  <si>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</si>
  <si>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</si>
  <si>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</si>
  <si>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</si>
  <si>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</si>
  <si>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</si>
  <si>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</si>
  <si>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</si>
  <si>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</si>
  <si>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</si>
  <si>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</si>
  <si>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</si>
  <si>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</si>
  <si>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</si>
  <si>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</si>
  <si>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</si>
  <si>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</si>
  <si>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</si>
  <si>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</si>
  <si>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</si>
  <si>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</si>
  <si>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</si>
  <si>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</si>
  <si>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</si>
  <si>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</si>
  <si>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</si>
  <si>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</si>
  <si>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</si>
  <si>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</si>
  <si>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</si>
  <si>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</si>
  <si>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</si>
  <si>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</si>
  <si>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</si>
  <si>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</si>
  <si>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</si>
  <si>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</si>
  <si>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</si>
  <si>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</si>
  <si>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</si>
  <si>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</si>
  <si>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</si>
  <si>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</si>
  <si>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</si>
  <si>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</si>
  <si>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</si>
  <si>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</si>
  <si>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</si>
  <si>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</si>
  <si>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</si>
  <si>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</si>
  <si>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</si>
  <si>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</si>
  <si>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</si>
  <si>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</si>
  <si>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</si>
  <si>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</si>
  <si>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</si>
  <si>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</si>
  <si>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</si>
  <si>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</si>
  <si>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</si>
  <si>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</si>
  <si>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</si>
  <si>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</si>
  <si>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</si>
  <si>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</si>
  <si>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</si>
  <si>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</si>
  <si>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</si>
  <si>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</si>
  <si>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</si>
  <si>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</si>
  <si>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</si>
  <si>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</si>
  <si>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</si>
  <si>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</si>
  <si>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</si>
  <si>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</si>
  <si>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</si>
  <si>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</si>
  <si>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</si>
  <si>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</si>
  <si>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</si>
  <si>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</si>
  <si>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</si>
  <si>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</si>
  <si>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</si>
  <si>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</si>
  <si>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</si>
  <si>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</si>
  <si>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</si>
  <si>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</si>
  <si>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</si>
  <si>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</si>
  <si>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</si>
  <si>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</si>
  <si>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</si>
  <si>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</si>
  <si>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</si>
  <si>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</si>
  <si>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</si>
  <si>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</si>
  <si>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</si>
  <si>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</si>
  <si>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</si>
  <si>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</si>
  <si>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</si>
  <si>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</si>
  <si>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</si>
  <si>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</si>
  <si>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</si>
  <si>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</si>
  <si>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</si>
  <si>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</si>
  <si>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</si>
  <si>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</si>
  <si>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</si>
  <si>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</si>
  <si>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</si>
  <si>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</si>
  <si>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</si>
  <si>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</si>
  <si>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</si>
  <si>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</si>
  <si>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</si>
  <si>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</si>
  <si>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</si>
  <si>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</si>
  <si>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</si>
  <si>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</si>
  <si>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</si>
  <si>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</si>
  <si>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</si>
  <si>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</si>
  <si>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</si>
  <si>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</si>
  <si>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</si>
  <si>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</si>
  <si>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</si>
  <si>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</si>
  <si>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</si>
  <si>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</si>
  <si>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</si>
  <si>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</si>
  <si>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</si>
  <si>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</si>
  <si>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</si>
  <si>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</si>
  <si>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</si>
  <si>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</si>
  <si>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</si>
  <si>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</si>
  <si>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</si>
  <si>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</si>
  <si>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</si>
  <si>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</si>
  <si>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</si>
  <si>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</si>
  <si>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</si>
  <si>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</si>
  <si>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</si>
  <si>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</si>
  <si>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</si>
  <si>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</si>
  <si>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</si>
  <si>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</si>
  <si>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</si>
  <si>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</si>
  <si>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</si>
  <si>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</si>
  <si>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</si>
  <si>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</si>
  <si>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</si>
  <si>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</si>
  <si>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</si>
  <si>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</si>
  <si>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</si>
  <si>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</si>
  <si>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</si>
  <si>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</si>
  <si>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</si>
  <si>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</si>
  <si>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</si>
  <si>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</si>
  <si>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</si>
  <si>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</si>
  <si>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</si>
  <si>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</si>
  <si>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</si>
  <si>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</si>
  <si>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</si>
  <si>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</si>
  <si>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</si>
  <si>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</si>
  <si>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</si>
  <si>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</si>
  <si>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</si>
  <si>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</si>
  <si>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</si>
  <si>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</si>
  <si>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</si>
  <si>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</si>
  <si>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</si>
  <si>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</si>
  <si>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</si>
  <si>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</si>
  <si>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</si>
  <si>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</si>
  <si>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</si>
  <si>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</si>
  <si>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</si>
  <si>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</si>
  <si>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</si>
  <si>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</si>
  <si>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</si>
  <si>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</si>
  <si>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</si>
  <si>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</si>
  <si>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</si>
  <si>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</si>
  <si>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</si>
  <si>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</si>
  <si>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</si>
  <si>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</si>
  <si>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</si>
  <si>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</si>
  <si>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</si>
  <si>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</si>
  <si>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</si>
  <si>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</si>
  <si>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</si>
  <si>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</si>
  <si>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</si>
  <si>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</si>
  <si>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</si>
  <si>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</si>
  <si>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</si>
  <si>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</si>
  <si>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</si>
  <si>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</si>
  <si>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</si>
  <si>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</si>
  <si>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</si>
  <si>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</si>
  <si>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</si>
  <si>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</si>
  <si>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</si>
  <si>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</si>
  <si>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</si>
  <si>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</si>
  <si>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</si>
  <si>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</si>
  <si>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</si>
  <si>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</si>
  <si>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</si>
  <si>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</si>
  <si>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</si>
  <si>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</si>
  <si>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</si>
  <si>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</si>
  <si>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</si>
  <si>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</si>
  <si>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</si>
  <si>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</si>
  <si>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</si>
  <si>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</si>
  <si>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</si>
  <si>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</si>
  <si>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</si>
  <si>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</si>
  <si>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</si>
  <si>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</si>
  <si>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</si>
  <si>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</si>
  <si>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</si>
  <si>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</si>
  <si>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</si>
  <si>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</si>
  <si>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</si>
  <si>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</si>
  <si>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</si>
  <si>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</si>
  <si>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</si>
  <si>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</si>
  <si>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</si>
  <si>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</si>
  <si>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</si>
  <si>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</si>
  <si>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</si>
  <si>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</si>
  <si>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</si>
  <si>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</si>
  <si>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</si>
  <si>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</si>
  <si>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</si>
  <si>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</si>
  <si>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</si>
  <si>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</si>
  <si>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</si>
  <si>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</si>
  <si>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</si>
  <si>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</si>
  <si>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</si>
  <si>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</si>
  <si>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</si>
  <si>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</si>
  <si>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</si>
  <si>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</si>
  <si>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</si>
  <si>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</si>
  <si>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</si>
  <si>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</si>
  <si>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</si>
  <si>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</si>
  <si>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</si>
  <si>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</si>
  <si>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</si>
  <si>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</si>
  <si>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</si>
  <si>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</si>
  <si>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</si>
  <si>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</si>
  <si>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</si>
  <si>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</si>
  <si>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</si>
  <si>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</si>
  <si>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</si>
  <si>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</si>
  <si>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</si>
  <si>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</si>
  <si>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</si>
  <si>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</si>
  <si>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</si>
  <si>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</si>
  <si>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</si>
  <si>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</si>
  <si>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</si>
  <si>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</si>
  <si>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</si>
  <si>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</si>
  <si>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</si>
  <si>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</si>
  <si>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</si>
  <si>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</si>
  <si>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</si>
  <si>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</si>
  <si>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</si>
  <si>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</si>
  <si>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</si>
  <si>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</si>
  <si>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</si>
  <si>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</si>
  <si>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</si>
  <si>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</si>
  <si>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</si>
  <si>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</si>
  <si>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</si>
  <si>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</si>
  <si>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</si>
  <si>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</si>
  <si>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</si>
  <si>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</si>
  <si>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</si>
  <si>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</si>
  <si>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</si>
  <si>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</si>
  <si>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</si>
  <si>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</si>
  <si>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</si>
  <si>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</si>
  <si>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</si>
  <si>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</si>
  <si>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</si>
  <si>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</si>
  <si>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</si>
  <si>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</si>
  <si>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</si>
  <si>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</si>
  <si>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</si>
  <si>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</si>
  <si>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</si>
  <si>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</si>
  <si>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</si>
  <si>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</si>
  <si>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</si>
  <si>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</si>
  <si>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</si>
  <si>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</si>
  <si>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</si>
  <si>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</si>
  <si>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</si>
  <si>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</si>
  <si>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</si>
  <si>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</si>
  <si>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</si>
  <si>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</si>
  <si>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</si>
  <si>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</si>
  <si>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</si>
  <si>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</si>
  <si>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</si>
  <si>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</si>
  <si>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</si>
  <si>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</si>
  <si>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</si>
  <si>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</si>
  <si>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</si>
  <si>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</si>
  <si>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</si>
  <si>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</si>
  <si>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</si>
  <si>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</si>
  <si>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</si>
  <si>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</si>
  <si>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</si>
  <si>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</si>
  <si>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</si>
  <si>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</si>
  <si>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</si>
  <si>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</si>
  <si>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</si>
  <si>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</si>
  <si>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</si>
  <si>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</si>
  <si>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</si>
  <si>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</si>
  <si>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</si>
  <si>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</si>
  <si>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</si>
  <si>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</si>
  <si>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</si>
  <si>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</si>
  <si>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</si>
  <si>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</si>
  <si>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</si>
  <si>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</si>
  <si>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</si>
  <si>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</si>
  <si>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</si>
  <si>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</si>
  <si>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</si>
  <si>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</si>
  <si>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</si>
  <si>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</si>
  <si>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</si>
  <si>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</si>
  <si>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</si>
  <si>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</si>
  <si>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</si>
  <si>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</si>
  <si>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</si>
  <si>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</si>
  <si>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</si>
  <si>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</si>
  <si>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</si>
  <si>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</si>
  <si>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</si>
  <si>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</si>
  <si>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</si>
  <si>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</si>
  <si>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</si>
  <si>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</si>
  <si>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</si>
  <si>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</si>
  <si>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</si>
  <si>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</si>
  <si>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</si>
  <si>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</si>
  <si>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</si>
  <si>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</si>
  <si>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</si>
  <si>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</si>
  <si>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</si>
  <si>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</si>
  <si>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</si>
  <si>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</si>
  <si>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</si>
  <si>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</si>
  <si>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</si>
  <si>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</si>
  <si>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</si>
  <si>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</si>
  <si>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</si>
  <si>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</si>
  <si>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</si>
  <si>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</si>
  <si>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</si>
  <si>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</si>
  <si>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</si>
  <si>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</si>
  <si>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</si>
  <si>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</si>
  <si>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</si>
  <si>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</si>
  <si>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</si>
  <si>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</si>
  <si>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</si>
  <si>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</si>
  <si>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</si>
  <si>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</si>
  <si>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</si>
  <si>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</si>
  <si>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</si>
  <si>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</si>
  <si>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</si>
  <si>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</si>
  <si>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</si>
  <si>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</si>
  <si>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</si>
  <si>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</si>
  <si>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</si>
  <si>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</si>
  <si>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</si>
  <si>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</si>
  <si>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</si>
  <si>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</si>
  <si>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</si>
  <si>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</si>
  <si>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</si>
  <si>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</si>
  <si>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</si>
  <si>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</si>
  <si>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</si>
  <si>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</si>
  <si>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</si>
  <si>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</si>
  <si>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</si>
  <si>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</si>
  <si>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</si>
  <si>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</si>
  <si>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</si>
  <si>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</si>
  <si>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</si>
  <si>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</si>
  <si>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</si>
  <si>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</si>
  <si>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</si>
  <si>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</si>
  <si>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</si>
  <si>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</si>
  <si>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</si>
  <si>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</si>
  <si>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</si>
  <si>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</si>
  <si>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</si>
  <si>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</si>
  <si>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</si>
  <si>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</si>
  <si>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</si>
  <si>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</si>
  <si>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</si>
  <si>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</si>
  <si>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</si>
  <si>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</si>
  <si>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</si>
  <si>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</si>
  <si>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</si>
  <si>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</si>
  <si>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</si>
  <si>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</si>
  <si>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</si>
  <si>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</si>
  <si>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</si>
  <si>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</si>
  <si>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</si>
  <si>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</si>
  <si>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</si>
  <si>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</si>
  <si>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</si>
  <si>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</si>
  <si>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</si>
  <si>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</si>
  <si>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</si>
  <si>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</si>
  <si>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</si>
  <si>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</si>
  <si>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</si>
  <si>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</si>
  <si>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</si>
  <si>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</si>
  <si>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</si>
  <si>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</si>
  <si>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</si>
  <si>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</si>
  <si>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</si>
  <si>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</si>
  <si>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</si>
  <si>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</si>
  <si>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</si>
  <si>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</si>
  <si>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</si>
  <si>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</si>
  <si>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</si>
  <si>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</si>
  <si>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</si>
  <si>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</si>
  <si>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</si>
  <si>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</si>
  <si>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</si>
  <si>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</si>
  <si>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</si>
  <si>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</si>
  <si>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</si>
  <si>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</si>
  <si>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</si>
  <si>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</si>
  <si>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</si>
  <si>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</si>
  <si>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</si>
  <si>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</si>
  <si>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</si>
  <si>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</si>
  <si>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</si>
  <si>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</si>
  <si>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</si>
  <si>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</si>
  <si>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</si>
  <si>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</si>
  <si>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</si>
  <si>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</si>
  <si>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</si>
  <si>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</si>
  <si>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</si>
  <si>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</si>
  <si>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</si>
  <si>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</si>
  <si>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</si>
  <si>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</si>
  <si>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</si>
  <si>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</si>
  <si>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</si>
  <si>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</si>
  <si>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</si>
  <si>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</si>
  <si>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</si>
  <si>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</si>
  <si>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</si>
  <si>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</si>
  <si>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</si>
  <si>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</si>
  <si>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</si>
  <si>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</si>
  <si>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</si>
  <si>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</si>
  <si>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</si>
  <si>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</si>
  <si>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</si>
  <si>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</si>
  <si>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</si>
  <si>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</si>
  <si>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</si>
  <si>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</si>
  <si>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</si>
  <si>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</si>
  <si>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</si>
  <si>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</si>
  <si>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</si>
  <si>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</si>
  <si>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</si>
  <si>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</si>
  <si>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</si>
  <si>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</si>
  <si>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</si>
  <si>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</si>
  <si>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</si>
  <si>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</si>
  <si>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</si>
  <si>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</si>
  <si>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</si>
  <si>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</si>
  <si>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</si>
  <si>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</si>
  <si>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</si>
  <si>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</si>
  <si>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</si>
  <si>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</si>
  <si>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</si>
  <si>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</si>
  <si>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</si>
  <si>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</si>
  <si>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</si>
  <si>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</si>
  <si>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</si>
  <si>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</si>
  <si>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</si>
  <si>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</si>
  <si>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</si>
  <si>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</si>
  <si>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</si>
  <si>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</si>
  <si>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</si>
  <si>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</si>
  <si>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</si>
  <si>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</si>
  <si>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</si>
  <si>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</si>
  <si>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</si>
  <si>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</si>
  <si>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</si>
  <si>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</si>
  <si>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</si>
  <si>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</si>
  <si>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</si>
  <si>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</si>
  <si>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</si>
  <si>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</si>
  <si>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</si>
  <si>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</si>
  <si>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</si>
  <si>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</si>
  <si>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</si>
  <si>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</si>
  <si>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</si>
  <si>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</si>
  <si>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</si>
  <si>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</si>
  <si>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</si>
  <si>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</si>
  <si>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</si>
  <si>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</si>
  <si>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</si>
  <si>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</si>
  <si>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</si>
  <si>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</si>
  <si>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</si>
  <si>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</si>
  <si>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</si>
  <si>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</si>
  <si>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</si>
  <si>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</si>
  <si>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</si>
  <si>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</si>
  <si>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</si>
  <si>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</si>
  <si>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</si>
  <si>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</si>
  <si>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</si>
  <si>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</si>
  <si>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</si>
  <si>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</si>
  <si>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</si>
  <si>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</si>
  <si>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</si>
  <si>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</si>
  <si>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</si>
  <si>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</si>
  <si>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</si>
  <si>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</si>
  <si>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</si>
  <si>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</si>
  <si>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</si>
  <si>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</si>
  <si>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</si>
  <si>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</si>
  <si>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</si>
  <si>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</si>
  <si>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</si>
  <si>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</si>
  <si>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</si>
  <si>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</si>
  <si>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</si>
  <si>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</si>
  <si>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</si>
  <si>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</si>
  <si>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</si>
  <si>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</si>
  <si>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</si>
  <si>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</si>
  <si>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</si>
  <si>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</si>
  <si>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</si>
  <si>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</si>
  <si>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</si>
  <si>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</si>
  <si>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</si>
  <si>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</si>
  <si>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</si>
  <si>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</si>
  <si>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</si>
  <si>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</si>
  <si>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</si>
  <si>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</si>
  <si>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</si>
  <si>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</si>
  <si>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</si>
  <si>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</si>
  <si>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</si>
  <si>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</si>
  <si>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</si>
  <si>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</si>
  <si>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</si>
  <si>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</si>
  <si>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</si>
  <si>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</si>
  <si>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</si>
  <si>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</si>
  <si>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</si>
  <si>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</si>
  <si>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</si>
  <si>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</si>
  <si>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</si>
  <si>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</si>
  <si>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</si>
  <si>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</si>
  <si>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</si>
  <si>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</si>
  <si>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</si>
  <si>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</si>
  <si>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</si>
  <si>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</si>
  <si>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</si>
  <si>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</si>
  <si>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</si>
  <si>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</si>
  <si>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</si>
  <si>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</si>
  <si>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</si>
  <si>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</si>
  <si>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</si>
  <si>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</si>
  <si>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</si>
  <si>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</si>
  <si>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</si>
  <si>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</si>
  <si>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</si>
  <si>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</si>
  <si>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</si>
  <si>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</si>
  <si>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</si>
  <si>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</si>
  <si>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</si>
  <si>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</si>
  <si>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</si>
  <si>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</si>
  <si>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</si>
  <si>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</si>
  <si>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</si>
  <si>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</si>
  <si>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</si>
  <si>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</si>
  <si>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</si>
  <si>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</si>
  <si>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</si>
  <si>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</si>
  <si>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</si>
  <si>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</si>
  <si>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</si>
  <si>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</si>
  <si>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</si>
  <si>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</si>
  <si>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</si>
  <si>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</si>
  <si>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</si>
  <si>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</si>
  <si>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</si>
  <si>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</si>
  <si>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</si>
  <si>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</si>
  <si>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</si>
  <si>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</si>
  <si>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</si>
  <si>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</si>
  <si>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</si>
  <si>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</si>
  <si>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</si>
  <si>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</si>
  <si>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</si>
  <si>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</si>
  <si>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</si>
  <si>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</si>
  <si>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</si>
  <si>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</si>
  <si>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</si>
  <si>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</si>
  <si>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</si>
  <si>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</si>
  <si>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</si>
  <si>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</si>
  <si>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</si>
  <si>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</si>
  <si>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</si>
  <si>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</si>
  <si>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</si>
  <si>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</si>
  <si>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</si>
  <si>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</si>
  <si>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</si>
  <si>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</si>
  <si>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</si>
  <si>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</si>
  <si>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</si>
  <si>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</si>
  <si>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</si>
  <si>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</si>
  <si>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</si>
  <si>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</si>
  <si>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</si>
  <si>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</si>
  <si>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</si>
  <si>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</si>
  <si>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</si>
  <si>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</si>
  <si>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</si>
  <si>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</si>
  <si>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</si>
  <si>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</si>
  <si>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</si>
  <si>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</si>
  <si>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</si>
  <si>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</si>
  <si>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</si>
  <si>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</si>
  <si>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</si>
  <si>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</si>
  <si>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</si>
  <si>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</si>
  <si>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</si>
  <si>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</si>
  <si>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</si>
  <si>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</si>
  <si>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</si>
  <si>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</si>
  <si>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</si>
  <si>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</si>
  <si>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</si>
  <si>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</si>
  <si>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</si>
  <si>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</si>
  <si>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</si>
  <si>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</si>
  <si>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</si>
  <si>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</si>
  <si>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</si>
  <si>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</si>
  <si>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</si>
  <si>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</si>
  <si>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</si>
  <si>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</si>
  <si>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</si>
  <si>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</si>
  <si>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</si>
  <si>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</si>
  <si>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</si>
  <si>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</si>
  <si>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</si>
  <si>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</si>
  <si>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</si>
  <si>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</si>
  <si>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</si>
  <si>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</si>
  <si>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</si>
  <si>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</si>
  <si>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</si>
  <si>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</si>
  <si>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</si>
  <si>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</si>
  <si>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</si>
  <si>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</si>
  <si>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</si>
  <si>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</si>
  <si>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</si>
  <si>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</si>
  <si>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</si>
  <si>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</si>
  <si>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</si>
  <si>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</si>
  <si>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</si>
  <si>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</si>
  <si>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</si>
  <si>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</si>
  <si>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</si>
  <si>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</si>
  <si>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</si>
  <si>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</si>
  <si>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</si>
  <si>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</si>
  <si>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</si>
  <si>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</si>
  <si>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</si>
  <si>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</si>
  <si>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</si>
  <si>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</si>
  <si>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</si>
  <si>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</si>
  <si>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</si>
  <si>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</si>
  <si>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</si>
  <si>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</si>
  <si>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</si>
  <si>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</si>
  <si>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</si>
  <si>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</si>
  <si>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</si>
  <si>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</si>
  <si>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</si>
  <si>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</si>
  <si>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</si>
  <si>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</si>
  <si>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</si>
  <si>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</si>
  <si>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</si>
  <si>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</si>
  <si>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</si>
  <si>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</si>
  <si>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</si>
  <si>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</si>
  <si>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</si>
  <si>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</si>
  <si>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</si>
  <si>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</si>
  <si>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</si>
  <si>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</si>
  <si>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</si>
  <si>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</si>
  <si>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</si>
  <si>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</si>
  <si>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</si>
  <si>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</si>
  <si>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</si>
  <si>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</si>
  <si>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</si>
  <si>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</si>
  <si>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</si>
  <si>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</si>
  <si>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</si>
  <si>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</si>
  <si>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</si>
  <si>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</si>
  <si>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</si>
  <si>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</si>
  <si>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</si>
  <si>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</si>
  <si>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</si>
  <si>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</si>
  <si>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</si>
  <si>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</si>
  <si>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</si>
  <si>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</si>
  <si>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</si>
  <si>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</si>
  <si>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</si>
  <si>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</si>
  <si>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</si>
  <si>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</si>
  <si>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</si>
  <si>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</si>
  <si>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</si>
  <si>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</si>
  <si>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</si>
  <si>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</si>
  <si>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</si>
  <si>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</si>
  <si>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</si>
  <si>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</si>
  <si>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</si>
  <si>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</si>
  <si>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</si>
  <si>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</si>
  <si>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</si>
  <si>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</si>
  <si>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</si>
  <si>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</si>
  <si>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</si>
  <si>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</si>
  <si>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</si>
  <si>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</si>
  <si>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</si>
  <si>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</si>
  <si>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</si>
  <si>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</si>
  <si>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</si>
  <si>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</si>
  <si>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</si>
  <si>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</si>
  <si>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</si>
  <si>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</si>
  <si>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</si>
  <si>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</si>
  <si>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</si>
  <si>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</si>
  <si>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</si>
  <si>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</si>
  <si>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</si>
  <si>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</si>
  <si>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</si>
  <si>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</si>
  <si>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</si>
  <si>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</si>
  <si>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</si>
  <si>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</si>
  <si>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</si>
  <si>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</si>
  <si>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</si>
  <si>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</si>
  <si>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</si>
  <si>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</si>
  <si>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</si>
  <si>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</si>
  <si>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</si>
  <si>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</si>
  <si>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</si>
  <si>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</si>
  <si>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</si>
  <si>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</si>
  <si>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</si>
  <si>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</si>
  <si>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</si>
  <si>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</si>
  <si>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</si>
  <si>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</si>
  <si>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</si>
  <si>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</si>
  <si>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</si>
  <si>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</si>
  <si>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</si>
  <si>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</si>
  <si>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</si>
  <si>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</si>
  <si>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</si>
  <si>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</si>
  <si>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</si>
  <si>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</si>
  <si>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</si>
  <si>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</si>
  <si>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</si>
  <si>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</si>
  <si>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</si>
  <si>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</si>
  <si>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</si>
  <si>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</si>
  <si>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</si>
  <si>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</si>
  <si>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</si>
  <si>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</si>
  <si>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</si>
  <si>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</si>
  <si>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</si>
  <si>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</si>
  <si>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</si>
  <si>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</si>
  <si>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</si>
  <si>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</si>
  <si>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</si>
  <si>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</si>
  <si>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</si>
  <si>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</si>
  <si>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</si>
  <si>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</si>
  <si>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</si>
  <si>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</si>
  <si>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</si>
  <si>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</si>
  <si>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</si>
  <si>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</si>
  <si>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</si>
  <si>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</si>
  <si>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</si>
  <si>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</si>
  <si>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</si>
  <si>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</si>
  <si>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</si>
  <si>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</si>
  <si>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</si>
  <si>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</si>
  <si>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</si>
  <si>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</si>
  <si>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</si>
  <si>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</si>
  <si>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</si>
  <si>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</si>
  <si>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</si>
  <si>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</si>
  <si>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</si>
  <si>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</si>
  <si>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</si>
  <si>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</si>
  <si>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</si>
  <si>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</si>
  <si>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</si>
  <si>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</si>
  <si>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</si>
  <si>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</si>
  <si>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</si>
  <si>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</si>
  <si>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</si>
  <si>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</si>
  <si>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</si>
  <si>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</si>
  <si>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</si>
  <si>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</si>
  <si>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</si>
  <si>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</si>
  <si>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</si>
  <si>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</si>
  <si>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</si>
  <si>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</si>
  <si>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</si>
  <si>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</si>
  <si>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</si>
  <si>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</si>
  <si>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</si>
  <si>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</si>
  <si>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</si>
  <si>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</si>
  <si>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</si>
  <si>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</si>
  <si>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</si>
  <si>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</si>
  <si>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</si>
  <si>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</si>
  <si>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</si>
  <si>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</si>
  <si>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</si>
  <si>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</si>
  <si>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</si>
  <si>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</si>
  <si>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</si>
  <si>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</si>
  <si>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</si>
  <si>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</si>
  <si>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</si>
  <si>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</si>
  <si>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</si>
  <si>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</si>
  <si>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</si>
  <si>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</si>
  <si>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</si>
  <si>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</si>
  <si>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</si>
  <si>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</si>
  <si>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</si>
  <si>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</si>
  <si>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</si>
  <si>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</si>
  <si>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</si>
  <si>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</si>
  <si>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</si>
  <si>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</si>
  <si>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</si>
  <si>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</si>
  <si>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</si>
  <si>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</si>
  <si>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</si>
  <si>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</si>
  <si>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</si>
  <si>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</si>
  <si>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</si>
  <si>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</si>
  <si>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</si>
  <si>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</si>
  <si>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</si>
  <si>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</si>
  <si>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</si>
  <si>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</si>
  <si>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</si>
  <si>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</si>
  <si>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</si>
  <si>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</si>
  <si>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</si>
  <si>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</si>
  <si>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</si>
  <si>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</si>
  <si>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</si>
  <si>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</si>
  <si>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</si>
  <si>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</si>
  <si>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</si>
  <si>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</si>
  <si>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</si>
  <si>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</si>
  <si>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</si>
  <si>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</si>
  <si>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</si>
  <si>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</si>
  <si>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</si>
  <si>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</si>
  <si>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</si>
  <si>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</si>
  <si>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</si>
  <si>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</si>
  <si>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</si>
  <si>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</si>
  <si>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</si>
  <si>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</si>
  <si>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</si>
  <si>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</si>
  <si>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</si>
  <si>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</si>
  <si>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</si>
  <si>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</si>
  <si>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</si>
  <si>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</si>
  <si>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</si>
  <si>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</si>
  <si>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</si>
  <si>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</si>
  <si>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</si>
  <si>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</si>
  <si>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</si>
  <si>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</si>
  <si>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</si>
  <si>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</si>
  <si>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</si>
  <si>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</si>
  <si>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</si>
  <si>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</si>
  <si>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</si>
  <si>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</si>
  <si>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</si>
  <si>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</si>
  <si>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</si>
  <si>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</si>
  <si>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</si>
  <si>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</si>
  <si>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</si>
  <si>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</si>
  <si>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</si>
  <si>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</si>
  <si>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</si>
  <si>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</si>
  <si>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</si>
  <si>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</si>
  <si>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</si>
  <si>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</si>
  <si>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</si>
  <si>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</si>
  <si>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</si>
  <si>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</si>
  <si>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</si>
  <si>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</si>
  <si>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</si>
  <si>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</si>
  <si>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</si>
  <si>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</si>
  <si>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</si>
  <si>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</si>
  <si>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</si>
  <si>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</si>
  <si>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</si>
  <si>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</si>
  <si>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</si>
  <si>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</si>
  <si>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</si>
  <si>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</si>
  <si>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</si>
  <si>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</si>
  <si>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</si>
  <si>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</si>
  <si>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</si>
  <si>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</si>
  <si>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</si>
  <si>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</si>
  <si>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</si>
  <si>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</si>
  <si>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</si>
  <si>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</si>
  <si>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</t>
  </si>
  <si>
    <t>Min</t>
  </si>
  <si>
    <t>Variance</t>
  </si>
  <si>
    <t>Standard Deviation</t>
  </si>
  <si>
    <t>Successful Backers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</si>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</sst>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NumberForma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3300"/>
        </patternFill>
      </fill>
    </dxf>
    <dxf>
      <fill>
        <patternFill>
          <bgColor rgb="FF01FF7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3300"/>
        </patternFill>
      </fill>
    </dxf>
    <dxf>
      <fill>
        <patternFill>
          <bgColor rgb="FF01FF7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3300"/>
        </patternFill>
      </fill>
    </dxf>
    <dxf>
      <fill>
        <patternFill>
          <bgColor rgb="FF01FF7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01FF74"/>
      <color rgb="FFFF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BD0-8236-48EE47F88F6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7-4BD0-8236-48EE47F88F6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7-4BD0-8236-48EE47F88F6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7-4BD0-8236-48EE47F8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184"/>
        <c:axId val="162996304"/>
      </c:barChart>
      <c:catAx>
        <c:axId val="16299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6304"/>
        <c:crosses val="autoZero"/>
        <c:auto val="1"/>
        <c:lblAlgn val="ctr"/>
        <c:lblOffset val="100"/>
        <c:noMultiLvlLbl val="0"/>
      </c:catAx>
      <c:valAx>
        <c:axId val="1629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1-461C-9A8A-C6CADE235698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12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12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1-461C-9A8A-C6CADE23569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1-461C-9A8A-C6CADE23569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36</c:v>
                </c:pt>
                <c:pt idx="3">
                  <c:v>34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1-461C-9A8A-C6CADE23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00672"/>
        <c:axId val="166705952"/>
      </c:barChart>
      <c:catAx>
        <c:axId val="16670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5952"/>
        <c:crosses val="autoZero"/>
        <c:auto val="1"/>
        <c:lblAlgn val="ctr"/>
        <c:lblOffset val="100"/>
        <c:noMultiLvlLbl val="0"/>
      </c:catAx>
      <c:valAx>
        <c:axId val="1667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Category Results Over-Time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1-4A15-A6D6-69DF9570C4B8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1-4A15-A6D6-69DF9570C4B8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1-4A15-A6D6-69DF9570C4B8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1-4A15-A6D6-69DF9570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74895"/>
        <c:axId val="1902180655"/>
      </c:lineChart>
      <c:catAx>
        <c:axId val="190217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0655"/>
        <c:crosses val="autoZero"/>
        <c:auto val="1"/>
        <c:lblAlgn val="ctr"/>
        <c:lblOffset val="100"/>
        <c:noMultiLvlLbl val="0"/>
      </c:catAx>
      <c:valAx>
        <c:axId val="19021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Bases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%'!$F$1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%'!$F$2:$F$13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F-4833-B4C4-1A40BD4601F9}"/>
            </c:ext>
          </c:extLst>
        </c:ser>
        <c:ser>
          <c:idx val="5"/>
          <c:order val="5"/>
          <c:tx>
            <c:strRef>
              <c:f>'Outcome %'!$G$1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%'!$G$2:$G$13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F-4833-B4C4-1A40BD4601F9}"/>
            </c:ext>
          </c:extLst>
        </c:ser>
        <c:ser>
          <c:idx val="6"/>
          <c:order val="6"/>
          <c:tx>
            <c:strRef>
              <c:f>'Outcome %'!$H$1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%'!$H$2:$H$13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2F-4833-B4C4-1A40BD46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87264"/>
        <c:axId val="497987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%'!$B$1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%'!$B$2:$B$13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2F-4833-B4C4-1A40BD4601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%'!$C$1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%'!$C$2:$C$13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2F-4833-B4C4-1A40BD4601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%'!$D$1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%'!$D$2:$D$13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22F-4833-B4C4-1A40BD4601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%'!$E$1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%'!$E$2:$E$13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22F-4833-B4C4-1A40BD4601F9}"/>
                  </c:ext>
                </c:extLst>
              </c15:ser>
            </c15:filteredLineSeries>
          </c:ext>
        </c:extLst>
      </c:lineChart>
      <c:catAx>
        <c:axId val="4979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87744"/>
        <c:crosses val="autoZero"/>
        <c:auto val="1"/>
        <c:lblAlgn val="ctr"/>
        <c:lblOffset val="100"/>
        <c:noMultiLvlLbl val="0"/>
      </c:catAx>
      <c:valAx>
        <c:axId val="4979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14</xdr:row>
      <xdr:rowOff>49530</xdr:rowOff>
    </xdr:from>
    <xdr:to>
      <xdr:col>6</xdr:col>
      <xdr:colOff>3810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08A5B-038B-1DCA-E60C-F3CD8C55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186690</xdr:rowOff>
    </xdr:from>
    <xdr:to>
      <xdr:col>15</xdr:col>
      <xdr:colOff>381000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D555C-7631-C23E-5AB9-FA8FD7A3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87630</xdr:rowOff>
    </xdr:from>
    <xdr:to>
      <xdr:col>6</xdr:col>
      <xdr:colOff>419100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E83D3-BC19-C331-CAAC-C3D54A6C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910590</xdr:colOff>
      <xdr:row>15</xdr:row>
      <xdr:rowOff>110490</xdr:rowOff>
    </xdr:from>
    <xdr:to>
      <xdr:col>3</xdr:col>
      <xdr:colOff>1108710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3D31F-CFB7-B211-83AF-F65D1A077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Berry" refreshedDate="45400.462509143515" createdVersion="8" refreshedVersion="8" minRefreshableVersion="3" recordCount="1000" xr:uid="{F0DE7966-1D66-4608-9F32-3D44C48AE80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F1136-B866-4A8D-AC93-F2ACBD04CE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2398A-AF4B-46EE-88FC-876B310AE5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2"/>
    </i>
    <i>
      <x v="2"/>
    </i>
    <i>
      <x v="21"/>
    </i>
    <i>
      <x v="12"/>
    </i>
    <i>
      <x v="7"/>
    </i>
    <i>
      <x v="3"/>
    </i>
    <i>
      <x v="6"/>
    </i>
    <i>
      <x/>
    </i>
    <i>
      <x v="20"/>
    </i>
    <i>
      <x v="19"/>
    </i>
    <i>
      <x v="11"/>
    </i>
    <i>
      <x v="18"/>
    </i>
    <i>
      <x v="8"/>
    </i>
    <i>
      <x v="4"/>
    </i>
    <i>
      <x v="5"/>
    </i>
    <i>
      <x v="17"/>
    </i>
    <i>
      <x v="16"/>
    </i>
    <i>
      <x v="10"/>
    </i>
    <i>
      <x v="1"/>
    </i>
    <i>
      <x v="14"/>
    </i>
    <i>
      <x v="9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37924-9B07-4865-B84C-A39F328D4FF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060D-9086-4BBB-BEA3-DE03D65F1963}">
  <dimension ref="A1:F14"/>
  <sheetViews>
    <sheetView tabSelected="1" topLeftCell="A10" workbookViewId="0">
      <selection activeCell="E5" sqref="E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57" width="28.8984375" bestFit="1" customWidth="1"/>
    <col min="58" max="58" width="13.09765625" bestFit="1" customWidth="1"/>
    <col min="59" max="420" width="31.59765625" bestFit="1" customWidth="1"/>
    <col min="421" max="421" width="10.3984375" bestFit="1" customWidth="1"/>
    <col min="422" max="435" width="15.296875" bestFit="1" customWidth="1"/>
    <col min="436" max="436" width="8.59765625" bestFit="1" customWidth="1"/>
    <col min="437" max="992" width="30.59765625" bestFit="1" customWidth="1"/>
    <col min="993" max="993" width="14.09765625" bestFit="1" customWidth="1"/>
    <col min="994" max="994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2068</v>
      </c>
      <c r="B3" s="5" t="s">
        <v>2069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2039</v>
      </c>
      <c r="B5" s="8">
        <v>23</v>
      </c>
      <c r="C5" s="8">
        <v>132</v>
      </c>
      <c r="D5" s="8">
        <v>2</v>
      </c>
      <c r="E5" s="8">
        <v>187</v>
      </c>
      <c r="F5" s="8">
        <v>344</v>
      </c>
    </row>
    <row r="6" spans="1:6" x14ac:dyDescent="0.3">
      <c r="A6" s="6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3">
      <c r="A7" s="6" t="s">
        <v>2035</v>
      </c>
      <c r="B7" s="8">
        <v>10</v>
      </c>
      <c r="C7" s="8">
        <v>66</v>
      </c>
      <c r="D7" s="8"/>
      <c r="E7" s="8">
        <v>99</v>
      </c>
      <c r="F7" s="8">
        <v>175</v>
      </c>
    </row>
    <row r="8" spans="1:6" x14ac:dyDescent="0.3">
      <c r="A8" s="6" t="s">
        <v>2037</v>
      </c>
      <c r="B8" s="8">
        <v>2</v>
      </c>
      <c r="C8" s="8">
        <v>28</v>
      </c>
      <c r="D8" s="8">
        <v>2</v>
      </c>
      <c r="E8" s="8">
        <v>64</v>
      </c>
      <c r="F8" s="8">
        <v>96</v>
      </c>
    </row>
    <row r="9" spans="1:6" x14ac:dyDescent="0.3">
      <c r="A9" s="6" t="s">
        <v>2047</v>
      </c>
      <c r="B9" s="8">
        <v>2</v>
      </c>
      <c r="C9" s="8">
        <v>24</v>
      </c>
      <c r="D9" s="8">
        <v>1</v>
      </c>
      <c r="E9" s="8">
        <v>40</v>
      </c>
      <c r="F9" s="8">
        <v>67</v>
      </c>
    </row>
    <row r="10" spans="1:6" x14ac:dyDescent="0.3">
      <c r="A10" s="6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6" t="s">
        <v>2033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3">
      <c r="A12" s="6" t="s">
        <v>2050</v>
      </c>
      <c r="B12" s="8">
        <v>1</v>
      </c>
      <c r="C12" s="8">
        <v>23</v>
      </c>
      <c r="D12" s="8">
        <v>3</v>
      </c>
      <c r="E12" s="8">
        <v>21</v>
      </c>
      <c r="F12" s="8">
        <v>48</v>
      </c>
    </row>
    <row r="13" spans="1:6" x14ac:dyDescent="0.3">
      <c r="A13" s="6" t="s">
        <v>2064</v>
      </c>
      <c r="B13" s="8"/>
      <c r="C13" s="8"/>
      <c r="D13" s="8"/>
      <c r="E13" s="8">
        <v>4</v>
      </c>
      <c r="F13" s="8">
        <v>4</v>
      </c>
    </row>
    <row r="14" spans="1:6" x14ac:dyDescent="0.3">
      <c r="A14" s="6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38EF-2994-4276-954C-948DCE5DBC4B}">
  <dimension ref="A1:F30"/>
  <sheetViews>
    <sheetView topLeftCell="F4" workbookViewId="0">
      <selection activeCell="E6" sqref="E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2" spans="1:6" x14ac:dyDescent="0.3">
      <c r="A2" s="5" t="s">
        <v>2031</v>
      </c>
      <c r="B2" t="s">
        <v>2070</v>
      </c>
    </row>
    <row r="4" spans="1:6" x14ac:dyDescent="0.3">
      <c r="A4" s="5" t="s">
        <v>2068</v>
      </c>
      <c r="B4" s="5" t="s">
        <v>2069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2040</v>
      </c>
      <c r="B6" s="8">
        <v>23</v>
      </c>
      <c r="C6" s="8">
        <v>132</v>
      </c>
      <c r="D6" s="8">
        <v>2</v>
      </c>
      <c r="E6" s="8">
        <v>187</v>
      </c>
      <c r="F6" s="8">
        <v>344</v>
      </c>
    </row>
    <row r="7" spans="1:6" x14ac:dyDescent="0.3">
      <c r="A7" s="6" t="s">
        <v>2036</v>
      </c>
      <c r="B7" s="8">
        <v>6</v>
      </c>
      <c r="C7" s="8">
        <v>30</v>
      </c>
      <c r="D7" s="8"/>
      <c r="E7" s="8">
        <v>49</v>
      </c>
      <c r="F7" s="8">
        <v>85</v>
      </c>
    </row>
    <row r="8" spans="1:6" x14ac:dyDescent="0.3">
      <c r="A8" s="6" t="s">
        <v>2038</v>
      </c>
      <c r="B8" s="8">
        <v>2</v>
      </c>
      <c r="C8" s="8">
        <v>12</v>
      </c>
      <c r="D8" s="8">
        <v>1</v>
      </c>
      <c r="E8" s="8">
        <v>36</v>
      </c>
      <c r="F8" s="8">
        <v>51</v>
      </c>
    </row>
    <row r="9" spans="1:6" x14ac:dyDescent="0.3">
      <c r="A9" s="6" t="s">
        <v>2042</v>
      </c>
      <c r="B9" s="8">
        <v>4</v>
      </c>
      <c r="C9" s="8">
        <v>21</v>
      </c>
      <c r="D9" s="8">
        <v>1</v>
      </c>
      <c r="E9" s="8">
        <v>34</v>
      </c>
      <c r="F9" s="8">
        <v>60</v>
      </c>
    </row>
    <row r="10" spans="1:6" x14ac:dyDescent="0.3">
      <c r="A10" s="6" t="s">
        <v>2046</v>
      </c>
      <c r="B10" s="8"/>
      <c r="C10" s="8">
        <v>16</v>
      </c>
      <c r="D10" s="8">
        <v>1</v>
      </c>
      <c r="E10" s="8">
        <v>28</v>
      </c>
      <c r="F10" s="8">
        <v>45</v>
      </c>
    </row>
    <row r="11" spans="1:6" x14ac:dyDescent="0.3">
      <c r="A11" s="6" t="s">
        <v>2055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3">
      <c r="A12" s="6" t="s">
        <v>2045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3">
      <c r="A13" s="6" t="s">
        <v>2044</v>
      </c>
      <c r="B13" s="8">
        <v>2</v>
      </c>
      <c r="C13" s="8">
        <v>12</v>
      </c>
      <c r="D13" s="8">
        <v>1</v>
      </c>
      <c r="E13" s="8">
        <v>22</v>
      </c>
      <c r="F13" s="8">
        <v>37</v>
      </c>
    </row>
    <row r="14" spans="1:6" x14ac:dyDescent="0.3">
      <c r="A14" s="6" t="s">
        <v>2034</v>
      </c>
      <c r="B14" s="8">
        <v>4</v>
      </c>
      <c r="C14" s="8">
        <v>20</v>
      </c>
      <c r="D14" s="8"/>
      <c r="E14" s="8">
        <v>22</v>
      </c>
      <c r="F14" s="8">
        <v>46</v>
      </c>
    </row>
    <row r="15" spans="1:6" x14ac:dyDescent="0.3">
      <c r="A15" s="6" t="s">
        <v>2049</v>
      </c>
      <c r="B15" s="8">
        <v>1</v>
      </c>
      <c r="C15" s="8">
        <v>10</v>
      </c>
      <c r="D15" s="8">
        <v>2</v>
      </c>
      <c r="E15" s="8">
        <v>21</v>
      </c>
      <c r="F15" s="8">
        <v>34</v>
      </c>
    </row>
    <row r="16" spans="1:6" x14ac:dyDescent="0.3">
      <c r="A16" s="6" t="s">
        <v>2051</v>
      </c>
      <c r="B16" s="8">
        <v>1</v>
      </c>
      <c r="C16" s="8">
        <v>15</v>
      </c>
      <c r="D16" s="8">
        <v>2</v>
      </c>
      <c r="E16" s="8">
        <v>17</v>
      </c>
      <c r="F16" s="8">
        <v>35</v>
      </c>
    </row>
    <row r="17" spans="1:6" x14ac:dyDescent="0.3">
      <c r="A17" s="6" t="s">
        <v>2059</v>
      </c>
      <c r="B17" s="8"/>
      <c r="C17" s="8">
        <v>7</v>
      </c>
      <c r="D17" s="8"/>
      <c r="E17" s="8">
        <v>14</v>
      </c>
      <c r="F17" s="8">
        <v>21</v>
      </c>
    </row>
    <row r="18" spans="1:6" x14ac:dyDescent="0.3">
      <c r="A18" s="6" t="s">
        <v>2048</v>
      </c>
      <c r="B18" s="8">
        <v>1</v>
      </c>
      <c r="C18" s="8">
        <v>6</v>
      </c>
      <c r="D18" s="8">
        <v>1</v>
      </c>
      <c r="E18" s="8">
        <v>13</v>
      </c>
      <c r="F18" s="8">
        <v>21</v>
      </c>
    </row>
    <row r="19" spans="1:6" x14ac:dyDescent="0.3">
      <c r="A19" s="6" t="s">
        <v>2060</v>
      </c>
      <c r="B19" s="8">
        <v>3</v>
      </c>
      <c r="C19" s="8">
        <v>3</v>
      </c>
      <c r="D19" s="8"/>
      <c r="E19" s="8">
        <v>11</v>
      </c>
      <c r="F19" s="8">
        <v>17</v>
      </c>
    </row>
    <row r="20" spans="1:6" x14ac:dyDescent="0.3">
      <c r="A20" s="6" t="s">
        <v>2058</v>
      </c>
      <c r="B20" s="8">
        <v>1</v>
      </c>
      <c r="C20" s="8">
        <v>6</v>
      </c>
      <c r="D20" s="8"/>
      <c r="E20" s="8">
        <v>10</v>
      </c>
      <c r="F20" s="8">
        <v>17</v>
      </c>
    </row>
    <row r="21" spans="1:6" x14ac:dyDescent="0.3">
      <c r="A21" s="6" t="s">
        <v>2043</v>
      </c>
      <c r="B21" s="8"/>
      <c r="C21" s="8">
        <v>8</v>
      </c>
      <c r="D21" s="8"/>
      <c r="E21" s="8">
        <v>10</v>
      </c>
      <c r="F21" s="8">
        <v>18</v>
      </c>
    </row>
    <row r="22" spans="1:6" x14ac:dyDescent="0.3">
      <c r="A22" s="6" t="s">
        <v>2053</v>
      </c>
      <c r="B22" s="8">
        <v>1</v>
      </c>
      <c r="C22" s="8">
        <v>7</v>
      </c>
      <c r="D22" s="8"/>
      <c r="E22" s="8">
        <v>9</v>
      </c>
      <c r="F22" s="8">
        <v>17</v>
      </c>
    </row>
    <row r="23" spans="1:6" x14ac:dyDescent="0.3">
      <c r="A23" s="6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6" t="s">
        <v>2063</v>
      </c>
      <c r="B24" s="8"/>
      <c r="C24" s="8">
        <v>9</v>
      </c>
      <c r="D24" s="8"/>
      <c r="E24" s="8">
        <v>5</v>
      </c>
      <c r="F24" s="8">
        <v>14</v>
      </c>
    </row>
    <row r="25" spans="1:6" x14ac:dyDescent="0.3">
      <c r="A25" s="6" t="s">
        <v>2061</v>
      </c>
      <c r="B25" s="8"/>
      <c r="C25" s="8">
        <v>8</v>
      </c>
      <c r="D25" s="8">
        <v>1</v>
      </c>
      <c r="E25" s="8">
        <v>4</v>
      </c>
      <c r="F25" s="8">
        <v>13</v>
      </c>
    </row>
    <row r="26" spans="1:6" x14ac:dyDescent="0.3">
      <c r="A26" s="6" t="s">
        <v>2065</v>
      </c>
      <c r="B26" s="8"/>
      <c r="C26" s="8"/>
      <c r="D26" s="8"/>
      <c r="E26" s="8">
        <v>4</v>
      </c>
      <c r="F26" s="8">
        <v>4</v>
      </c>
    </row>
    <row r="27" spans="1:6" x14ac:dyDescent="0.3">
      <c r="A27" s="6" t="s">
        <v>2056</v>
      </c>
      <c r="B27" s="8"/>
      <c r="C27" s="8">
        <v>4</v>
      </c>
      <c r="D27" s="8"/>
      <c r="E27" s="8">
        <v>4</v>
      </c>
      <c r="F27" s="8">
        <v>8</v>
      </c>
    </row>
    <row r="28" spans="1:6" x14ac:dyDescent="0.3">
      <c r="A28" s="6" t="s">
        <v>2057</v>
      </c>
      <c r="B28" s="8"/>
      <c r="C28" s="8">
        <v>3</v>
      </c>
      <c r="D28" s="8"/>
      <c r="E28" s="8">
        <v>4</v>
      </c>
      <c r="F28" s="8">
        <v>7</v>
      </c>
    </row>
    <row r="29" spans="1:6" x14ac:dyDescent="0.3">
      <c r="A29" s="6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6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76D7-789E-4563-8FA5-E2820366EDBE}">
  <dimension ref="A1:F18"/>
  <sheetViews>
    <sheetView topLeftCell="A16" workbookViewId="0">
      <selection activeCell="A6" sqref="A6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2031</v>
      </c>
      <c r="B1" t="s">
        <v>2070</v>
      </c>
    </row>
    <row r="2" spans="1:6" x14ac:dyDescent="0.3">
      <c r="A2" s="5" t="s">
        <v>2073</v>
      </c>
      <c r="B2" t="s">
        <v>2070</v>
      </c>
    </row>
    <row r="4" spans="1:6" x14ac:dyDescent="0.3">
      <c r="A4" s="5" t="s">
        <v>2068</v>
      </c>
      <c r="B4" s="5" t="s">
        <v>2069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6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6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6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6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6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6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6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6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6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6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6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6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G1" sqref="G1:H100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5.8984375" bestFit="1" customWidth="1"/>
    <col min="12" max="13" width="11.19921875" bestFit="1" customWidth="1"/>
    <col min="14" max="14" width="21.59765625" bestFit="1" customWidth="1"/>
    <col min="15" max="15" width="21.59765625" customWidth="1"/>
    <col min="18" max="18" width="28" bestFit="1" customWidth="1"/>
    <col min="19" max="19" width="14.1992187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(((L131/60)/60)/24)+DATE(1970,1,1)</f>
        <v>42038.25</v>
      </c>
      <c r="O131" s="7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(((L195/60)/60)/24)+DATE(1970,1,1)</f>
        <v>43198.208333333328</v>
      </c>
      <c r="O195" s="7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(((L259/60)/60)/24)+DATE(1970,1,1)</f>
        <v>41338.25</v>
      </c>
      <c r="O259" s="7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(((L323/60)/60)/24)+DATE(1970,1,1)</f>
        <v>40634.208333333336</v>
      </c>
      <c r="O323" s="7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(((L387/60)/60)/24)+DATE(1970,1,1)</f>
        <v>43553.208333333328</v>
      </c>
      <c r="O387" s="7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(((L451/60)/60)/24)+DATE(1970,1,1)</f>
        <v>43530.25</v>
      </c>
      <c r="O451" s="7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(((L515/60)/60)/24)+DATE(1970,1,1)</f>
        <v>40430.208333333336</v>
      </c>
      <c r="O515" s="7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(((L579/60)/60)/24)+DATE(1970,1,1)</f>
        <v>40613.25</v>
      </c>
      <c r="O579" s="7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(((L643/60)/60)/24)+DATE(1970,1,1)</f>
        <v>42786.25</v>
      </c>
      <c r="O643" s="7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(((L707/60)/60)/24)+DATE(1970,1,1)</f>
        <v>41619.25</v>
      </c>
      <c r="O707" s="7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(((L771/60)/60)/24)+DATE(1970,1,1)</f>
        <v>41501.208333333336</v>
      </c>
      <c r="O771" s="7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(((L835/60)/60)/24)+DATE(1970,1,1)</f>
        <v>40588.25</v>
      </c>
      <c r="O835" s="7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(((L899/60)/60)/24)+DATE(1970,1,1)</f>
        <v>43583.208333333328</v>
      </c>
      <c r="O899" s="7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(((L963/60)/60)/24)+DATE(1970,1,1)</f>
        <v>40591.25</v>
      </c>
      <c r="O963" s="7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successful">
      <formula>NOT(ISERROR(SEARCH("successful",G2)))</formula>
    </cfRule>
    <cfRule type="containsText" dxfId="8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0A8C-F202-4CEF-8456-1F3A22EF9836}">
  <dimension ref="A1:H13"/>
  <sheetViews>
    <sheetView workbookViewId="0">
      <selection activeCell="B7" sqref="B7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10">
        <f>D2/E2</f>
        <v>1.9607843137254902E-2</v>
      </c>
    </row>
    <row r="3" spans="1:8" x14ac:dyDescent="0.3">
      <c r="A3" t="s">
        <v>2095</v>
      </c>
      <c r="B3">
        <f>COUNTIFS(outcome,"Successful",goal,"&gt;=1000",goal,"&lt;4999")</f>
        <v>191</v>
      </c>
      <c r="C3">
        <f>COUNTIFS(outcome,"failed",goal,"&gt;=1000",goal,"&lt;4999")</f>
        <v>38</v>
      </c>
      <c r="D3">
        <f>COUNTIFS(outcome,"canceled",goal,"&gt;=1000",goal,"&lt;4999")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t="s">
        <v>2096</v>
      </c>
      <c r="B4">
        <f>COUNTIFS(outcome,"Successful",goal,"&gt;=5000",goal,"&lt;9999")</f>
        <v>164</v>
      </c>
      <c r="C4">
        <f>COUNTIFS(outcome,"failed",goal,"&gt;=5000",goal,"&lt;9999")</f>
        <v>126</v>
      </c>
      <c r="D4">
        <f>COUNTIFS(outcome,"canceled",goal,"&gt;=5000",goal,"&lt;9999")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10">
        <f t="shared" si="3"/>
        <v>7.9365079365079361E-2</v>
      </c>
    </row>
    <row r="5" spans="1:8" x14ac:dyDescent="0.3">
      <c r="A5" t="s">
        <v>2097</v>
      </c>
      <c r="B5">
        <f>COUNTIFS(outcome,"Successful",goal,"&gt;=10000",goal,"&lt;14999")</f>
        <v>4</v>
      </c>
      <c r="C5">
        <f>COUNTIFS(outcome,"failed",goal,"&gt;=10000",goal,"&lt;14999")</f>
        <v>5</v>
      </c>
      <c r="D5">
        <f>COUNTIFS(outcome,"canceled",goal,"&gt;=10000",goal,"&lt;14999")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10">
        <f t="shared" si="3"/>
        <v>0</v>
      </c>
    </row>
    <row r="6" spans="1:8" x14ac:dyDescent="0.3">
      <c r="A6" t="s">
        <v>2098</v>
      </c>
      <c r="B6">
        <f>COUNTIFS(outcome,"Successful",goal,"&gt;=15000",goal,"&lt;19999")</f>
        <v>10</v>
      </c>
      <c r="C6">
        <f>COUNTIFS(outcome,"failed",goal,"&gt;=15000",goal,"&lt;19999")</f>
        <v>0</v>
      </c>
      <c r="D6">
        <f>COUNTIFS(outcome,"canceled",goal,"&gt;=15000",goal,"&lt;19999")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10">
        <f t="shared" si="3"/>
        <v>0</v>
      </c>
    </row>
    <row r="7" spans="1:8" x14ac:dyDescent="0.3">
      <c r="A7" t="s">
        <v>2099</v>
      </c>
      <c r="B7">
        <f>COUNTIFS(outcome,"Successful",goal,"&gt;=20000",goal,"&lt;24999")</f>
        <v>7</v>
      </c>
      <c r="C7">
        <f>COUNTIFS(outcome,"failed",goal,"&gt;=20000",goal,"&lt;24999")</f>
        <v>0</v>
      </c>
      <c r="D7">
        <f>COUNTIFS(outcome,"canceled",goal,"&gt;=20000",goal,"&lt;24999")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10">
        <f t="shared" si="3"/>
        <v>0</v>
      </c>
    </row>
    <row r="8" spans="1:8" x14ac:dyDescent="0.3">
      <c r="A8" t="s">
        <v>2100</v>
      </c>
      <c r="B8">
        <f>COUNTIFS(outcome,"Successful",goal,"&gt;=25000",goal,"&lt;29999")</f>
        <v>11</v>
      </c>
      <c r="C8">
        <f>COUNTIFS(outcome,"failed",goal,"&gt;=25000",goal,"&lt;29999")</f>
        <v>3</v>
      </c>
      <c r="D8">
        <f>COUNTIFS(outcome,"canceled",goal,"&gt;=25000",goal,"&lt;29999")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10">
        <f t="shared" si="3"/>
        <v>0</v>
      </c>
    </row>
    <row r="9" spans="1:8" x14ac:dyDescent="0.3">
      <c r="A9" t="s">
        <v>2101</v>
      </c>
      <c r="B9">
        <f>COUNTIFS(outcome,"Successful",goal,"&gt;=30000",goal,"&lt;34999")</f>
        <v>7</v>
      </c>
      <c r="C9">
        <f>COUNTIFS(outcome,"failed",goal,"&gt;=30000",goal,"&lt;34999")</f>
        <v>0</v>
      </c>
      <c r="D9">
        <f>COUNTIFS(outcome,"canceled",goal,"&gt;=30000",goal,"&lt;34999")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10">
        <f t="shared" si="3"/>
        <v>0</v>
      </c>
    </row>
    <row r="10" spans="1:8" x14ac:dyDescent="0.3">
      <c r="A10" t="s">
        <v>2102</v>
      </c>
      <c r="B10">
        <f>COUNTIFS(outcome,"Successful",goal,"&gt;=35000",goal,"&lt;39999")</f>
        <v>8</v>
      </c>
      <c r="C10">
        <f>COUNTIFS(outcome,"failed",goal,"&gt;=35000",goal,"&lt;39999")</f>
        <v>3</v>
      </c>
      <c r="D10">
        <f>COUNTIFS(outcome,"canceled",goal,"&gt;=35000",goal,"&lt;49999")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10">
        <f t="shared" si="3"/>
        <v>8.3333333333333329E-2</v>
      </c>
    </row>
    <row r="11" spans="1:8" x14ac:dyDescent="0.3">
      <c r="A11" t="s">
        <v>2103</v>
      </c>
      <c r="B11">
        <f>COUNTIFS(outcome,"Successful",goal,"&gt;=40000",goal,"&lt;44999")</f>
        <v>11</v>
      </c>
      <c r="C11">
        <f>COUNTIFS(outcome,"failed",goal,"&gt;=40000",goal,"&lt;44999")</f>
        <v>3</v>
      </c>
      <c r="D11">
        <f>COUNTIFS(outcome,"canceled",goal,"&gt;=40000",goal,"&lt;44999")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10">
        <f t="shared" si="3"/>
        <v>0</v>
      </c>
    </row>
    <row r="12" spans="1:8" x14ac:dyDescent="0.3">
      <c r="A12" t="s">
        <v>2104</v>
      </c>
      <c r="B12">
        <f>COUNTIFS(outcome,"Successful",goal,"&gt;=45000",goal,"&lt;49999")</f>
        <v>8</v>
      </c>
      <c r="C12">
        <f>COUNTIFS(outcome,"failed",goal,"&gt;=45000",goal,"&lt;49999")</f>
        <v>3</v>
      </c>
      <c r="D12">
        <f>COUNTIFS(outcome,"canceled",goal,"&gt;=45000",goal,"&lt;49999")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10">
        <f t="shared" si="3"/>
        <v>0</v>
      </c>
    </row>
    <row r="13" spans="1:8" x14ac:dyDescent="0.3">
      <c r="A13" t="s">
        <v>2105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0EB0-E3C5-416E-BAC8-265A2E25397E}">
  <dimension ref="A1:I566"/>
  <sheetViews>
    <sheetView workbookViewId="0">
      <selection activeCell="I8" sqref="I8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12.5" bestFit="1" customWidth="1"/>
    <col min="6" max="6" width="17.19921875" bestFit="1" customWidth="1"/>
    <col min="8" max="8" width="17.19921875" bestFit="1" customWidth="1"/>
  </cols>
  <sheetData>
    <row r="1" spans="1:9" x14ac:dyDescent="0.3">
      <c r="A1" s="1" t="s">
        <v>4</v>
      </c>
      <c r="B1" s="1" t="s">
        <v>5</v>
      </c>
      <c r="C1" s="1" t="s">
        <v>4</v>
      </c>
      <c r="D1" s="1" t="s">
        <v>5</v>
      </c>
      <c r="F1" s="1" t="s">
        <v>2112</v>
      </c>
      <c r="H1" s="1" t="s">
        <v>2113</v>
      </c>
    </row>
    <row r="2" spans="1:9" x14ac:dyDescent="0.3">
      <c r="A2" t="s">
        <v>20</v>
      </c>
      <c r="B2">
        <v>158</v>
      </c>
      <c r="C2" t="s">
        <v>14</v>
      </c>
      <c r="D2">
        <v>0</v>
      </c>
      <c r="F2" t="s">
        <v>2106</v>
      </c>
      <c r="G2">
        <f>AVERAGE(B2:B566)</f>
        <v>851.14690265486729</v>
      </c>
      <c r="H2" t="s">
        <v>2106</v>
      </c>
      <c r="I2">
        <f>AVERAGE(D2:D365)</f>
        <v>585.61538461538464</v>
      </c>
    </row>
    <row r="3" spans="1:9" x14ac:dyDescent="0.3">
      <c r="A3" t="s">
        <v>20</v>
      </c>
      <c r="B3">
        <v>1425</v>
      </c>
      <c r="C3" t="s">
        <v>14</v>
      </c>
      <c r="D3">
        <v>24</v>
      </c>
      <c r="F3" t="s">
        <v>2107</v>
      </c>
      <c r="G3">
        <f>MEDIAN(B2:B566)</f>
        <v>201</v>
      </c>
      <c r="H3" t="s">
        <v>2107</v>
      </c>
      <c r="I3">
        <f>MEDIAN(D2:D365)</f>
        <v>114.5</v>
      </c>
    </row>
    <row r="4" spans="1:9" x14ac:dyDescent="0.3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MIN(B2:B566)</f>
        <v>16</v>
      </c>
      <c r="H4" t="s">
        <v>2109</v>
      </c>
      <c r="I4">
        <f>MIN(D2:D365)</f>
        <v>0</v>
      </c>
    </row>
    <row r="5" spans="1:9" x14ac:dyDescent="0.3">
      <c r="A5" t="s">
        <v>20</v>
      </c>
      <c r="B5">
        <v>227</v>
      </c>
      <c r="C5" t="s">
        <v>14</v>
      </c>
      <c r="D5">
        <v>18</v>
      </c>
      <c r="F5" t="s">
        <v>2108</v>
      </c>
      <c r="G5">
        <f>MAX(B2:B566)</f>
        <v>7295</v>
      </c>
      <c r="H5" t="s">
        <v>2108</v>
      </c>
      <c r="I5">
        <f>MAX(D2:D365)</f>
        <v>6080</v>
      </c>
    </row>
    <row r="6" spans="1:9" x14ac:dyDescent="0.3">
      <c r="A6" t="s">
        <v>20</v>
      </c>
      <c r="B6">
        <v>220</v>
      </c>
      <c r="C6" t="s">
        <v>14</v>
      </c>
      <c r="D6">
        <v>44</v>
      </c>
      <c r="F6" t="s">
        <v>2110</v>
      </c>
      <c r="G6">
        <f>_xlfn.VAR.P(B2:B566)</f>
        <v>1603373.7324019109</v>
      </c>
      <c r="H6" t="s">
        <v>2110</v>
      </c>
      <c r="I6">
        <f>_xlfn.VAR.P(D2:D365)</f>
        <v>921574.68174133555</v>
      </c>
    </row>
    <row r="7" spans="1:9" x14ac:dyDescent="0.3">
      <c r="A7" t="s">
        <v>20</v>
      </c>
      <c r="B7">
        <v>98</v>
      </c>
      <c r="C7" t="s">
        <v>14</v>
      </c>
      <c r="D7">
        <v>27</v>
      </c>
      <c r="F7" t="s">
        <v>2111</v>
      </c>
      <c r="G7">
        <f>_xlfn.STDEV.P(B2:B566)</f>
        <v>1266.2439466397898</v>
      </c>
      <c r="H7" t="s">
        <v>2111</v>
      </c>
      <c r="I7">
        <f>_xlfn.STDEV.P(D2:D365)</f>
        <v>959.98681331637863</v>
      </c>
    </row>
    <row r="8" spans="1:9" x14ac:dyDescent="0.3">
      <c r="A8" t="s">
        <v>20</v>
      </c>
      <c r="B8">
        <v>100</v>
      </c>
      <c r="C8" t="s">
        <v>14</v>
      </c>
      <c r="D8">
        <v>55</v>
      </c>
    </row>
    <row r="9" spans="1:9" x14ac:dyDescent="0.3">
      <c r="A9" t="s">
        <v>20</v>
      </c>
      <c r="B9">
        <v>1249</v>
      </c>
      <c r="C9" t="s">
        <v>14</v>
      </c>
      <c r="D9">
        <v>200</v>
      </c>
    </row>
    <row r="10" spans="1:9" x14ac:dyDescent="0.3">
      <c r="A10" t="s">
        <v>20</v>
      </c>
      <c r="B10">
        <v>1396</v>
      </c>
      <c r="C10" t="s">
        <v>14</v>
      </c>
      <c r="D10">
        <v>452</v>
      </c>
    </row>
    <row r="11" spans="1:9" x14ac:dyDescent="0.3">
      <c r="A11" t="s">
        <v>20</v>
      </c>
      <c r="B11">
        <v>890</v>
      </c>
      <c r="C11" t="s">
        <v>14</v>
      </c>
      <c r="D11">
        <v>674</v>
      </c>
    </row>
    <row r="12" spans="1:9" x14ac:dyDescent="0.3">
      <c r="A12" t="s">
        <v>20</v>
      </c>
      <c r="B12">
        <v>142</v>
      </c>
      <c r="C12" t="s">
        <v>14</v>
      </c>
      <c r="D12">
        <v>558</v>
      </c>
    </row>
    <row r="13" spans="1:9" x14ac:dyDescent="0.3">
      <c r="A13" t="s">
        <v>20</v>
      </c>
      <c r="B13">
        <v>2673</v>
      </c>
      <c r="C13" t="s">
        <v>14</v>
      </c>
      <c r="D13">
        <v>15</v>
      </c>
    </row>
    <row r="14" spans="1:9" x14ac:dyDescent="0.3">
      <c r="A14" t="s">
        <v>20</v>
      </c>
      <c r="B14">
        <v>163</v>
      </c>
      <c r="C14" t="s">
        <v>14</v>
      </c>
      <c r="D14">
        <v>2307</v>
      </c>
    </row>
    <row r="15" spans="1:9" x14ac:dyDescent="0.3">
      <c r="A15" t="s">
        <v>20</v>
      </c>
      <c r="B15">
        <v>2220</v>
      </c>
      <c r="C15" t="s">
        <v>14</v>
      </c>
      <c r="D15">
        <v>88</v>
      </c>
    </row>
    <row r="16" spans="1:9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table 1</vt:lpstr>
      <vt:lpstr>pivot table 2</vt:lpstr>
      <vt:lpstr>pivot table 3</vt:lpstr>
      <vt:lpstr>Crowdfunding</vt:lpstr>
      <vt:lpstr>Outcome %</vt:lpstr>
      <vt:lpstr>statistics summary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Kenny Berry</cp:lastModifiedBy>
  <dcterms:created xsi:type="dcterms:W3CDTF">2021-09-29T18:52:28Z</dcterms:created>
  <dcterms:modified xsi:type="dcterms:W3CDTF">2024-04-21T22:44:28Z</dcterms:modified>
</cp:coreProperties>
</file>