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tables/table7.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ml.chartshapes+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22.xml" ContentType="application/vnd.openxmlformats-officedocument.drawingml.chart+xml"/>
  <Override PartName="/xl/charts/style24.xml" ContentType="application/vnd.ms-office.chartstyle+xml"/>
  <Override PartName="/xl/charts/colors24.xml" ContentType="application/vnd.ms-office.chartcolorstyle+xml"/>
  <Override PartName="/xl/charts/chart23.xml" ContentType="application/vnd.openxmlformats-officedocument.drawingml.chart+xml"/>
  <Override PartName="/xl/charts/style25.xml" ContentType="application/vnd.ms-office.chartstyle+xml"/>
  <Override PartName="/xl/charts/colors2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kcondeixa/repositories/brazilian_immigrant_women_in_germany/data/"/>
    </mc:Choice>
  </mc:AlternateContent>
  <xr:revisionPtr revIDLastSave="0" documentId="13_ncr:1_{A8EF95E6-2005-9B4E-B892-188785F53EBF}" xr6:coauthVersionLast="47" xr6:coauthVersionMax="47" xr10:uidLastSave="{00000000-0000-0000-0000-000000000000}"/>
  <bookViews>
    <workbookView xWindow="0" yWindow="500" windowWidth="33600" windowHeight="20500" activeTab="9" xr2:uid="{00000000-000D-0000-FFFF-FFFF00000000}"/>
  </bookViews>
  <sheets>
    <sheet name="city" sheetId="1" r:id="rId1"/>
    <sheet name="how_long" sheetId="2" r:id="rId2"/>
    <sheet name="citizenship" sheetId="3" r:id="rId3"/>
    <sheet name="german" sheetId="4" r:id="rId4"/>
    <sheet name="reason" sheetId="5" r:id="rId5"/>
    <sheet name="lived_in_other_country" sheetId="6" r:id="rId6"/>
    <sheet name="desired_answers" sheetId="12" r:id="rId7"/>
    <sheet name="desired_services" sheetId="9" r:id="rId8"/>
    <sheet name="offered_services" sheetId="10" r:id="rId9"/>
    <sheet name="dashboard1" sheetId="14" r:id="rId10"/>
    <sheet name="dashboard2" sheetId="20" r:id="rId11"/>
  </sheets>
  <definedNames>
    <definedName name="_xlnm._FilterDatabase" localSheetId="0" hidden="1">city!#REF!</definedName>
    <definedName name="_xlnm._FilterDatabase" localSheetId="7" hidden="1">desired_services!$A$41:$B$41</definedName>
    <definedName name="_xlnm._FilterDatabase" localSheetId="8" hidden="1">offered_services!$A$1:$C$26</definedName>
    <definedName name="_xlchart.v1.4" hidden="1">how_long!$A$17:$A$21</definedName>
    <definedName name="_xlchart.v1.5" hidden="1">how_long!$B$17:$B$21</definedName>
    <definedName name="_xlchart.v1.6" hidden="1">how_long!$A$17:$A$21</definedName>
    <definedName name="_xlchart.v1.7" hidden="1">how_long!$B$17:$B$21</definedName>
    <definedName name="_xlchart.v5.0" hidden="1">city!$A$46</definedName>
    <definedName name="_xlchart.v5.1" hidden="1">city!$A$47:$A$59</definedName>
    <definedName name="_xlchart.v5.10" hidden="1">city!$B$46</definedName>
    <definedName name="_xlchart.v5.11" hidden="1">city!$B$47:$B$59</definedName>
    <definedName name="_xlchart.v5.2" hidden="1">city!$B$46</definedName>
    <definedName name="_xlchart.v5.3" hidden="1">city!$B$47:$B$59</definedName>
    <definedName name="_xlchart.v5.8" hidden="1">city!$A$46</definedName>
    <definedName name="_xlchart.v5.9" hidden="1">city!$A$47:$A$59</definedName>
    <definedName name="_xlnm.Print_Area" localSheetId="9">dashboard1!$S$18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0" i="9" l="1"/>
  <c r="B145" i="9"/>
  <c r="C140" i="9"/>
  <c r="C139" i="9"/>
  <c r="C135" i="9"/>
  <c r="B134" i="9"/>
  <c r="C134" i="9" s="1"/>
  <c r="E84" i="9"/>
  <c r="C84" i="9"/>
  <c r="X114" i="9"/>
  <c r="X115" i="9"/>
  <c r="X116" i="9"/>
  <c r="X117" i="9"/>
  <c r="X118" i="9"/>
  <c r="X119" i="9"/>
  <c r="X120" i="9"/>
  <c r="X121" i="9"/>
  <c r="X122" i="9"/>
  <c r="X123" i="9"/>
  <c r="X124" i="9"/>
  <c r="X125" i="9"/>
  <c r="X126" i="9"/>
  <c r="X127" i="9"/>
  <c r="X128" i="9"/>
  <c r="X129" i="9"/>
  <c r="X130" i="9"/>
  <c r="X131" i="9"/>
  <c r="X113" i="9"/>
  <c r="V124" i="9"/>
  <c r="V125" i="9"/>
  <c r="V129" i="9"/>
  <c r="V113" i="9"/>
  <c r="T129" i="9"/>
  <c r="T125" i="9"/>
  <c r="T117" i="9"/>
  <c r="T131" i="9"/>
  <c r="T130" i="9"/>
  <c r="T128" i="9"/>
  <c r="T124" i="9"/>
  <c r="T122" i="9"/>
  <c r="T121" i="9"/>
  <c r="T120" i="9"/>
  <c r="T118" i="9"/>
  <c r="T116" i="9"/>
  <c r="T115" i="9"/>
  <c r="T114" i="9"/>
  <c r="T113" i="9"/>
  <c r="E113" i="9"/>
  <c r="F113" i="9" s="1"/>
  <c r="E114" i="9"/>
  <c r="E115" i="9"/>
  <c r="E116" i="9"/>
  <c r="F116" i="9" s="1"/>
  <c r="E117" i="9"/>
  <c r="F117" i="9" s="1"/>
  <c r="E118" i="9"/>
  <c r="F118" i="9" s="1"/>
  <c r="E119" i="9"/>
  <c r="F119" i="9" s="1"/>
  <c r="E120" i="9"/>
  <c r="F120" i="9" s="1"/>
  <c r="E121" i="9"/>
  <c r="E122" i="9"/>
  <c r="E123" i="9"/>
  <c r="E124" i="9"/>
  <c r="E125" i="9"/>
  <c r="E126" i="9"/>
  <c r="F126" i="9" s="1"/>
  <c r="E127" i="9"/>
  <c r="F127" i="9" s="1"/>
  <c r="E128" i="9"/>
  <c r="F128" i="9" s="1"/>
  <c r="E129" i="9"/>
  <c r="F129" i="9" s="1"/>
  <c r="E130" i="9"/>
  <c r="F130" i="9" s="1"/>
  <c r="E131" i="9"/>
  <c r="F131" i="9" s="1"/>
  <c r="F114" i="9"/>
  <c r="F115" i="9"/>
  <c r="F121" i="9"/>
  <c r="F122" i="9"/>
  <c r="F123" i="9"/>
  <c r="F124" i="9"/>
  <c r="F125" i="9"/>
  <c r="G113" i="9"/>
  <c r="G116" i="9"/>
  <c r="G117" i="9"/>
  <c r="G121" i="9"/>
  <c r="G124" i="9"/>
  <c r="G125" i="9"/>
  <c r="G129" i="9"/>
  <c r="C113" i="9"/>
  <c r="B113" i="9" s="1"/>
  <c r="C114" i="9"/>
  <c r="V114" i="9" s="1"/>
  <c r="C115" i="9"/>
  <c r="V115" i="9" s="1"/>
  <c r="C116" i="9"/>
  <c r="V116" i="9" s="1"/>
  <c r="C117" i="9"/>
  <c r="V117" i="9" s="1"/>
  <c r="C118" i="9"/>
  <c r="G118" i="9" s="1"/>
  <c r="C119" i="9"/>
  <c r="V119" i="9" s="1"/>
  <c r="C120" i="9"/>
  <c r="V120" i="9" s="1"/>
  <c r="C121" i="9"/>
  <c r="V121" i="9" s="1"/>
  <c r="C122" i="9"/>
  <c r="B122" i="9" s="1"/>
  <c r="C123" i="9"/>
  <c r="V123" i="9" s="1"/>
  <c r="C124" i="9"/>
  <c r="C125" i="9"/>
  <c r="C126" i="9"/>
  <c r="G126" i="9" s="1"/>
  <c r="C127" i="9"/>
  <c r="V127" i="9" s="1"/>
  <c r="C128" i="9"/>
  <c r="V128" i="9" s="1"/>
  <c r="C129" i="9"/>
  <c r="C130" i="9"/>
  <c r="V130" i="9" s="1"/>
  <c r="C131" i="9"/>
  <c r="V131" i="9" s="1"/>
  <c r="B117" i="9"/>
  <c r="B125" i="9"/>
  <c r="B121" i="9"/>
  <c r="B131" i="9"/>
  <c r="B130" i="9"/>
  <c r="E86" i="9"/>
  <c r="E85" i="9"/>
  <c r="E96" i="9" s="1"/>
  <c r="F96" i="9" s="1"/>
  <c r="C86" i="9"/>
  <c r="C85" i="9"/>
  <c r="C95" i="9" s="1"/>
  <c r="B95" i="9" s="1"/>
  <c r="C83" i="9"/>
  <c r="C82" i="9"/>
  <c r="E83" i="9"/>
  <c r="E82" i="9"/>
  <c r="B45" i="9"/>
  <c r="C45" i="9" s="1"/>
  <c r="C46" i="9"/>
  <c r="B40" i="9"/>
  <c r="C22" i="9"/>
  <c r="C23" i="9"/>
  <c r="C24" i="9"/>
  <c r="C25" i="9"/>
  <c r="C26" i="9"/>
  <c r="C27" i="9"/>
  <c r="C28" i="9"/>
  <c r="C29" i="9"/>
  <c r="C30" i="9"/>
  <c r="C31" i="9"/>
  <c r="C32" i="9"/>
  <c r="C33" i="9"/>
  <c r="C34" i="9"/>
  <c r="C35" i="9"/>
  <c r="C36" i="9"/>
  <c r="D36" i="9" s="1"/>
  <c r="C37" i="9"/>
  <c r="D37" i="9" s="1"/>
  <c r="C21" i="9"/>
  <c r="C11" i="10"/>
  <c r="C14" i="10"/>
  <c r="C13" i="10"/>
  <c r="B14" i="10"/>
  <c r="C9" i="10"/>
  <c r="C10" i="10"/>
  <c r="C3" i="10"/>
  <c r="C4" i="10"/>
  <c r="C5" i="10"/>
  <c r="C6" i="10"/>
  <c r="C7" i="10"/>
  <c r="C8" i="10"/>
  <c r="C2" i="10"/>
  <c r="C14" i="9"/>
  <c r="C13" i="9"/>
  <c r="C12" i="9"/>
  <c r="C11" i="9"/>
  <c r="C10" i="9"/>
  <c r="C9" i="9"/>
  <c r="C8" i="9"/>
  <c r="C7" i="9"/>
  <c r="C6" i="9"/>
  <c r="C5" i="9"/>
  <c r="C4" i="9"/>
  <c r="C3" i="9"/>
  <c r="C2" i="9"/>
  <c r="B80" i="1"/>
  <c r="C68" i="1" s="1"/>
  <c r="B48" i="1" s="1"/>
  <c r="B6" i="2"/>
  <c r="B20" i="4"/>
  <c r="C9" i="4"/>
  <c r="B9" i="4"/>
  <c r="B17" i="3"/>
  <c r="C16" i="3"/>
  <c r="H37" i="6"/>
  <c r="I37" i="6" s="1"/>
  <c r="I33" i="6"/>
  <c r="L12" i="6"/>
  <c r="M9" i="6" s="1"/>
  <c r="B5" i="6"/>
  <c r="C4" i="6" s="1"/>
  <c r="B9" i="5"/>
  <c r="C7" i="5" s="1"/>
  <c r="B8" i="3"/>
  <c r="C6" i="3" s="1"/>
  <c r="F40" i="1"/>
  <c r="G36" i="1" s="1"/>
  <c r="M7" i="1"/>
  <c r="E103" i="9" l="1"/>
  <c r="F103" i="9" s="1"/>
  <c r="G131" i="9"/>
  <c r="G123" i="9"/>
  <c r="G115" i="9"/>
  <c r="V126" i="9"/>
  <c r="V118" i="9"/>
  <c r="E102" i="9"/>
  <c r="F102" i="9" s="1"/>
  <c r="G130" i="9"/>
  <c r="G122" i="9"/>
  <c r="G114" i="9"/>
  <c r="E101" i="9"/>
  <c r="F101" i="9" s="1"/>
  <c r="E95" i="9"/>
  <c r="F95" i="9" s="1"/>
  <c r="G128" i="9"/>
  <c r="G120" i="9"/>
  <c r="E94" i="9"/>
  <c r="F94" i="9" s="1"/>
  <c r="B114" i="9"/>
  <c r="G127" i="9"/>
  <c r="G119" i="9"/>
  <c r="V122" i="9"/>
  <c r="C102" i="9"/>
  <c r="B102" i="9" s="1"/>
  <c r="E93" i="9"/>
  <c r="F93" i="9" s="1"/>
  <c r="C94" i="9"/>
  <c r="B94" i="9" s="1"/>
  <c r="T127" i="9"/>
  <c r="T119" i="9"/>
  <c r="T126" i="9"/>
  <c r="T123" i="9"/>
  <c r="B124" i="9"/>
  <c r="B127" i="9"/>
  <c r="B120" i="9"/>
  <c r="B129" i="9"/>
  <c r="B126" i="9"/>
  <c r="B128" i="9"/>
  <c r="B119" i="9"/>
  <c r="C101" i="9"/>
  <c r="B101" i="9" s="1"/>
  <c r="C92" i="9"/>
  <c r="B92" i="9" s="1"/>
  <c r="C100" i="9"/>
  <c r="B100" i="9" s="1"/>
  <c r="C90" i="9"/>
  <c r="B90" i="9" s="1"/>
  <c r="E100" i="9"/>
  <c r="F100" i="9" s="1"/>
  <c r="C98" i="9"/>
  <c r="B98" i="9" s="1"/>
  <c r="C108" i="9"/>
  <c r="B108" i="9" s="1"/>
  <c r="E107" i="9"/>
  <c r="F107" i="9" s="1"/>
  <c r="E99" i="9"/>
  <c r="F99" i="9" s="1"/>
  <c r="E91" i="9"/>
  <c r="F91" i="9" s="1"/>
  <c r="B123" i="9"/>
  <c r="C105" i="9"/>
  <c r="B105" i="9" s="1"/>
  <c r="C97" i="9"/>
  <c r="B97" i="9" s="1"/>
  <c r="C107" i="9"/>
  <c r="B107" i="9" s="1"/>
  <c r="E106" i="9"/>
  <c r="F106" i="9" s="1"/>
  <c r="E98" i="9"/>
  <c r="F98" i="9" s="1"/>
  <c r="E90" i="9"/>
  <c r="F90" i="9" s="1"/>
  <c r="C93" i="9"/>
  <c r="B93" i="9" s="1"/>
  <c r="C99" i="9"/>
  <c r="B99" i="9" s="1"/>
  <c r="E108" i="9"/>
  <c r="F108" i="9" s="1"/>
  <c r="E92" i="9"/>
  <c r="F92" i="9" s="1"/>
  <c r="C104" i="9"/>
  <c r="B104" i="9" s="1"/>
  <c r="C96" i="9"/>
  <c r="B96" i="9" s="1"/>
  <c r="C106" i="9"/>
  <c r="B106" i="9" s="1"/>
  <c r="E105" i="9"/>
  <c r="F105" i="9" s="1"/>
  <c r="E97" i="9"/>
  <c r="F97" i="9" s="1"/>
  <c r="C91" i="9"/>
  <c r="B91" i="9" s="1"/>
  <c r="C103" i="9"/>
  <c r="B103" i="9" s="1"/>
  <c r="E104" i="9"/>
  <c r="F104" i="9" s="1"/>
  <c r="C132" i="9"/>
  <c r="B115" i="9"/>
  <c r="E132" i="9"/>
  <c r="B116" i="9"/>
  <c r="B118" i="9"/>
  <c r="C5" i="6"/>
  <c r="C75" i="1"/>
  <c r="B55" i="1" s="1"/>
  <c r="C74" i="1"/>
  <c r="C76" i="1"/>
  <c r="D21" i="9"/>
  <c r="D29" i="9"/>
  <c r="D35" i="9"/>
  <c r="D25" i="9"/>
  <c r="D32" i="9"/>
  <c r="D27" i="9"/>
  <c r="D34" i="9"/>
  <c r="D22" i="9"/>
  <c r="D24" i="9"/>
  <c r="D31" i="9"/>
  <c r="D26" i="9"/>
  <c r="D28" i="9"/>
  <c r="D23" i="9"/>
  <c r="D30" i="9"/>
  <c r="D33" i="9"/>
  <c r="C67" i="1"/>
  <c r="B47" i="1" s="1"/>
  <c r="C73" i="1"/>
  <c r="C80" i="1"/>
  <c r="C72" i="1"/>
  <c r="C79" i="1"/>
  <c r="B59" i="1" s="1"/>
  <c r="C71" i="1"/>
  <c r="B51" i="1" s="1"/>
  <c r="C78" i="1"/>
  <c r="B58" i="1" s="1"/>
  <c r="C70" i="1"/>
  <c r="B50" i="1" s="1"/>
  <c r="C77" i="1"/>
  <c r="B57" i="1" s="1"/>
  <c r="C69" i="1"/>
  <c r="B49" i="1" s="1"/>
  <c r="B56" i="1"/>
  <c r="B53" i="1"/>
  <c r="B54" i="1"/>
  <c r="B52" i="1"/>
  <c r="C15" i="3"/>
  <c r="C13" i="3"/>
  <c r="C14" i="3"/>
  <c r="C17" i="3"/>
  <c r="C3" i="4"/>
  <c r="G24" i="1"/>
  <c r="G38" i="1"/>
  <c r="G2" i="1"/>
  <c r="G6" i="1"/>
  <c r="G18" i="1"/>
  <c r="G25" i="1"/>
  <c r="G39" i="1"/>
  <c r="C8" i="3"/>
  <c r="C9" i="5"/>
  <c r="G5" i="1"/>
  <c r="M8" i="1"/>
  <c r="G16" i="1"/>
  <c r="G23" i="1"/>
  <c r="G31" i="1"/>
  <c r="G37" i="1"/>
  <c r="C7" i="3"/>
  <c r="C8" i="4"/>
  <c r="C8" i="5"/>
  <c r="M3" i="6"/>
  <c r="M6" i="6"/>
  <c r="M10" i="6"/>
  <c r="I15" i="6"/>
  <c r="I23" i="6"/>
  <c r="I31" i="6"/>
  <c r="I7" i="6"/>
  <c r="I11" i="6"/>
  <c r="I16" i="6"/>
  <c r="I24" i="6"/>
  <c r="I32" i="6"/>
  <c r="C2" i="3"/>
  <c r="C5" i="4"/>
  <c r="C3" i="5"/>
  <c r="C3" i="6"/>
  <c r="I4" i="6"/>
  <c r="I8" i="6"/>
  <c r="I12" i="6"/>
  <c r="I18" i="6"/>
  <c r="I26" i="6"/>
  <c r="I34" i="6"/>
  <c r="I19" i="6"/>
  <c r="I27" i="6"/>
  <c r="I35" i="6"/>
  <c r="G13" i="1"/>
  <c r="G20" i="1"/>
  <c r="G28" i="1"/>
  <c r="G35" i="1"/>
  <c r="C4" i="3"/>
  <c r="C7" i="4"/>
  <c r="C5" i="5"/>
  <c r="M2" i="6"/>
  <c r="I5" i="6"/>
  <c r="I9" i="6"/>
  <c r="M12" i="6"/>
  <c r="I20" i="6"/>
  <c r="I28" i="6"/>
  <c r="I36" i="6"/>
  <c r="G17" i="1"/>
  <c r="G32" i="1"/>
  <c r="G10" i="1"/>
  <c r="G33" i="1"/>
  <c r="M7" i="6"/>
  <c r="M11" i="6"/>
  <c r="I17" i="6"/>
  <c r="I25" i="6"/>
  <c r="G11" i="1"/>
  <c r="G7" i="1"/>
  <c r="G26" i="1"/>
  <c r="G34" i="1"/>
  <c r="G3" i="1"/>
  <c r="G8" i="1"/>
  <c r="G12" i="1"/>
  <c r="G19" i="1"/>
  <c r="G27" i="1"/>
  <c r="G40" i="1"/>
  <c r="C3" i="3"/>
  <c r="C4" i="4"/>
  <c r="C4" i="5"/>
  <c r="I2" i="6"/>
  <c r="M4" i="6"/>
  <c r="M8" i="6"/>
  <c r="G4" i="1"/>
  <c r="G14" i="1"/>
  <c r="G21" i="1"/>
  <c r="G29" i="1"/>
  <c r="C5" i="3"/>
  <c r="C6" i="4"/>
  <c r="C6" i="5"/>
  <c r="M5" i="6"/>
  <c r="I13" i="6"/>
  <c r="I21" i="6"/>
  <c r="I29" i="6"/>
  <c r="G9" i="1"/>
  <c r="G15" i="1"/>
  <c r="G22" i="1"/>
  <c r="G30" i="1"/>
  <c r="I3" i="6"/>
  <c r="I6" i="6"/>
  <c r="I10" i="6"/>
  <c r="I14" i="6"/>
  <c r="I22" i="6"/>
  <c r="I30" i="6"/>
  <c r="B60" i="1" l="1"/>
  <c r="N4" i="1"/>
  <c r="N3" i="1"/>
  <c r="N6" i="1"/>
  <c r="N2" i="1"/>
  <c r="N5" i="1"/>
  <c r="N8" i="1"/>
  <c r="N7" i="1"/>
  <c r="C3" i="2" l="1"/>
  <c r="C2" i="2"/>
  <c r="C4" i="2"/>
  <c r="C5" i="2"/>
  <c r="C6" i="2"/>
</calcChain>
</file>

<file path=xl/sharedStrings.xml><?xml version="1.0" encoding="utf-8"?>
<sst xmlns="http://schemas.openxmlformats.org/spreadsheetml/2006/main" count="1112" uniqueCount="601">
  <si>
    <t>city</t>
  </si>
  <si>
    <t>frequency</t>
  </si>
  <si>
    <t>pct</t>
  </si>
  <si>
    <t>Berlin</t>
  </si>
  <si>
    <t>Hamburg</t>
  </si>
  <si>
    <t>Potsdam</t>
  </si>
  <si>
    <t>Düsseldorf</t>
  </si>
  <si>
    <t>Brandenburg</t>
  </si>
  <si>
    <t>others</t>
  </si>
  <si>
    <t>Remscheid</t>
  </si>
  <si>
    <t>total</t>
  </si>
  <si>
    <t>Ahlsdorf -Ziegelrode</t>
  </si>
  <si>
    <t>Freising</t>
  </si>
  <si>
    <t>choropleth map</t>
  </si>
  <si>
    <t>Marktoberdorf</t>
  </si>
  <si>
    <t>map</t>
  </si>
  <si>
    <t>Essen</t>
  </si>
  <si>
    <t>Mülheim An Der Ruhr</t>
  </si>
  <si>
    <t>Rostock</t>
  </si>
  <si>
    <t>Stuttgart</t>
  </si>
  <si>
    <t>Nürnberg</t>
  </si>
  <si>
    <t>Ludwigsfelde</t>
  </si>
  <si>
    <t>Frankfurt Am Main</t>
  </si>
  <si>
    <t>Erkner</t>
  </si>
  <si>
    <t>Niedernhausen</t>
  </si>
  <si>
    <t>Kleinmachnow</t>
  </si>
  <si>
    <t>Sankt Augustin</t>
  </si>
  <si>
    <t>Blaustein</t>
  </si>
  <si>
    <t>Rangsdorf</t>
  </si>
  <si>
    <t>Merklingen</t>
  </si>
  <si>
    <t>Pforzheim</t>
  </si>
  <si>
    <t>Hoppegarten</t>
  </si>
  <si>
    <t>Ludwigahafen Am Rhein</t>
  </si>
  <si>
    <t>Weiler-Simmerberg</t>
  </si>
  <si>
    <t>Buxtehude</t>
  </si>
  <si>
    <t>Köln</t>
  </si>
  <si>
    <t>Wolfsburg</t>
  </si>
  <si>
    <t>Norderstedt</t>
  </si>
  <si>
    <t>Eschborn</t>
  </si>
  <si>
    <t>München</t>
  </si>
  <si>
    <t>Reutlingen</t>
  </si>
  <si>
    <t>Karlsruhe</t>
  </si>
  <si>
    <t>Münster</t>
  </si>
  <si>
    <t>Münster Nrw</t>
  </si>
  <si>
    <t>Syke</t>
  </si>
  <si>
    <t>time</t>
  </si>
  <si>
    <t>timeline or line</t>
  </si>
  <si>
    <t>citizenship</t>
  </si>
  <si>
    <t>brazilian</t>
  </si>
  <si>
    <t xml:space="preserve">other_european </t>
  </si>
  <si>
    <t>german</t>
  </si>
  <si>
    <t>ongoing_german</t>
  </si>
  <si>
    <t>ongoing_other_european</t>
  </si>
  <si>
    <t>german_and_other_european</t>
  </si>
  <si>
    <t>b1</t>
  </si>
  <si>
    <t>a1_a2</t>
  </si>
  <si>
    <t>c1_c2</t>
  </si>
  <si>
    <t>b2</t>
  </si>
  <si>
    <t>none</t>
  </si>
  <si>
    <t>fluent</t>
  </si>
  <si>
    <t>pie or pictogram</t>
  </si>
  <si>
    <t>Do you lived abroad before move to Germany?</t>
  </si>
  <si>
    <t>country</t>
  </si>
  <si>
    <t>yes</t>
  </si>
  <si>
    <t>Argentina</t>
  </si>
  <si>
    <t>England(UK)</t>
  </si>
  <si>
    <t>no</t>
  </si>
  <si>
    <t>England(UK)*</t>
  </si>
  <si>
    <t>Portugal</t>
  </si>
  <si>
    <t>US</t>
  </si>
  <si>
    <t>Ireland</t>
  </si>
  <si>
    <t>donut or pictogram</t>
  </si>
  <si>
    <t>Italy</t>
  </si>
  <si>
    <t>Canada</t>
  </si>
  <si>
    <t>Czech republic</t>
  </si>
  <si>
    <t>Spain</t>
  </si>
  <si>
    <t>Scotland (UK), Peru</t>
  </si>
  <si>
    <t>New Zealand</t>
  </si>
  <si>
    <t>Australia</t>
  </si>
  <si>
    <t>France</t>
  </si>
  <si>
    <t>Mexico,US</t>
  </si>
  <si>
    <t>Austria</t>
  </si>
  <si>
    <t>Colombia</t>
  </si>
  <si>
    <t>US, New Zealand</t>
  </si>
  <si>
    <t>Lebanon</t>
  </si>
  <si>
    <t>Japan</t>
  </si>
  <si>
    <t>France, Ireland</t>
  </si>
  <si>
    <t>Argentina, US, Switzerland</t>
  </si>
  <si>
    <t>France, US</t>
  </si>
  <si>
    <t>Switzerland, US, Spain</t>
  </si>
  <si>
    <t>Spain, Portugal</t>
  </si>
  <si>
    <t>US, Italy</t>
  </si>
  <si>
    <t>Italy, Switzerland, US</t>
  </si>
  <si>
    <t>Ireland, Portugal, Spain</t>
  </si>
  <si>
    <t>Uruguay</t>
  </si>
  <si>
    <t>Spain, France</t>
  </si>
  <si>
    <t>Australia, Spain</t>
  </si>
  <si>
    <t>Colombia, Austria</t>
  </si>
  <si>
    <t>Sweden</t>
  </si>
  <si>
    <t>China</t>
  </si>
  <si>
    <t>England(UK), Serbia</t>
  </si>
  <si>
    <t>Italy, Ireland, Switzerland</t>
  </si>
  <si>
    <t>*UK (country not specified)</t>
  </si>
  <si>
    <t>Germany</t>
  </si>
  <si>
    <t>Latitude</t>
  </si>
  <si>
    <t>Longitude</t>
  </si>
  <si>
    <t xml:space="preserve"> 52.5200° N</t>
  </si>
  <si>
    <t xml:space="preserve"> 13.4050° E</t>
  </si>
  <si>
    <t xml:space="preserve"> 53.5511° N</t>
  </si>
  <si>
    <t xml:space="preserve"> 9.9937° E</t>
  </si>
  <si>
    <t>48.1351° N</t>
  </si>
  <si>
    <t xml:space="preserve"> 11.5820° E</t>
  </si>
  <si>
    <t xml:space="preserve"> 52.3906° N</t>
  </si>
  <si>
    <t xml:space="preserve"> 13.0645° E</t>
  </si>
  <si>
    <t xml:space="preserve"> 51.2277° N</t>
  </si>
  <si>
    <t xml:space="preserve"> 6.7735° E</t>
  </si>
  <si>
    <t>Level of German</t>
  </si>
  <si>
    <t>Analysis of Women's Presence in the German Language</t>
  </si>
  <si>
    <t>1_year</t>
  </si>
  <si>
    <t>5_years</t>
  </si>
  <si>
    <t xml:space="preserve">10_years </t>
  </si>
  <si>
    <t>more</t>
  </si>
  <si>
    <t>population</t>
  </si>
  <si>
    <t>A1/A2</t>
  </si>
  <si>
    <t>B1</t>
  </si>
  <si>
    <t>B2</t>
  </si>
  <si>
    <t>C1/C2</t>
  </si>
  <si>
    <t>1_to_5_years</t>
  </si>
  <si>
    <t>5_to_10_years</t>
  </si>
  <si>
    <t>more_than_10_years</t>
  </si>
  <si>
    <t>less_than_1_year</t>
  </si>
  <si>
    <t>10+</t>
  </si>
  <si>
    <t xml:space="preserve"> 1 year</t>
  </si>
  <si>
    <t xml:space="preserve">time </t>
  </si>
  <si>
    <t>10 years</t>
  </si>
  <si>
    <t>5 years</t>
  </si>
  <si>
    <t>+ 10 years</t>
  </si>
  <si>
    <t>Inspiração</t>
  </si>
  <si>
    <t>https://www.exploreanalytics.com/wiki/index.php/Map_Chart</t>
  </si>
  <si>
    <t>Others</t>
  </si>
  <si>
    <t>Many of them migrated in search of opportunities (22%) . Only 12% of them came to take a job.</t>
  </si>
  <si>
    <t>The main destinations were Portugal and US, followed by Ireland, Italy and Canada.</t>
  </si>
  <si>
    <t>Around 46% of the surveyed Brazilian women lived outside Brazil before moving to Germany.</t>
  </si>
  <si>
    <t>Motivations behind Brazilian Women's Migration to Germany</t>
  </si>
  <si>
    <t>Citizenship Profiles of Brazilian Women Residing in Germany</t>
  </si>
  <si>
    <t>Duration of Residence for Brazilian Women in Germany</t>
  </si>
  <si>
    <t>Did These Brazilian Women Reside in Another Country Before Relocating to Germany?</t>
  </si>
  <si>
    <t>source of num and max coordinates</t>
  </si>
  <si>
    <t>https://www.mapsofworld.com/lat_long/germany-lat-long.html</t>
  </si>
  <si>
    <t>states</t>
  </si>
  <si>
    <t>Berlin - Berlin</t>
  </si>
  <si>
    <t>Hamburg - Hamburg</t>
  </si>
  <si>
    <t>München - Bavaria</t>
  </si>
  <si>
    <t>Potsdam - Brandenburg</t>
  </si>
  <si>
    <t>Düsseldorf - North Rhine-Westphalia</t>
  </si>
  <si>
    <t>Frankfurt Am Main - Hesse</t>
  </si>
  <si>
    <t>Brandenburg - Brandenburg</t>
  </si>
  <si>
    <t>Remscheid - North Rhine-Westphalia</t>
  </si>
  <si>
    <t>Ahlsdorf-Ziegelrode - Saxony-Anhalt</t>
  </si>
  <si>
    <t>Freising - Bavaria</t>
  </si>
  <si>
    <t>Marktoberdorf - Bavaria</t>
  </si>
  <si>
    <t>Essen - North Rhine-Westphalia</t>
  </si>
  <si>
    <t>Mülheim An Der Ruhr - North Rhine-Westphalia</t>
  </si>
  <si>
    <t>Rostock - Mecklenburg-Vorpommern</t>
  </si>
  <si>
    <t>Stuttgart - Baden-Württemberg</t>
  </si>
  <si>
    <t>Nürnberg - Bavaria</t>
  </si>
  <si>
    <t>Ludwigsfelde - Brandenburg</t>
  </si>
  <si>
    <t>Erkner - Brandenburg</t>
  </si>
  <si>
    <t>Niedernhausen - Hesse</t>
  </si>
  <si>
    <t>Kleinmachnow - Brandenburg</t>
  </si>
  <si>
    <t>Sankt Augustin - North Rhine-Westphalia</t>
  </si>
  <si>
    <t>Blaustein - Baden-Württemberg</t>
  </si>
  <si>
    <t>Rangsdorf - Brandenburg</t>
  </si>
  <si>
    <t>Merklingen - Baden-Württemberg</t>
  </si>
  <si>
    <t>Pforzheim - Baden-Württemberg</t>
  </si>
  <si>
    <t>Hoppegarten - Brandenburg</t>
  </si>
  <si>
    <t>Ludwigshafen Am Rhein - Rhineland-Palatinate</t>
  </si>
  <si>
    <t>Weiler-Simmerberg - Bavaria</t>
  </si>
  <si>
    <t>Buxtehude - Lower Saxony</t>
  </si>
  <si>
    <t>Köln - North Rhine-Westphalia</t>
  </si>
  <si>
    <t>Wolfsburg - Lower Saxony</t>
  </si>
  <si>
    <t>Norderstedt - Schleswig-Holstein</t>
  </si>
  <si>
    <t>Eschborn - Hesse</t>
  </si>
  <si>
    <t>Reutlingen - Baden-Württemberg</t>
  </si>
  <si>
    <t>Karlsruhe - Baden-Württemberg</t>
  </si>
  <si>
    <t>Münster - North Rhine-Westphalia</t>
  </si>
  <si>
    <t>Münster Nrw - North Rhine-Westphalia</t>
  </si>
  <si>
    <t>state</t>
  </si>
  <si>
    <t>Bavaria</t>
  </si>
  <si>
    <t>Baden-Württemberg</t>
  </si>
  <si>
    <t>Hesse</t>
  </si>
  <si>
    <t>Syke - Lower Saxony</t>
  </si>
  <si>
    <t>LowerSaxony</t>
  </si>
  <si>
    <t>Mecklenburg-Vorpommern</t>
  </si>
  <si>
    <t>NorthRhine-Westphalia</t>
  </si>
  <si>
    <t>Rhineland-Palatinate</t>
  </si>
  <si>
    <t>Schleswig-Holstein</t>
  </si>
  <si>
    <t>Simmerberg-Bavaria</t>
  </si>
  <si>
    <t>Ziegelrode-Saxony-Anhalt</t>
  </si>
  <si>
    <t>distribution</t>
  </si>
  <si>
    <t>State</t>
  </si>
  <si>
    <t>Desired services</t>
  </si>
  <si>
    <t>doctors</t>
  </si>
  <si>
    <t>aesthetics</t>
  </si>
  <si>
    <t>connection</t>
  </si>
  <si>
    <t>food</t>
  </si>
  <si>
    <t>cleaning</t>
  </si>
  <si>
    <t>spirituality</t>
  </si>
  <si>
    <t>bureaucracy_help</t>
  </si>
  <si>
    <t>personalized_services</t>
  </si>
  <si>
    <t>arts&amp;culture</t>
  </si>
  <si>
    <t>delivery</t>
  </si>
  <si>
    <t>kids_friendly_restaurant</t>
  </si>
  <si>
    <t>home_services</t>
  </si>
  <si>
    <t>health</t>
  </si>
  <si>
    <t>existe, podemos divulgar</t>
  </si>
  <si>
    <t>nao tem o q fazer</t>
  </si>
  <si>
    <t>podemos divulgar profissionais</t>
  </si>
  <si>
    <t>divulgar</t>
  </si>
  <si>
    <t>podemos ddivulgar contatos de pessos que fazem</t>
  </si>
  <si>
    <t>oportunidade tavez, podemos divulgar</t>
  </si>
  <si>
    <t>mental_health</t>
  </si>
  <si>
    <t>kindness</t>
  </si>
  <si>
    <t>restaurant by kilo, Brazilian food, Brazilian food</t>
  </si>
  <si>
    <t>concerts</t>
  </si>
  <si>
    <t>and religion</t>
  </si>
  <si>
    <t>pharmacy and general</t>
  </si>
  <si>
    <t>category</t>
  </si>
  <si>
    <t>social_support</t>
  </si>
  <si>
    <t>Around 31% of them are classically proficient in the B1 language and 25% of them with A1 or A2.</t>
  </si>
  <si>
    <t>bureaucracy</t>
  </si>
  <si>
    <t>online_services</t>
  </si>
  <si>
    <t>transport</t>
  </si>
  <si>
    <t>furniture_assembly&amp;transport</t>
  </si>
  <si>
    <t>imigration_support</t>
  </si>
  <si>
    <t>social_events</t>
  </si>
  <si>
    <t>pets</t>
  </si>
  <si>
    <t>booking</t>
  </si>
  <si>
    <t>books_in_portuguese</t>
  </si>
  <si>
    <t>realtor</t>
  </si>
  <si>
    <t>https://www.youtube.com/watch?app=desktop&amp;v=XbfBXJmnX6A</t>
  </si>
  <si>
    <t>tutorial</t>
  </si>
  <si>
    <t>subcategory</t>
  </si>
  <si>
    <t>respostas</t>
  </si>
  <si>
    <t>aesthetics,pets,healththerapy,aesthetics,pets,healththerapy,furniture_assembly&amp;transport,building_maintenance,building_maintenance</t>
  </si>
  <si>
    <t>Cabelereira, petsitter, banho-tosa de cães, massoterapeuta, transporte e montagem de móveis, manutenção predial.</t>
  </si>
  <si>
    <t>Acho que seria bom ter um serviço que nos ajudasse a acessar todas as oportunidades e possibilidades da sociedade - ajudar a acessar o sistema de saúde, auxílios do governo quando necessário, oportunidades de cursos e eventos grátis… etc</t>
  </si>
  <si>
    <t>Facilidade para achar moradia</t>
  </si>
  <si>
    <t>Resolver problemas on-line.</t>
  </si>
  <si>
    <t>Ginecologistas, dermatologista e clinico geral mais qualificados.</t>
  </si>
  <si>
    <t>Serviços de autocuidado, manicure, cabeleireiro…</t>
  </si>
  <si>
    <t>job_search,taxes,bureaucracy</t>
  </si>
  <si>
    <t>Orientações sobre impostos, burocracia em geral, como adentrar no mercado de trabalho.</t>
  </si>
  <si>
    <t>Bom atendimento ao público/SUS/serviços online</t>
  </si>
  <si>
    <t>Cabeleireiro, manicuri</t>
  </si>
  <si>
    <t>non-german_services, language</t>
  </si>
  <si>
    <t>Não sinto falta de serviços específicos, mas da oferta dos serviços que já existem em idiomas que não o alemão.</t>
  </si>
  <si>
    <t>empathy, kindness</t>
  </si>
  <si>
    <t>Não sinto falta de serviços. Sinto falta de empatia, gentileza nos atendimentos em geral.</t>
  </si>
  <si>
    <t>support for entrepreneurship</t>
  </si>
  <si>
    <t>Orientação das possibilidades que temos como imigrantes, como por exemplo: como empreender.</t>
  </si>
  <si>
    <t>Sinto falta da empatia em serviços médicos brasileiros, sinto falta da comida variada do Brasil.</t>
  </si>
  <si>
    <t>PESSOAS QUE FALEM INGLES NOS ORGAOS PUBLICOS</t>
  </si>
  <si>
    <t>Saúde</t>
  </si>
  <si>
    <t>Moro em cidade pequena... ate Transporte é as vezes complicado</t>
  </si>
  <si>
    <t>aesthetics,food</t>
  </si>
  <si>
    <t>Manicure e sobrancelha brasileiras e delivery de comida brasileira</t>
  </si>
  <si>
    <t>Médico de qualidade
Assistência Materno Infantil em língua portuguesa 
Atividades para crianças em língua portuguesa</t>
  </si>
  <si>
    <t>food,house_help</t>
  </si>
  <si>
    <t>empathy</t>
  </si>
  <si>
    <t>Medicos mais empaticos, lugares que vendem comida brasileira, serviços para arrumar coisas em casa como pintor, colocar uma luminaria, etc</t>
  </si>
  <si>
    <t>social_support,lawer,social_support</t>
  </si>
  <si>
    <t>Assistência Social - Auxílio a recém chegados / Auxílio a mulheres vítimas de violência doméstica que ainda não falam o alemão
Assistência Jurídica
Atividades de integração</t>
  </si>
  <si>
    <t>heathy</t>
  </si>
  <si>
    <t>Bons médicos e dentistas.</t>
  </si>
  <si>
    <t>Um site onde eu consiga encontrar profissionais brasileiros sem ter que caçar em rede social. Colocar o setor e ter profissionais cadastrados com contato. Existe muita informação descentralizada.</t>
  </si>
  <si>
    <t>Não sinto falta de um serviço específico, mas produtos, por exemplo livros em português a preços mais acessíveis.</t>
  </si>
  <si>
    <t>SUS</t>
  </si>
  <si>
    <t>Serviços online (tipo poupatempo), plataformas que concentrem todas as informações de grants (sem mil links que redirecionam para outras páginas), clareza nas informações (step-by-step, eles são confusos, ninguém quer assumir a responsabilidade de te dar uma informação, nunca é com eles), atividades gratuitas para se fazer no inverno (tudo no inverno é indoor e pago, é muito excludente)</t>
  </si>
  <si>
    <t>Não sinto falta de serviços brasileiros.</t>
  </si>
  <si>
    <t>Atendimento so cliente em português, entrega em domicílio e montagem de móveis mais acessível</t>
  </si>
  <si>
    <t>De beleza e de saúde</t>
  </si>
  <si>
    <t>food,health</t>
  </si>
  <si>
    <t>Comida por kilo &amp; médico que faz aplicação pra varizes</t>
  </si>
  <si>
    <t>Restaurante com buffet ou comida por quilo.</t>
  </si>
  <si>
    <t>Não saberia dizer</t>
  </si>
  <si>
    <t>Médicos</t>
  </si>
  <si>
    <t>Serviço médico</t>
  </si>
  <si>
    <t>Falta de medicos</t>
  </si>
  <si>
    <t>health,aesthetics</t>
  </si>
  <si>
    <t>Saúde preventiva e Manicure brasileira.</t>
  </si>
  <si>
    <t>Estética</t>
  </si>
  <si>
    <t>Nenhum</t>
  </si>
  <si>
    <t>Serviços de salão de beleza acho aqui na Alemanha muito caro</t>
  </si>
  <si>
    <t>preventive_phisitherapy,delivery,food</t>
  </si>
  <si>
    <t>Fisioterapia preventiva, motoboy para serviços diversos, bar com petiscos</t>
  </si>
  <si>
    <t>aesthetics,mental_health,pets</t>
  </si>
  <si>
    <t>salao de beleza, psicólogo, Hundesitter</t>
  </si>
  <si>
    <t>Restaurante por quilo, Marmitex de comida caseira.</t>
  </si>
  <si>
    <t>daycare_center,imigrants_support</t>
  </si>
  <si>
    <t>Mais Kitas, mais pessoas qualificadas pra cuidar da burocracia e necessidades de imigrantes.</t>
  </si>
  <si>
    <t>extra_curricular_activities_for_children</t>
  </si>
  <si>
    <t>Atividades extra curriculares para crianças. Natação por exemplo tem que matricular a criança 6 meses antes pq não tem vaga e é caríssimo.</t>
  </si>
  <si>
    <t>Motoboy para documentação e pequenas entregas</t>
  </si>
  <si>
    <t>transport,health</t>
  </si>
  <si>
    <t>uber (mais barato que taxi), podólogas de confianca, atendimento de fisioterapia amplo</t>
  </si>
  <si>
    <t>Saude</t>
  </si>
  <si>
    <t>Cabelereiro</t>
  </si>
  <si>
    <t>kids,job_search</t>
  </si>
  <si>
    <t>flexibilitty</t>
  </si>
  <si>
    <t>Rede de apoio para criar filhos. Falta de Kindergarten/ Betreuung no período da tarde. Falta de flexibilidade dos alemães para poder entrar no mercado de trabalho.</t>
  </si>
  <si>
    <t>Não sinto falta de um serviço, acho que temos bastante opção de prestadores de serviço em português. Pelo menos para o que eu precisei. (Tradutor, finanças na alemanha, procura de apartamento)</t>
  </si>
  <si>
    <t>sweets</t>
  </si>
  <si>
    <t>Os nossos doces e festas de aniversário.</t>
  </si>
  <si>
    <t>customer_service</t>
  </si>
  <si>
    <t>Quase todos !! Já pensei em dar consultoria em como ter „ Serviços“ em atendimento ao cliente</t>
  </si>
  <si>
    <t>Psicólogos</t>
  </si>
  <si>
    <t>nenhum</t>
  </si>
  <si>
    <t>No momento não sei</t>
  </si>
  <si>
    <t>Serviços de entrega</t>
  </si>
  <si>
    <t>bureaucracy,taxes</t>
  </si>
  <si>
    <t>Burocrático e fiscal</t>
  </si>
  <si>
    <t>languages</t>
  </si>
  <si>
    <t>Na verdade não sento falta de nenhum serviço. Minha proposta de mudança foi viver outra realidade e buscar uma adaptação. Meu maior desafio é a lingua e o isolamento, pois trabalho em casa. Acho importante grupos de apoio a brasileiros, mas busco também fazer contato com pessoas de outras culturas, acho essa diversidade de Berlim muito interessante.</t>
  </si>
  <si>
    <t>book_doctors</t>
  </si>
  <si>
    <t>Marcar medicos</t>
  </si>
  <si>
    <t>job_search</t>
  </si>
  <si>
    <t>professional_outplacement</t>
  </si>
  <si>
    <t>Ajuda adequada para recolocação profissional.</t>
  </si>
  <si>
    <t>language, empathy</t>
  </si>
  <si>
    <t>De forma geral sinto dificuldade em acessar servicos basicos, saude, ajuda de job center, burocracia basica. Tudo eh uma dificuldade por funcao da lingua, dos processos absurdos, ou da falta de empatia em tratar com estrangeiro.</t>
  </si>
  <si>
    <t>Apoio para recém chegados</t>
  </si>
  <si>
    <t>Psicologas disponível e mais dispostas a realmente ajudar.</t>
  </si>
  <si>
    <t>health,delivery</t>
  </si>
  <si>
    <t>quality, updated, customer_service</t>
  </si>
  <si>
    <t>Sinto falta de: bons serviços médicos. Ie, médicos de qualidade, atualizados, sem medo de receitar medicamentos e que aceitem pacientes de plano de saúde estatal. 
Comércio aberto aos domingos, principalmente farmácia. 
Delivery com entrega mais rápida.
Entregas de encomendas decente (muitos entregam no vizinho, mesmo tendo gente em casa, ou então entregam na nossa casa, mesmo tendo gente no vizinho). 
Serviços Client oriented.</t>
  </si>
  <si>
    <t>Integração de verdade</t>
  </si>
  <si>
    <t>Cabelo, manicure, pedicure.</t>
  </si>
  <si>
    <t>Ajuda com a burocracia gratuitamente, muitas vezes chegamos sem dinheiro para pagar consultorias.</t>
  </si>
  <si>
    <t>online</t>
  </si>
  <si>
    <t>Serviços on-line (um “poupatempo” da vida) , plano de internet bom para o celular, diarista boa</t>
  </si>
  <si>
    <t>cultural</t>
  </si>
  <si>
    <t>Médicos brasileiros, eventos culturais brasileiros</t>
  </si>
  <si>
    <t>fitness,aesthetics</t>
  </si>
  <si>
    <t>videomaker</t>
  </si>
  <si>
    <t>Videomaker, personal trainer e esteticistas brasileiras na minha cidade ou proximidades</t>
  </si>
  <si>
    <t>Uber num preço acessível, ir ao médico direto sem precisar passar pelo médico da família.</t>
  </si>
  <si>
    <t>bureaucracy,job,german_school,taxes</t>
  </si>
  <si>
    <t>Ajuda com as burocracias (encontrar trabalho, escolas para apreender Alemão, documentacao financas, etc)</t>
  </si>
  <si>
    <t>Tudo parece estar cheio e sem vagas</t>
  </si>
  <si>
    <t>Moto taxi (para levar/buscar coisas - não gente)</t>
  </si>
  <si>
    <t>Serviços de beleza mais baratos. Ter maior oferta de serviços de beleza de brasileiras. Lanchonetes iguais do Brasil, onde se vende pão na chapa, coxinha, pão de queijo e etc.</t>
  </si>
  <si>
    <t>Manicure e Pedicure e Depilação</t>
  </si>
  <si>
    <t>Nenhum.</t>
  </si>
  <si>
    <t>food,cleaning,transport,fitness</t>
  </si>
  <si>
    <t>Entrega de comidas com gostinho de casa (bolo, salgadinhos, docinhos, feijão), faxina, Uber, personal Trainer.</t>
  </si>
  <si>
    <t>wide_opening_hours</t>
  </si>
  <si>
    <t>Comida (carrinhos de rua ou mesmo entrega). Farmácia em horário de almoço (muitas fecham). Cabeleireira que conheça cabelo cacheado/afro. Uber.</t>
  </si>
  <si>
    <t>pet</t>
  </si>
  <si>
    <t>Pet Shop</t>
  </si>
  <si>
    <t>Integração, dificuldade em fazer uma carteira de motorista, pelo preço, língua, demora</t>
  </si>
  <si>
    <t>kids,health,food,brazilian_products</t>
  </si>
  <si>
    <t>Pediatra, salão de festa infantil, comida brasileira e produtos específicos do Brasil</t>
  </si>
  <si>
    <t>Sinto falta de serviço mais tecnológicos. Aqui é tudo muito analógico, mas eu já vim sabendo, então dou um desconto</t>
  </si>
  <si>
    <t>Serviços de beleza e estética de qualidade, comidas caseiras, buffets, serviços de modo geral com atenção ao cliente. Ah internet de qualidade!!! 🙏🏼🙏🏼🙏🏼</t>
  </si>
  <si>
    <t>Ginecologista que escute a paciente.</t>
  </si>
  <si>
    <t>.</t>
  </si>
  <si>
    <t>Sinto falta de uma maior facilidade de encontrar pessoas para serviços gerais como, por exemplo, pequenos reparos em casa, serviços de transporte e mudança. As vezes também sinto falta de uma maior tecnologia, como aceitarem cartão em todos os lugares como é no Brasil.</t>
  </si>
  <si>
    <t>Serviços para pets a domicílio ou perto de casa.</t>
  </si>
  <si>
    <t>modern_services,modern_education, online_services</t>
  </si>
  <si>
    <t>Cursos de alemão mais modernos, com metodologia atualizada para adultos, usando técnicas da neurociência. Sistema de educação aqui é bem ultrapassado, autoritário.
Também sinto dificuldade de receber notícias de eventos que estejam acontecendo na cidade e região atualmente, desde uma balada até um curso de cerâmica, etc. preciso procurar muito.
Os sites são muito ultrapassados em geral, principalmente de empresas pequenas e médias.</t>
  </si>
  <si>
    <t>accessibility_to_information</t>
  </si>
  <si>
    <t>Acesso a informacoes como dividas, infracoes de transito, documentos</t>
  </si>
  <si>
    <t>food,health,fitness,cleaning,food,social_events</t>
  </si>
  <si>
    <t>events_in_portuguese</t>
  </si>
  <si>
    <t>Serviços legalizados: cleaner, cozinha brasileira (marmitas), médicos falantes de português, atividades extracurriculares(para adultos) personal training.</t>
  </si>
  <si>
    <t>Orientação no mercado de trabalho para mulheres.</t>
  </si>
  <si>
    <t>Assistência de orientação</t>
  </si>
  <si>
    <t xml:space="preserve">Pix 
</t>
  </si>
  <si>
    <t>Encontrar comida brasileira com facilidade e serviços de estética bons.</t>
  </si>
  <si>
    <t>Bons médicos</t>
  </si>
  <si>
    <t>Faxineira a preço e qualidade acessíveis</t>
  </si>
  <si>
    <t>Manicure</t>
  </si>
  <si>
    <t>Pessoas para realizar pequenos concerto, com menos burocracia</t>
  </si>
  <si>
    <t>health,mental_health</t>
  </si>
  <si>
    <t>Profissionais de psicologia e medicina em geral</t>
  </si>
  <si>
    <t>Bons médicos e dentistas, estética</t>
  </si>
  <si>
    <t>portal</t>
  </si>
  <si>
    <t>Um lugar que concentre todos os serviços prestados por brasileiros ou falantes de português. Assistência social em português para famílias e mulheres.</t>
  </si>
  <si>
    <t>Saúde preventiva e de boa qualidade</t>
  </si>
  <si>
    <t>Nenhum. Sinto falta só de um acesso mais fácil a serviços.</t>
  </si>
  <si>
    <t>Serviços médicos.</t>
  </si>
  <si>
    <t>Não consigo me lembrar de nada específico.</t>
  </si>
  <si>
    <t>Sinto falta de apoio para projetos.</t>
  </si>
  <si>
    <t>Todos voltado para beleza, salão, manicure, depilação, dermatológico (botox / preenchimento), dentista (limpeza), tratamento estéticos…</t>
  </si>
  <si>
    <t>healtth,bureaucracy</t>
  </si>
  <si>
    <t>Mais especialistas médicos que falem português, mais orientação sobre os diferentes caminhos para navegar o sistema escolar</t>
  </si>
  <si>
    <t>Serviços de atendimento ao imigrante para tirar dúvidas que seja menos complicado, mais acessível.</t>
  </si>
  <si>
    <t>Entregas</t>
  </si>
  <si>
    <t>Serviços bancários/financeiros mais efetivos</t>
  </si>
  <si>
    <t>heath,mental_health</t>
  </si>
  <si>
    <t>Um bom acompanhamento médico e psicológico para imigrantes.</t>
  </si>
  <si>
    <t>Centros culturais, sesc, oficinas culturais, shows de musica gratuitos em parques e praças. Atividades artisticas, cursos gratuitos</t>
  </si>
  <si>
    <t>Serviço específico não, mas sinto falta de empatia e calor humano (cumprimentar pessoas na rua, essas coisas)</t>
  </si>
  <si>
    <t>On-line e psicológico</t>
  </si>
  <si>
    <t>Espiritualidade</t>
  </si>
  <si>
    <t>Delivery de farmácia</t>
  </si>
  <si>
    <t>Beleza e estética em geral, produtos de cabelo cacheado, zB!</t>
  </si>
  <si>
    <t>Não sei. Acho que não sinto falta de nenhum serviço.</t>
  </si>
  <si>
    <t>Táxi 99, restaurante por quilo, curso de férias pra crianças em português, preços mais acessíveis nos serviços de depilação, mano e pedicure</t>
  </si>
  <si>
    <t>Com certeza entender todo os sistema burocrático do pais incluindo visto, moradia, direitos e deveres, carteira de motorista, médicos (ex. No Brasil consigo fazer exame de sangue com qlq medico, aqui cada um pede um e ainda assim nao é comum fazer esse acompanhamento).</t>
  </si>
  <si>
    <t>Medicos atenciosos</t>
  </si>
  <si>
    <t>Bons médicos, e muito difícil fazer exames, mesmo com encaminhamento</t>
  </si>
  <si>
    <t>Facilitação da burocracia, encontrar fonte de informação completa e confiável pra acessar os serviços primários como convênio médico, registro na cidade, schufa.</t>
  </si>
  <si>
    <t>Medicina preventiva, estética</t>
  </si>
  <si>
    <t>Serviços de saúde adequados, ofertas para aprender o idioma.</t>
  </si>
  <si>
    <t>mais opções de comidas brasileiras (mercado). só conheço o latino point que não tem muitas opções. além disso, algum tipo de troca de indicações para trabalho especializado, no momento estou em busca de emprego na área de TI pois ainda estou trabalhando pra minha empresa do brasil</t>
  </si>
  <si>
    <t>Para a minha área de trabalho, produtores culturais.</t>
  </si>
  <si>
    <t>Bem estar e beleza</t>
  </si>
  <si>
    <t>Serviços digitais no geral, principalmente relacionado ao governo e pagamentos.</t>
  </si>
  <si>
    <t>Não sei responder</t>
  </si>
  <si>
    <t>Gosto do serviço de saúde. Mas acho que poderia ser mais intuitivo e simples</t>
  </si>
  <si>
    <t>Médicos competentes e medicina preventiva</t>
  </si>
  <si>
    <t>Sendo bem sincera, sinto falta da hospitalidade e gentileza</t>
  </si>
  <si>
    <t>Opções para presentear, como cestas de café da manhã, personalizados, etc</t>
  </si>
  <si>
    <t>Conexão social e entender como sistemas políticos na Alemanha funcionam, tipo um bem vindo, esse eh o manual de conduta: parte 1 - alemães dão broncas se você não cumprir com o manual de conduta. Tipo isso hahahaha</t>
  </si>
  <si>
    <t>Médicos, pelo tipo de atendimento.</t>
  </si>
  <si>
    <t>Cabelereiros</t>
  </si>
  <si>
    <t>Estetico</t>
  </si>
  <si>
    <t>Nenhum que eu me lembre agora</t>
  </si>
  <si>
    <t>Não sinto falta de um serviço, mas da facilidade em poder resolver as coisas do dia-a-dia por questão da língua mesmo.</t>
  </si>
  <si>
    <t>Um barzinho com petiscos, estilo brasileiro. Uma lanchonete com sucos e salgados. Salão de beleza que tenha tudo num só lugar (cabeleireira, manicure, depilação, etc…).</t>
  </si>
  <si>
    <t>PIX, serviços online do governo, plataforma eficiente para alugar imóveis</t>
  </si>
  <si>
    <t>Estética (cabeleireiro,maquiagem…) não são acessíveis</t>
  </si>
  <si>
    <t>Facilidade para encontrar médicos relacionado á área de psicologia/psiquiatria. Também facilidade para praticar o alemão, mas em cursos mais acessíveis para quem trabalha e/ou tem filhos.</t>
  </si>
  <si>
    <t>Restaurante com buffet de salada. Hortifrúti.</t>
  </si>
  <si>
    <t>kids,food</t>
  </si>
  <si>
    <t>kids_friendly</t>
  </si>
  <si>
    <t>Restaurante com brinquedoteca e monitor</t>
  </si>
  <si>
    <t>Nenhum. Os que já existem teriam que funcionar sábado e domingo ou das 17-20 h</t>
  </si>
  <si>
    <t>health,aesthetics,bureaucracy</t>
  </si>
  <si>
    <t>Serviços mais acessíveis de beleza / mais médicos que falem outras línguas / serviços mais automatizados - muitos ainda precisam ligar. Para mim, a principal barreira ainda é o idioma.</t>
  </si>
  <si>
    <t>health,food</t>
  </si>
  <si>
    <t>Atendimento curativo dos médicos / Padaria padrão brasileiro</t>
  </si>
  <si>
    <t>Apoio psicológico</t>
  </si>
  <si>
    <t>Um guia para o inverno (desde como se vestir, como manter a casa aquecida e livre de mofo, atividades para se manter bem fisica e mentalmente), uma rede de apoio mútuo para mulheres buscando se colocar no mercado de trabalho alemão, um helpline que você pudesse ligar e saber como falar de um assunto específico com o médico ou órgãos públicos em alemão.</t>
  </si>
  <si>
    <t>social_support,job,general_support</t>
  </si>
  <si>
    <t>services_in_portuguese</t>
  </si>
  <si>
    <t>qualitative</t>
  </si>
  <si>
    <t>services_in_portuguese_for_mothers_and_kids</t>
  </si>
  <si>
    <t>products_and_books_in_portuguese</t>
  </si>
  <si>
    <t>doctors,food</t>
  </si>
  <si>
    <t>hairdresser,pet_sitter,dog_grooming,massage_therapist,furniture_transport,furniture_assembly,building_maintenance</t>
  </si>
  <si>
    <t>selfcare_services,manicure,hairdressing</t>
  </si>
  <si>
    <t>guidance_on_taxes,bureaucracy,guidance_on_find_job</t>
  </si>
  <si>
    <t>hairdresser,manicurist</t>
  </si>
  <si>
    <t>manicure,eyebrow_design,brazilian_food_delivery</t>
  </si>
  <si>
    <t>maternal_and_child_care_in_portuguese,activities_for_children_in_portuguese</t>
  </si>
  <si>
    <t>Brazilian_food,handy_man</t>
  </si>
  <si>
    <t>doctors,mental_health</t>
  </si>
  <si>
    <t>doctors,aesthetics</t>
  </si>
  <si>
    <t>doctors,bureaucracy</t>
  </si>
  <si>
    <t>doctors,aesthetics,bureaucracy</t>
  </si>
  <si>
    <t>na</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</si>
  <si>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t>
  </si>
  <si>
    <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t>
  </si>
  <si>
    <t>diverging. Bar graph</t>
  </si>
  <si>
    <t>count</t>
  </si>
  <si>
    <t>percentage</t>
  </si>
  <si>
    <t>neg pct</t>
  </si>
  <si>
    <t>breastfeeding consultancy</t>
  </si>
  <si>
    <t>health coach</t>
  </si>
  <si>
    <t>art and yoga as therapy</t>
  </si>
  <si>
    <t>health consultancy</t>
  </si>
  <si>
    <t>HEALTH</t>
  </si>
  <si>
    <t>AESTHETICS</t>
  </si>
  <si>
    <t>BUREAUCRACY</t>
  </si>
  <si>
    <t>MENTAL  HEALTH</t>
  </si>
  <si>
    <t>SOCIAL  SUPPORT</t>
  </si>
  <si>
    <t>DELIVERY</t>
  </si>
  <si>
    <t xml:space="preserve">KIDS RELATED </t>
  </si>
  <si>
    <t>PETS</t>
  </si>
  <si>
    <t>ARTS&amp;CULTURE</t>
  </si>
  <si>
    <t>SPIRITUALITY</t>
  </si>
  <si>
    <t>BOOKING</t>
  </si>
  <si>
    <t>TOTAL</t>
  </si>
  <si>
    <t>NONE</t>
  </si>
  <si>
    <t>ENGLAND(UK)</t>
  </si>
  <si>
    <t>PORTUGAL</t>
  </si>
  <si>
    <t>IRELAND</t>
  </si>
  <si>
    <t>ITALY</t>
  </si>
  <si>
    <t>CANADA</t>
  </si>
  <si>
    <t>ARGENTINA</t>
  </si>
  <si>
    <t>SPAIN</t>
  </si>
  <si>
    <t>NEW ZEALAND</t>
  </si>
  <si>
    <t>OTHERS</t>
  </si>
  <si>
    <t>FLUENT</t>
  </si>
  <si>
    <t>UP TO 5 YEARS</t>
  </si>
  <si>
    <t>UP TO 1 YEAR</t>
  </si>
  <si>
    <t>UP TO 10 YEARS</t>
  </si>
  <si>
    <t>MORE THAN 10 YEARS</t>
  </si>
  <si>
    <t>REASON</t>
  </si>
  <si>
    <t>SPOUSE/PARTNER</t>
  </si>
  <si>
    <t>NEW OPPORTUNITIES</t>
  </si>
  <si>
    <t>JOB</t>
  </si>
  <si>
    <t>STUDIES</t>
  </si>
  <si>
    <t>OTHER</t>
  </si>
  <si>
    <t>FAMILY</t>
  </si>
  <si>
    <t>Column1</t>
  </si>
  <si>
    <t xml:space="preserve"> </t>
  </si>
  <si>
    <t>Although there are a significant number of the women with German citizenship and citizenship from another European country, the majority of them still only have Brazilian citizenship.</t>
  </si>
  <si>
    <t>Half of thesse women (51%) moved to Germany their spouses or partners.</t>
  </si>
  <si>
    <t>The majority of these women are recent arrivals and many arrived up to 5 years ago.</t>
  </si>
  <si>
    <t>The majority of these women speak an elementary or basic level of German.</t>
  </si>
  <si>
    <t>RESTAURANTS</t>
  </si>
  <si>
    <t>https://www.youtube.com/watch?v=jeYjtEX3RAE</t>
  </si>
  <si>
    <t>MOTIVATIONS BEHING MIGRATION TO GERMANY</t>
  </si>
  <si>
    <t>RESIDENCE COUNTRIES BEFORE SETTLING IN GERMANY</t>
  </si>
  <si>
    <t xml:space="preserve">EDUCATION: modern german school </t>
  </si>
  <si>
    <t>SPIRITUALITY : spirituality</t>
  </si>
  <si>
    <t>BOOKING : suport to booking appointments</t>
  </si>
  <si>
    <t>ARTS&amp;CULTURE : Cultural centers, cultural workshops, free music shows in parks and squares, artistic activities, free courses</t>
  </si>
  <si>
    <t>IMPORT : Brazilian products and books</t>
  </si>
  <si>
    <t>SOCIAL EVENTS events about Brazilian culture</t>
  </si>
  <si>
    <t>PETS : pet grooming salon, pets care</t>
  </si>
  <si>
    <t>KIDS RELATED  : support with the school systems, to find kindergarten vacancies and  to mothers, activities for children</t>
  </si>
  <si>
    <t>DELIVERY : pharmacy, Brazilian food, transport and furniture assembly and transportation, personal organisers</t>
  </si>
  <si>
    <t>HOME SERVICES : realtor, cleaning services, property maintenance services (plumbers, electricians, painters)</t>
  </si>
  <si>
    <t>MENTAL  HEALTH : psicology, psychiatry, wellness</t>
  </si>
  <si>
    <t>SOCIAL  SUPPORT : lawyers, integration activities,  newly arrived, imigration, victims of domestic violence, translation in essential services</t>
  </si>
  <si>
    <t>BUREAUCRACY : general support, income taxes, driver license, laywer</t>
  </si>
  <si>
    <t>RESTAURANTS : healthy food, Brazilian food, in self-service format, Brazilian weets, rental party rooms</t>
  </si>
  <si>
    <t>AESTHETICS : beauty and personal care services</t>
  </si>
  <si>
    <t>HEALTH : doctors, physiotherapists, medical care, personal trainers, preventive medicine</t>
  </si>
  <si>
    <t>NONE : any desired service</t>
  </si>
  <si>
    <t xml:space="preserve">  </t>
  </si>
  <si>
    <t>JOB&amp;BUSINESS: professional outplacement, support for entrepreneurship</t>
  </si>
  <si>
    <t>HOME SERVICES: tidying up</t>
  </si>
  <si>
    <t>New categories and subcategories</t>
  </si>
  <si>
    <t>VOLUNTEER</t>
  </si>
  <si>
    <t>AESTHETICS : image_and_personal_style_consultancy</t>
  </si>
  <si>
    <t>JOB&amp;BUSINESS: digital marketing,corporate communication,advertisement, data analytics, digital marketing,business consulting, ilustrator, photography, career coach, life coach, translation</t>
  </si>
  <si>
    <t>ART&amp;CULTURE: education,exchange programs, dance classes</t>
  </si>
  <si>
    <t>ART &amp; CULTURE</t>
  </si>
  <si>
    <t>SOCIAL SUPPORT</t>
  </si>
  <si>
    <t>JOB &amp; BUSINESS</t>
  </si>
  <si>
    <t>YES</t>
  </si>
  <si>
    <t>NO</t>
  </si>
  <si>
    <t>MENTAL HEALTH</t>
  </si>
  <si>
    <t>-</t>
  </si>
  <si>
    <t>total of answers</t>
  </si>
  <si>
    <t>FOOD : baby food, backery</t>
  </si>
  <si>
    <t>FOOD</t>
  </si>
  <si>
    <t>EDUCATION</t>
  </si>
  <si>
    <t>SOCIAL EVENTS</t>
  </si>
  <si>
    <t>IMPORT</t>
  </si>
  <si>
    <t>HOME SERVICES</t>
  </si>
  <si>
    <t>Category</t>
  </si>
  <si>
    <t xml:space="preserve"> empathetic/connected/kind</t>
  </si>
  <si>
    <t xml:space="preserve"> in Portuguese  </t>
  </si>
  <si>
    <t xml:space="preserve"> high-quality</t>
  </si>
  <si>
    <t xml:space="preserve"> online</t>
  </si>
  <si>
    <t xml:space="preserve"> kid-friendly</t>
  </si>
  <si>
    <t xml:space="preserve"> wide open hours</t>
  </si>
  <si>
    <t xml:space="preserve"> personalized</t>
  </si>
  <si>
    <t xml:space="preserve"> modern</t>
  </si>
  <si>
    <r>
      <t>Desired attributes</t>
    </r>
    <r>
      <rPr>
        <sz val="9"/>
        <rFont val="Calibri"/>
        <family val="2"/>
      </rPr>
      <t xml:space="preserve"> </t>
    </r>
    <r>
      <rPr>
        <b/>
        <sz val="9"/>
        <rFont val="Calibri"/>
        <family val="2"/>
      </rPr>
      <t xml:space="preserve">: </t>
    </r>
  </si>
  <si>
    <t>Column2</t>
  </si>
  <si>
    <t>Column3</t>
  </si>
  <si>
    <t>https://www.make-it-in-germany.com/en/living-in-germany/discover-germany/immigration</t>
  </si>
  <si>
    <t>https://www.google.com/search?q=excel+buttterfly+chart&amp;rlz=1C5CHFA_enDE939DE939&amp;oq=excel+buttterfly+chart&amp;gs_lcrp=EgZjaHJvbWUyBggAEEUYOTIJCAEQABgNGIAEMggIAhAAGBYYHjIKCAMQABgIGA0YHjINCAQQABiGAxiABBiKBTINCAUQABiGAxiABBiKBTINCAYQABiGAxiABBiKBTINCAcQABiGAxiABBiKBdIBCTEwODc2ajBqN6gCALACAA&amp;sourceid=chrome&amp;ie=UTF-8#fpstate=ive&amp;vld=cid:3f311e54,vid:yJfVpkzE7n0,st:0</t>
  </si>
  <si>
    <t>left padding</t>
  </si>
  <si>
    <t>gap</t>
  </si>
  <si>
    <t>JOB&amp;BUSINESS</t>
  </si>
  <si>
    <t>right padding</t>
  </si>
  <si>
    <t>SOCIAL</t>
  </si>
  <si>
    <t>mean</t>
  </si>
  <si>
    <t>std</t>
  </si>
  <si>
    <t>Desired services1</t>
  </si>
  <si>
    <t>Offered services1</t>
  </si>
  <si>
    <t>sum</t>
  </si>
  <si>
    <t>min</t>
  </si>
  <si>
    <t>max</t>
  </si>
  <si>
    <t>SOCIAL SERVICES</t>
  </si>
  <si>
    <t>Desired services (total of 160)</t>
  </si>
  <si>
    <t>Offered services (total of 66)</t>
  </si>
  <si>
    <t>% desired</t>
  </si>
  <si>
    <t>% offfered</t>
  </si>
  <si>
    <t>†</t>
  </si>
  <si>
    <t>% offered</t>
  </si>
  <si>
    <t>Para notaçao do grafico butterfly (data labels)</t>
  </si>
  <si>
    <t>Gráfico escolhido foi de %</t>
  </si>
  <si>
    <t>Para o grafico de %</t>
  </si>
  <si>
    <t>ß</t>
  </si>
  <si>
    <t>desired services</t>
  </si>
  <si>
    <t xml:space="preserve">number of answers </t>
  </si>
  <si>
    <t>offered services</t>
  </si>
  <si>
    <t>pct of people answed</t>
  </si>
  <si>
    <t>pct of people don't answed</t>
  </si>
  <si>
    <t>1st pie</t>
  </si>
  <si>
    <t>2nd pie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</si>
</sst>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9">
    <font>
      <sz val="10"/>
      <color rgb="FF000000"/>
      <name val="Arial"/>
      <scheme val="minor"/>
    </font>
    <font>
      <sz val="10"/>
      <color theme="1"/>
      <name val="Arial"/>
      <family val="2"/>
      <scheme val="minor"/>
    </font>
    <font>
      <b/>
      <sz val="10"/>
      <color theme="1"/>
      <name val="Arial"/>
      <family val="2"/>
      <scheme val="minor"/>
    </font>
    <font>
      <sz val="10"/>
      <color rgb="FFFF0000"/>
      <name val="Arial"/>
      <family val="2"/>
      <scheme val="minor"/>
    </font>
    <font>
      <b/>
      <sz val="10"/>
      <color rgb="FF980000"/>
      <name val="Arial"/>
      <family val="2"/>
      <scheme val="minor"/>
    </font>
    <font>
      <b/>
      <sz val="11"/>
      <color rgb="FF212121"/>
      <name val="Arial"/>
      <family val="2"/>
      <scheme val="minor"/>
    </font>
    <font>
      <sz val="11"/>
      <color rgb="FF212121"/>
      <name val="Arial"/>
      <family val="2"/>
      <scheme val="minor"/>
    </font>
    <font>
      <sz val="10"/>
      <color rgb="FF212121"/>
      <name val="Arial"/>
      <family val="2"/>
      <scheme val="minor"/>
    </font>
    <font>
      <sz val="11"/>
      <color rgb="FF212121"/>
      <name val="&quot;Courier New&quot;"/>
    </font>
    <font>
      <b/>
      <sz val="11"/>
      <color rgb="FF212121"/>
      <name val="&quot;Courier New&quot;"/>
    </font>
    <font>
      <sz val="10"/>
      <color theme="1"/>
      <name val="Arial"/>
      <family val="2"/>
    </font>
    <font>
      <sz val="10"/>
      <color rgb="FF000000"/>
      <name val="Arial"/>
      <family val="2"/>
      <scheme val="minor"/>
    </font>
    <font>
      <b/>
      <sz val="10"/>
      <color rgb="FF000000"/>
      <name val="Arial"/>
      <family val="2"/>
      <scheme val="minor"/>
    </font>
    <font>
      <sz val="12"/>
      <color rgb="FFFF0000"/>
      <name val="Arial"/>
      <family val="2"/>
      <scheme val="minor"/>
    </font>
    <font>
      <sz val="14"/>
      <color rgb="FFFF0000"/>
      <name val="Arial"/>
      <family val="2"/>
      <scheme val="minor"/>
    </font>
    <font>
      <u/>
      <sz val="10"/>
      <color theme="10"/>
      <name val="Arial"/>
      <family val="2"/>
      <scheme val="minor"/>
    </font>
    <font>
      <sz val="10"/>
      <color theme="1" tint="0.499984740745262"/>
      <name val="Arial"/>
      <family val="2"/>
      <scheme val="minor"/>
    </font>
    <font>
      <sz val="10"/>
      <color rgb="FFFF00FF"/>
      <name val="Arial"/>
      <family val="2"/>
      <scheme val="minor"/>
    </font>
    <font>
      <sz val="9"/>
      <color rgb="FFFF00FF"/>
      <name val="Arial"/>
      <family val="2"/>
      <scheme val="minor"/>
    </font>
    <font>
      <sz val="11"/>
      <color rgb="FFFF00FF"/>
      <name val="Google Sans"/>
    </font>
    <font>
      <sz val="14"/>
      <color rgb="FF595959"/>
      <name val="Arial"/>
      <family val="2"/>
      <scheme val="minor"/>
    </font>
    <font>
      <sz val="10.5"/>
      <color theme="1" tint="0.499984740745262"/>
      <name val="Arial"/>
      <family val="2"/>
      <scheme val="minor"/>
    </font>
    <font>
      <sz val="10"/>
      <color rgb="FF374151"/>
      <name val="Arial"/>
      <family val="2"/>
      <scheme val="minor"/>
    </font>
    <font>
      <sz val="9"/>
      <color rgb="FF1F1F1F"/>
      <name val="Google Sans"/>
    </font>
    <font>
      <sz val="10"/>
      <color rgb="FFFF9900"/>
      <name val="Arial"/>
      <family val="2"/>
      <scheme val="minor"/>
    </font>
    <font>
      <b/>
      <sz val="10"/>
      <color rgb="FFFF0000"/>
      <name val="Arial"/>
      <family val="2"/>
      <scheme val="minor"/>
    </font>
    <font>
      <b/>
      <sz val="10"/>
      <color rgb="FF9900FF"/>
      <name val="Arial"/>
      <family val="2"/>
      <scheme val="minor"/>
    </font>
    <font>
      <sz val="10"/>
      <color rgb="FF9900FF"/>
      <name val="Arial"/>
      <family val="2"/>
      <scheme val="minor"/>
    </font>
    <font>
      <sz val="11"/>
      <color rgb="FF212121"/>
      <name val="Courier New"/>
      <family val="1"/>
    </font>
    <font>
      <sz val="10"/>
      <color rgb="FFC00000"/>
      <name val="Arial"/>
      <family val="2"/>
      <scheme val="minor"/>
    </font>
    <font>
      <sz val="11"/>
      <color rgb="FF212121"/>
      <name val="Arial"/>
      <family val="2"/>
    </font>
    <font>
      <sz val="8"/>
      <color rgb="FF000000"/>
      <name val="Arial"/>
      <family val="2"/>
      <scheme val="minor"/>
    </font>
    <font>
      <sz val="8"/>
      <color rgb="FF212121"/>
      <name val="Arial"/>
      <family val="2"/>
      <scheme val="minor"/>
    </font>
    <font>
      <b/>
      <sz val="10"/>
      <color rgb="FF000000"/>
      <name val="Arial"/>
      <family val="2"/>
    </font>
    <font>
      <sz val="10"/>
      <color rgb="FF000000"/>
      <name val="Arial"/>
      <family val="2"/>
    </font>
    <font>
      <sz val="12"/>
      <color rgb="FF595959"/>
      <name val="Arial"/>
      <family val="2"/>
      <scheme val="minor"/>
    </font>
    <font>
      <sz val="10"/>
      <color rgb="FF000000"/>
      <name val="Calibri"/>
      <family val="2"/>
    </font>
    <font>
      <sz val="10"/>
      <color rgb="FFFF0000"/>
      <name val="Calibri"/>
      <family val="2"/>
    </font>
    <font>
      <b/>
      <sz val="11"/>
      <color rgb="FF000000"/>
      <name val="Arial"/>
      <family val="2"/>
      <scheme val="minor"/>
    </font>
    <font>
      <sz val="11"/>
      <color rgb="FF000000"/>
      <name val="Arial"/>
      <family val="2"/>
      <scheme val="minor"/>
    </font>
    <font>
      <b/>
      <sz val="9"/>
      <name val="Calibri"/>
      <family val="2"/>
    </font>
    <font>
      <sz val="9"/>
      <name val="Calibri"/>
      <family val="2"/>
    </font>
    <font>
      <sz val="10"/>
      <color rgb="FF000000"/>
      <name val="Arial"/>
      <family val="2"/>
      <scheme val="minor"/>
    </font>
    <font>
      <b/>
      <sz val="10"/>
      <color theme="0"/>
      <name val="Arial"/>
      <family val="2"/>
      <scheme val="minor"/>
    </font>
    <font>
      <sz val="8"/>
      <name val="Arial"/>
      <family val="2"/>
      <scheme val="minor"/>
    </font>
    <font>
      <sz val="10"/>
      <color theme="0" tint="-0.249977111117893"/>
      <name val="Arial"/>
      <family val="2"/>
      <scheme val="minor"/>
    </font>
    <font>
      <b/>
      <sz val="10"/>
      <color theme="0" tint="-0.249977111117893"/>
      <name val="Arial"/>
      <family val="2"/>
      <scheme val="minor"/>
    </font>
    <font>
      <sz val="10"/>
      <color theme="4" tint="-0.249977111117893"/>
      <name val="Arial"/>
      <family val="2"/>
      <scheme val="minor"/>
    </font>
    <font>
      <b/>
      <sz val="10"/>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theme="0"/>
        <bgColor rgb="FFFFFFFF"/>
      </patternFill>
    </fill>
    <fill>
      <patternFill patternType="solid">
        <fgColor theme="0"/>
        <bgColor indexed="64"/>
      </patternFill>
    </fill>
    <fill>
      <patternFill patternType="solid">
        <fgColor theme="0" tint="-4.9989318521683403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7" tint="0.39997558519241921"/>
        <bgColor indexed="64"/>
      </patternFill>
    </fill>
  </fills>
  <borders count="2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hair">
        <color indexed="64"/>
      </bottom>
      <diagonal/>
    </border>
    <border>
      <left style="medium">
        <color rgb="FF000000"/>
      </left>
      <right/>
      <top/>
      <bottom/>
      <diagonal/>
    </border>
    <border>
      <left style="medium">
        <color rgb="FF000000"/>
      </left>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5" fillId="0" borderId="0" applyNumberFormat="0" applyFill="0" applyBorder="0" applyAlignment="0" applyProtection="0"/>
    <xf numFmtId="9" fontId="42" fillId="0" borderId="0" applyFont="0" applyFill="0" applyBorder="0" applyAlignment="0" applyProtection="0"/>
  </cellStyleXfs>
  <cellXfs count="122">
    <xf numFmtId="0" fontId="0" fillId="0" borderId="0" xfId="0"/>
    <xf numFmtId="0" fontId="1" fillId="0" borderId="0" xfId="0" applyFont="1"/>
    <xf numFmtId="164" fontId="1" fillId="0" borderId="0" xfId="0" applyNumberFormat="1" applyFont="1"/>
    <xf numFmtId="0" fontId="2" fillId="0" borderId="1" xfId="0" applyFont="1" applyBorder="1"/>
    <xf numFmtId="0" fontId="2" fillId="0" borderId="2" xfId="0" applyFont="1" applyBorder="1"/>
    <xf numFmtId="164" fontId="2" fillId="0" borderId="3" xfId="0" applyNumberFormat="1" applyFont="1" applyBorder="1"/>
    <xf numFmtId="10" fontId="1" fillId="0" borderId="0" xfId="0" applyNumberFormat="1" applyFont="1"/>
    <xf numFmtId="0" fontId="1" fillId="0" borderId="4" xfId="0" applyFont="1" applyBorder="1"/>
    <xf numFmtId="10" fontId="1" fillId="0" borderId="5" xfId="0" applyNumberFormat="1" applyFont="1" applyBorder="1"/>
    <xf numFmtId="0" fontId="3" fillId="0" borderId="0" xfId="0" applyFont="1"/>
    <xf numFmtId="0" fontId="1" fillId="0" borderId="6" xfId="0" applyFont="1" applyBorder="1"/>
    <xf numFmtId="0" fontId="1" fillId="0" borderId="7" xfId="0" applyFont="1" applyBorder="1"/>
    <xf numFmtId="10" fontId="1" fillId="0" borderId="8" xfId="0" applyNumberFormat="1" applyFont="1" applyBorder="1"/>
    <xf numFmtId="0" fontId="4" fillId="0" borderId="0" xfId="0" applyFont="1"/>
    <xf numFmtId="0" fontId="2" fillId="0" borderId="0" xfId="0" applyFont="1"/>
    <xf numFmtId="164" fontId="2" fillId="0" borderId="0" xfId="0" applyNumberFormat="1" applyFont="1"/>
    <xf numFmtId="0" fontId="11" fillId="0" borderId="0" xfId="0" applyFont="1"/>
    <xf numFmtId="0" fontId="6" fillId="0" borderId="0" xfId="0" applyFont="1"/>
    <xf numFmtId="9" fontId="1" fillId="0" borderId="0" xfId="0" applyNumberFormat="1" applyFont="1"/>
    <xf numFmtId="49" fontId="6" fillId="0" borderId="0" xfId="0" applyNumberFormat="1" applyFont="1"/>
    <xf numFmtId="49" fontId="1" fillId="0" borderId="0" xfId="0" applyNumberFormat="1" applyFont="1"/>
    <xf numFmtId="0" fontId="5" fillId="0" borderId="0" xfId="0" applyFont="1"/>
    <xf numFmtId="0" fontId="12" fillId="0" borderId="0" xfId="0" applyFont="1"/>
    <xf numFmtId="10" fontId="11" fillId="0" borderId="0" xfId="0" applyNumberFormat="1" applyFont="1"/>
    <xf numFmtId="0" fontId="11" fillId="0" borderId="0" xfId="0" applyFont="1" applyAlignment="1">
      <alignment horizontal="right"/>
    </xf>
    <xf numFmtId="9" fontId="11" fillId="0" borderId="0" xfId="0" applyNumberFormat="1" applyFont="1"/>
    <xf numFmtId="0" fontId="11" fillId="0" borderId="0" xfId="0" quotePrefix="1" applyFont="1" applyAlignment="1">
      <alignment horizontal="right"/>
    </xf>
    <xf numFmtId="0" fontId="13" fillId="0" borderId="0" xfId="0" applyFont="1"/>
    <xf numFmtId="0" fontId="2" fillId="0" borderId="3" xfId="0" applyFont="1" applyBorder="1"/>
    <xf numFmtId="0" fontId="2" fillId="0" borderId="0" xfId="0" applyFont="1" applyAlignment="1">
      <alignment horizontal="center"/>
    </xf>
    <xf numFmtId="0" fontId="8" fillId="0" borderId="0" xfId="0" applyFont="1"/>
    <xf numFmtId="0" fontId="9" fillId="0" borderId="0" xfId="0" applyFont="1"/>
    <xf numFmtId="0" fontId="14" fillId="0" borderId="0" xfId="0" applyFont="1"/>
    <xf numFmtId="0" fontId="10" fillId="0" borderId="0" xfId="0" applyFont="1"/>
    <xf numFmtId="10" fontId="15" fillId="0" borderId="0" xfId="1" applyNumberFormat="1" applyFill="1"/>
    <xf numFmtId="0" fontId="16" fillId="0" borderId="0" xfId="0" applyFont="1"/>
    <xf numFmtId="10" fontId="16" fillId="0" borderId="0" xfId="0" applyNumberFormat="1" applyFont="1"/>
    <xf numFmtId="0" fontId="15" fillId="0" borderId="0" xfId="1"/>
    <xf numFmtId="9" fontId="12" fillId="0" borderId="0" xfId="0" applyNumberFormat="1" applyFont="1"/>
    <xf numFmtId="0" fontId="17" fillId="0" borderId="0" xfId="0" applyFont="1"/>
    <xf numFmtId="0" fontId="18" fillId="0" borderId="0" xfId="0" applyFont="1"/>
    <xf numFmtId="9" fontId="0" fillId="0" borderId="0" xfId="0" applyNumberFormat="1"/>
    <xf numFmtId="0" fontId="19" fillId="0" borderId="0" xfId="0" applyFont="1"/>
    <xf numFmtId="0" fontId="20" fillId="0" borderId="0" xfId="0" applyFont="1" applyAlignment="1">
      <alignment horizontal="center" vertical="center" readingOrder="1"/>
    </xf>
    <xf numFmtId="0" fontId="21" fillId="0" borderId="0" xfId="0" applyFont="1" applyAlignment="1">
      <alignment horizontal="left" vertical="center" readingOrder="1"/>
    </xf>
    <xf numFmtId="0" fontId="22" fillId="0" borderId="0" xfId="0" applyFont="1"/>
    <xf numFmtId="165" fontId="0" fillId="0" borderId="0" xfId="0" applyNumberFormat="1"/>
    <xf numFmtId="0" fontId="23" fillId="0" borderId="0" xfId="0" applyFont="1"/>
    <xf numFmtId="10" fontId="0" fillId="0" borderId="0" xfId="0" applyNumberFormat="1"/>
    <xf numFmtId="0" fontId="24" fillId="0" borderId="0" xfId="0" applyFont="1"/>
    <xf numFmtId="0" fontId="25" fillId="0" borderId="0" xfId="0" applyFont="1"/>
    <xf numFmtId="165" fontId="11" fillId="0" borderId="0" xfId="0" applyNumberFormat="1" applyFont="1"/>
    <xf numFmtId="0" fontId="26" fillId="0" borderId="0" xfId="0" applyFont="1"/>
    <xf numFmtId="0" fontId="27" fillId="0" borderId="0" xfId="0" applyFont="1"/>
    <xf numFmtId="0" fontId="28" fillId="0" borderId="0" xfId="0" applyFont="1"/>
    <xf numFmtId="0" fontId="29" fillId="0" borderId="0" xfId="0" applyFont="1"/>
    <xf numFmtId="0" fontId="30" fillId="0" borderId="10" xfId="0" applyFont="1" applyBorder="1" applyAlignment="1">
      <alignment vertical="center"/>
    </xf>
    <xf numFmtId="0" fontId="30" fillId="0" borderId="11" xfId="0" applyFont="1" applyBorder="1" applyAlignment="1">
      <alignment vertical="center"/>
    </xf>
    <xf numFmtId="0" fontId="31" fillId="0" borderId="0" xfId="0" applyFont="1"/>
    <xf numFmtId="0" fontId="32" fillId="0" borderId="0" xfId="0" applyFont="1"/>
    <xf numFmtId="0" fontId="33" fillId="0" borderId="0" xfId="0" applyFont="1" applyAlignment="1">
      <alignment vertical="center"/>
    </xf>
    <xf numFmtId="0" fontId="30" fillId="2" borderId="0" xfId="0" applyFont="1" applyFill="1" applyAlignment="1">
      <alignment vertical="center"/>
    </xf>
    <xf numFmtId="0" fontId="34" fillId="0" borderId="0" xfId="0" applyFont="1" applyAlignment="1">
      <alignment vertical="center"/>
    </xf>
    <xf numFmtId="0" fontId="35" fillId="0" borderId="0" xfId="0" applyFont="1" applyAlignment="1">
      <alignment horizontal="center" vertical="center" readingOrder="1"/>
    </xf>
    <xf numFmtId="0" fontId="36" fillId="0" borderId="0" xfId="0" applyFont="1"/>
    <xf numFmtId="0" fontId="37" fillId="0" borderId="0" xfId="0" applyFont="1"/>
    <xf numFmtId="0" fontId="36" fillId="0" borderId="9" xfId="0" applyFont="1" applyBorder="1"/>
    <xf numFmtId="0" fontId="38" fillId="0" borderId="0" xfId="0" applyFont="1"/>
    <xf numFmtId="0" fontId="39" fillId="0" borderId="0" xfId="0" applyFont="1"/>
    <xf numFmtId="1" fontId="0" fillId="0" borderId="0" xfId="0" applyNumberFormat="1"/>
    <xf numFmtId="165" fontId="11" fillId="0" borderId="0" xfId="0" applyNumberFormat="1" applyFont="1" applyAlignment="1">
      <alignment horizontal="right"/>
    </xf>
    <xf numFmtId="0" fontId="6" fillId="3" borderId="0" xfId="0" applyFont="1" applyFill="1"/>
    <xf numFmtId="0" fontId="1" fillId="4" borderId="0" xfId="0" applyFont="1" applyFill="1"/>
    <xf numFmtId="10" fontId="1" fillId="4" borderId="0" xfId="0" applyNumberFormat="1" applyFont="1" applyFill="1"/>
    <xf numFmtId="0" fontId="6" fillId="4" borderId="0" xfId="0" applyFont="1" applyFill="1"/>
    <xf numFmtId="0" fontId="35" fillId="0" borderId="0" xfId="0" applyFont="1" applyAlignment="1">
      <alignment horizontal="left" vertical="center" readingOrder="1"/>
    </xf>
    <xf numFmtId="0" fontId="20" fillId="0" borderId="0" xfId="0" applyFont="1" applyAlignment="1">
      <alignment horizontal="left" vertical="center" readingOrder="1"/>
    </xf>
    <xf numFmtId="10" fontId="7" fillId="0" borderId="0" xfId="0" applyNumberFormat="1" applyFont="1"/>
    <xf numFmtId="9" fontId="1" fillId="0" borderId="7" xfId="0" applyNumberFormat="1" applyFont="1" applyBorder="1"/>
    <xf numFmtId="0" fontId="2" fillId="0" borderId="4" xfId="0" applyFont="1" applyBorder="1" applyAlignment="1">
      <alignment horizontal="center"/>
    </xf>
    <xf numFmtId="0" fontId="41" fillId="4" borderId="13" xfId="0" applyFont="1" applyFill="1" applyBorder="1"/>
    <xf numFmtId="0" fontId="41" fillId="4" borderId="14" xfId="0" applyFont="1" applyFill="1" applyBorder="1"/>
    <xf numFmtId="0" fontId="40" fillId="5" borderId="12" xfId="0" applyFont="1" applyFill="1" applyBorder="1"/>
    <xf numFmtId="0" fontId="2" fillId="0" borderId="17" xfId="0" applyFont="1" applyBorder="1"/>
    <xf numFmtId="2" fontId="0" fillId="0" borderId="0" xfId="0" applyNumberFormat="1"/>
    <xf numFmtId="2" fontId="11" fillId="0" borderId="0" xfId="0" applyNumberFormat="1" applyFont="1"/>
    <xf numFmtId="166" fontId="0" fillId="0" borderId="0" xfId="0" applyNumberFormat="1"/>
    <xf numFmtId="0" fontId="2" fillId="0" borderId="16" xfId="0" applyFont="1" applyBorder="1"/>
    <xf numFmtId="0" fontId="2" fillId="0" borderId="18" xfId="0" applyFont="1" applyBorder="1"/>
    <xf numFmtId="0" fontId="11" fillId="0" borderId="0" xfId="0" quotePrefix="1" applyFont="1"/>
    <xf numFmtId="0" fontId="11" fillId="0" borderId="0" xfId="2" applyNumberFormat="1" applyFont="1"/>
    <xf numFmtId="0" fontId="43" fillId="6" borderId="19" xfId="0" applyFont="1" applyFill="1" applyBorder="1"/>
    <xf numFmtId="0" fontId="43" fillId="6" borderId="20" xfId="0" applyFont="1" applyFill="1" applyBorder="1"/>
    <xf numFmtId="0" fontId="43" fillId="6" borderId="21" xfId="0" applyFont="1" applyFill="1" applyBorder="1"/>
    <xf numFmtId="0" fontId="1" fillId="7" borderId="19" xfId="0" applyFont="1" applyFill="1" applyBorder="1"/>
    <xf numFmtId="2" fontId="1" fillId="7" borderId="20" xfId="0" applyNumberFormat="1" applyFont="1" applyFill="1" applyBorder="1"/>
    <xf numFmtId="0" fontId="1" fillId="7" borderId="20" xfId="2" applyNumberFormat="1" applyFont="1" applyFill="1" applyBorder="1"/>
    <xf numFmtId="0" fontId="1" fillId="7" borderId="21" xfId="0" applyFont="1" applyFill="1" applyBorder="1"/>
    <xf numFmtId="0" fontId="1" fillId="0" borderId="19" xfId="0" applyFont="1" applyBorder="1"/>
    <xf numFmtId="2" fontId="1" fillId="0" borderId="20" xfId="0" applyNumberFormat="1" applyFont="1" applyBorder="1"/>
    <xf numFmtId="0" fontId="1" fillId="0" borderId="21" xfId="0" applyFont="1" applyBorder="1"/>
    <xf numFmtId="166" fontId="2" fillId="0" borderId="17" xfId="0" applyNumberFormat="1" applyFont="1" applyBorder="1"/>
    <xf numFmtId="165" fontId="1" fillId="7" borderId="20" xfId="2" applyNumberFormat="1" applyFont="1" applyFill="1" applyBorder="1"/>
    <xf numFmtId="165" fontId="1" fillId="7" borderId="20" xfId="0" applyNumberFormat="1" applyFont="1" applyFill="1" applyBorder="1"/>
    <xf numFmtId="2" fontId="45" fillId="7" borderId="20" xfId="0" applyNumberFormat="1" applyFont="1" applyFill="1" applyBorder="1"/>
    <xf numFmtId="2" fontId="45" fillId="0" borderId="20" xfId="0" applyNumberFormat="1" applyFont="1" applyBorder="1"/>
    <xf numFmtId="0" fontId="46" fillId="0" borderId="17" xfId="0" applyFont="1" applyBorder="1"/>
    <xf numFmtId="0" fontId="45" fillId="7" borderId="15" xfId="0" applyFont="1" applyFill="1" applyBorder="1"/>
    <xf numFmtId="0" fontId="45" fillId="0" borderId="15" xfId="0" applyFont="1" applyBorder="1"/>
    <xf numFmtId="166" fontId="46" fillId="0" borderId="17" xfId="0" applyNumberFormat="1" applyFont="1" applyBorder="1"/>
    <xf numFmtId="1" fontId="46" fillId="0" borderId="17" xfId="0" applyNumberFormat="1" applyFont="1" applyBorder="1"/>
    <xf numFmtId="0" fontId="47" fillId="0" borderId="0" xfId="0" applyFont="1"/>
    <xf numFmtId="0" fontId="11" fillId="0" borderId="22" xfId="0" applyFont="1" applyBorder="1"/>
    <xf numFmtId="0" fontId="11" fillId="0" borderId="23" xfId="0" applyFont="1" applyBorder="1"/>
    <xf numFmtId="9" fontId="0" fillId="0" borderId="24" xfId="0" applyNumberFormat="1" applyBorder="1"/>
    <xf numFmtId="0" fontId="11" fillId="0" borderId="25" xfId="0" applyFont="1" applyBorder="1"/>
    <xf numFmtId="0" fontId="11" fillId="0" borderId="26" xfId="0" applyFont="1" applyBorder="1"/>
    <xf numFmtId="9" fontId="0" fillId="0" borderId="27" xfId="0" applyNumberFormat="1" applyBorder="1"/>
    <xf numFmtId="9" fontId="0" fillId="0" borderId="0" xfId="2" applyFont="1"/>
    <xf numFmtId="0" fontId="11" fillId="8" borderId="0" xfId="0" applyFont="1" applyFill="1"/>
    <xf numFmtId="2" fontId="0" fillId="0" borderId="0" xfId="2" applyNumberFormat="1" applyFont="1"/>
    <xf numFmtId="0" fontId="48" fillId="0" borderId="0" xfId="0" applyFont="1"/>
  </cellXfs>
  <cellStyles count="3">
    <cellStyle name="Hyperlink" xfId="1" builtinId="8"/>
    <cellStyle name="Normal" xfId="0" builtinId="0"/>
    <cellStyle name="Per cent" xfId="2" builtinId="5"/>
  </cellStyles>
  <dxfs count="61">
    <dxf>
      <numFmt numFmtId="0" formatCode="General"/>
    </dxf>
    <dxf>
      <numFmt numFmtId="166" formatCode="0.0"/>
    </dxf>
    <dxf>
      <numFmt numFmtId="166" formatCode="0.0"/>
    </dxf>
    <dxf>
      <numFmt numFmtId="1" formatCode="0"/>
    </dxf>
    <dxf>
      <numFmt numFmtId="2" formatCode="0.0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numFmt numFmtId="1" formatCode="0"/>
    </dxf>
    <dxf>
      <numFmt numFmtId="0" formatCode="General"/>
    </dxf>
    <dxf>
      <numFmt numFmtId="166" formatCode="0.0"/>
    </dxf>
    <dxf>
      <numFmt numFmtId="2" formatCode="0.00"/>
    </dxf>
    <dxf>
      <numFmt numFmtId="0" formatCode="General"/>
    </dxf>
    <dxf>
      <font>
        <b val="0"/>
        <i val="0"/>
        <strike val="0"/>
        <condense val="0"/>
        <extend val="0"/>
        <outline val="0"/>
        <shadow val="0"/>
        <u val="none"/>
        <vertAlign val="baseline"/>
        <sz val="10"/>
        <color rgb="FF000000"/>
        <name val="Arial"/>
        <family val="2"/>
        <scheme val="minor"/>
      </font>
    </dxf>
    <dxf>
      <numFmt numFmtId="0" formatCode="General"/>
    </dxf>
    <dxf>
      <numFmt numFmtId="0" formatCode="General"/>
    </dxf>
    <dxf>
      <numFmt numFmtId="166" formatCode="0.0"/>
    </dxf>
    <dxf>
      <numFmt numFmtId="166" formatCode="0.0"/>
    </dxf>
    <dxf>
      <font>
        <b val="0"/>
        <i val="0"/>
        <strike val="0"/>
        <condense val="0"/>
        <extend val="0"/>
        <outline val="0"/>
        <shadow val="0"/>
        <u val="none"/>
        <vertAlign val="baseline"/>
        <sz val="10"/>
        <color rgb="FF000000"/>
        <name val="Arial"/>
        <family val="2"/>
        <scheme val="minor"/>
      </font>
    </dxf>
    <dxf>
      <numFmt numFmtId="166" formatCode="0.0"/>
    </dxf>
    <dxf>
      <numFmt numFmtId="2" formatCode="0.00"/>
    </dxf>
    <dxf>
      <numFmt numFmtId="165" formatCode="0.0%"/>
    </dxf>
    <dxf>
      <numFmt numFmtId="1" formatCode="0"/>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none"/>
      </font>
      <alignment horizontal="general" vertical="center" textRotation="0" wrapText="0" indent="0" justifyLastLine="0" shrinkToFit="0" readingOrder="0"/>
      <border diagonalUp="0" diagonalDown="0">
        <left style="medium">
          <color rgb="FF000000"/>
        </left>
        <right/>
        <top/>
        <bottom/>
        <vertical/>
        <horizontal/>
      </border>
    </dxf>
    <dxf>
      <border outline="0">
        <right style="thin">
          <color rgb="FF000000"/>
        </right>
        <top style="thin">
          <color rgb="FF000000"/>
        </top>
      </border>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rgb="FF21212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numFmt numFmtId="30" formatCode="@"/>
    </dxf>
    <dxf>
      <font>
        <b/>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3"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dxf>
    <dxf>
      <font>
        <b val="0"/>
        <i val="0"/>
        <strike val="0"/>
        <condense val="0"/>
        <extend val="0"/>
        <outline val="0"/>
        <shadow val="0"/>
        <u val="none"/>
        <vertAlign val="baseline"/>
        <sz val="10"/>
        <color theme="1"/>
        <name val="Arial"/>
        <family val="2"/>
        <scheme val="minor"/>
      </font>
      <numFmt numFmtId="14" formatCode="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1"/>
        <color rgb="FF212121"/>
        <name val="Arial"/>
        <family val="2"/>
        <scheme val="minor"/>
      </font>
      <fill>
        <patternFill patternType="solid">
          <fgColor rgb="FFFFFFFF"/>
          <bgColor rgb="FFFFFFFF"/>
        </patternFill>
      </fill>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numFmt numFmtId="13" formatCode="0%"/>
    </dxf>
    <dxf>
      <font>
        <b/>
        <i val="0"/>
        <strike val="0"/>
        <condense val="0"/>
        <extend val="0"/>
        <outline val="0"/>
        <shadow val="0"/>
        <u val="none"/>
        <vertAlign val="baseline"/>
        <sz val="10"/>
        <color rgb="FF000000"/>
        <name val="Arial"/>
        <family val="2"/>
        <scheme val="minor"/>
      </font>
      <numFmt numFmtId="13" formatCode="0%"/>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8"/>
        <color rgb="FF212121"/>
        <name val="Arial"/>
        <family val="2"/>
        <scheme val="minor"/>
      </font>
    </dxf>
    <dxf>
      <numFmt numFmtId="13" formatCode="0%"/>
    </dxf>
    <dxf>
      <numFmt numFmtId="13" formatCode="0%"/>
    </dxf>
    <dxf>
      <numFmt numFmtId="13" formatCode="0%"/>
    </dxf>
    <dxf>
      <font>
        <b val="0"/>
        <i val="0"/>
        <strike val="0"/>
        <condense val="0"/>
        <extend val="0"/>
        <outline val="0"/>
        <shadow val="0"/>
        <u val="none"/>
        <vertAlign val="baseline"/>
        <sz val="10"/>
        <color rgb="FF000000"/>
        <name val="Arial"/>
        <family val="2"/>
        <scheme val="minor"/>
      </font>
      <numFmt numFmtId="13" formatCode="0%"/>
    </dxf>
  </dxfs>
  <tableStyles count="0" defaultTableStyle="TableStyleMedium2" defaultPivotStyle="PivotStyleLight16"/>
  <colors>
    <mruColors>
      <color rgb="FF0070C0"/>
      <color rgb="FF7F7F7F"/>
      <color rgb="FF338DCD"/>
      <color rgb="FF4094D0"/>
      <color rgb="FF468DCE"/>
      <color rgb="FF006EBC"/>
      <color rgb="FF0048FF"/>
      <color rgb="FF4285F4"/>
      <color rgb="FF0096FF"/>
      <color rgb="FF0F9C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3.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3" Type="http://schemas.openxmlformats.org/officeDocument/2006/relationships/image" Target="../media/image8.png"/><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city!$B$46</c:f>
              <c:strCache>
                <c:ptCount val="1"/>
                <c:pt idx="0">
                  <c:v>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city!$A$47:$A$59</c:f>
              <c:strCache>
                <c:ptCount val="13"/>
                <c:pt idx="0">
                  <c:v>Berlin</c:v>
                </c:pt>
                <c:pt idx="1">
                  <c:v>Hamburg</c:v>
                </c:pt>
                <c:pt idx="2">
                  <c:v>NorthRhine-Westphalia</c:v>
                </c:pt>
                <c:pt idx="3">
                  <c:v>Brandenburg</c:v>
                </c:pt>
                <c:pt idx="4">
                  <c:v>Mecklenburg-Vorpommern</c:v>
                </c:pt>
                <c:pt idx="5">
                  <c:v>Baden-Württemberg</c:v>
                </c:pt>
                <c:pt idx="6">
                  <c:v>Bavaria</c:v>
                </c:pt>
                <c:pt idx="7">
                  <c:v>Hesse</c:v>
                </c:pt>
                <c:pt idx="8">
                  <c:v>LowerSaxony</c:v>
                </c:pt>
                <c:pt idx="9">
                  <c:v>Ziegelrode-Saxony-Anhalt</c:v>
                </c:pt>
                <c:pt idx="10">
                  <c:v>Rhineland-Palatinate</c:v>
                </c:pt>
                <c:pt idx="11">
                  <c:v>Schleswig-Holstein</c:v>
                </c:pt>
                <c:pt idx="12">
                  <c:v>Simmerberg-Bavaria</c:v>
                </c:pt>
              </c:strCache>
            </c:strRef>
          </c:cat>
          <c:val>
            <c:numRef>
              <c:f>city!$B$47:$B$59</c:f>
              <c:numCache>
                <c:formatCode>0%</c:formatCode>
                <c:ptCount val="13"/>
                <c:pt idx="0">
                  <c:v>0.55769230769230771</c:v>
                </c:pt>
                <c:pt idx="1">
                  <c:v>0.15384615384615385</c:v>
                </c:pt>
                <c:pt idx="2">
                  <c:v>5.7692307692307696E-2</c:v>
                </c:pt>
                <c:pt idx="3">
                  <c:v>5.128205128205128E-2</c:v>
                </c:pt>
                <c:pt idx="4">
                  <c:v>4.4871794871794872E-2</c:v>
                </c:pt>
                <c:pt idx="5">
                  <c:v>3.8461538461538464E-2</c:v>
                </c:pt>
                <c:pt idx="6">
                  <c:v>2.564102564102564E-2</c:v>
                </c:pt>
                <c:pt idx="7">
                  <c:v>1.9230769230769232E-2</c:v>
                </c:pt>
                <c:pt idx="8">
                  <c:v>1.9230769230769232E-2</c:v>
                </c:pt>
                <c:pt idx="9">
                  <c:v>1.282051282051282E-2</c:v>
                </c:pt>
                <c:pt idx="10">
                  <c:v>6.41025641025641E-3</c:v>
                </c:pt>
                <c:pt idx="11">
                  <c:v>6.41025641025641E-3</c:v>
                </c:pt>
                <c:pt idx="12">
                  <c:v>6.41025641025641E-3</c:v>
                </c:pt>
              </c:numCache>
            </c:numRef>
          </c:val>
          <c:extLst>
            <c:ext xmlns:c16="http://schemas.microsoft.com/office/drawing/2014/chart" uri="{C3380CC4-5D6E-409C-BE32-E72D297353CC}">
              <c16:uniqueId val="{00000000-998D-EC42-AE53-C47EA3813C92}"/>
            </c:ext>
          </c:extLst>
        </c:ser>
        <c:dLbls>
          <c:showLegendKey val="0"/>
          <c:showVal val="0"/>
          <c:showCatName val="0"/>
          <c:showSerName val="0"/>
          <c:showPercent val="0"/>
          <c:showBubbleSize val="0"/>
        </c:dLbls>
        <c:gapWidth val="160"/>
        <c:axId val="1118656671"/>
        <c:axId val="1353663871"/>
      </c:barChart>
      <c:catAx>
        <c:axId val="11186566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3663871"/>
        <c:crosses val="autoZero"/>
        <c:auto val="1"/>
        <c:lblAlgn val="ctr"/>
        <c:lblOffset val="100"/>
        <c:noMultiLvlLbl val="0"/>
      </c:catAx>
      <c:valAx>
        <c:axId val="1353663871"/>
        <c:scaling>
          <c:orientation val="minMax"/>
        </c:scaling>
        <c:delete val="1"/>
        <c:axPos val="t"/>
        <c:numFmt formatCode="0%" sourceLinked="1"/>
        <c:majorTickMark val="none"/>
        <c:minorTickMark val="none"/>
        <c:tickLblPos val="nextTo"/>
        <c:crossAx val="1118656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05A3-6748-A9F0-3FB1A9DCC673}"/>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Lbls>
            <c:dLbl>
              <c:idx val="0"/>
              <c:layout>
                <c:manualLayout>
                  <c:x val="-5.6103276360360121E-3"/>
                  <c:y val="0"/>
                </c:manualLayout>
              </c:layout>
              <c:tx>
                <c:rich>
                  <a:bodyPr/>
                  <a:lstStyle/>
                  <a:p>
                    <a:fld id="{05939CC0-14D7-6546-8595-B5620EE359CF}"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05A3-6748-A9F0-3FB1A9DCC673}"/>
                </c:ext>
              </c:extLst>
            </c:dLbl>
            <c:dLbl>
              <c:idx val="1"/>
              <c:layout>
                <c:manualLayout>
                  <c:x val="-8.0868199712922344E-3"/>
                  <c:y val="0"/>
                </c:manualLayout>
              </c:layout>
              <c:tx>
                <c:rich>
                  <a:bodyPr/>
                  <a:lstStyle/>
                  <a:p>
                    <a:fld id="{B5C2F13F-848C-CA41-B728-85F25F49133D}"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05A3-6748-A9F0-3FB1A9DCC673}"/>
                </c:ext>
              </c:extLst>
            </c:dLbl>
            <c:dLbl>
              <c:idx val="2"/>
              <c:layout>
                <c:manualLayout>
                  <c:x val="-5.6103276360360121E-3"/>
                  <c:y val="0"/>
                </c:manualLayout>
              </c:layout>
              <c:tx>
                <c:rich>
                  <a:bodyPr/>
                  <a:lstStyle/>
                  <a:p>
                    <a:fld id="{37228789-39AF-F94A-B316-E7F4708E8857}"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05A3-6748-A9F0-3FB1A9DCC673}"/>
                </c:ext>
              </c:extLst>
            </c:dLbl>
            <c:dLbl>
              <c:idx val="3"/>
              <c:layout>
                <c:manualLayout>
                  <c:x val="-6.1395614072519483E-3"/>
                  <c:y val="0"/>
                </c:manualLayout>
              </c:layout>
              <c:tx>
                <c:rich>
                  <a:bodyPr/>
                  <a:lstStyle/>
                  <a:p>
                    <a:fld id="{E74B8E61-BBC9-AF42-8002-83DACBBCDDAC}"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05A3-6748-A9F0-3FB1A9DCC673}"/>
                </c:ext>
              </c:extLst>
            </c:dLbl>
            <c:dLbl>
              <c:idx val="4"/>
              <c:layout>
                <c:manualLayout>
                  <c:x val="-6.1141520449687521E-3"/>
                  <c:y val="0"/>
                </c:manualLayout>
              </c:layout>
              <c:tx>
                <c:rich>
                  <a:bodyPr/>
                  <a:lstStyle/>
                  <a:p>
                    <a:fld id="{E0435724-CF0F-AA43-8365-F13D63CC251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05A3-6748-A9F0-3FB1A9DCC673}"/>
                </c:ext>
              </c:extLst>
            </c:dLbl>
            <c:dLbl>
              <c:idx val="5"/>
              <c:layout>
                <c:manualLayout>
                  <c:x val="1.246998397852424E-3"/>
                  <c:y val="-7.1710165103819647E-17"/>
                </c:manualLayout>
              </c:layout>
              <c:tx>
                <c:rich>
                  <a:bodyPr/>
                  <a:lstStyle/>
                  <a:p>
                    <a:fld id="{9140093E-1CB6-5E4B-94AB-74E21080F6A0}"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05A3-6748-A9F0-3FB1A9DCC673}"/>
                </c:ext>
              </c:extLst>
            </c:dLbl>
            <c:dLbl>
              <c:idx val="6"/>
              <c:tx>
                <c:rich>
                  <a:bodyPr/>
                  <a:lstStyle/>
                  <a:p>
                    <a:fld id="{AE8D9153-7DC4-704C-A188-B357F28C8C3B}"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05A3-6748-A9F0-3FB1A9DCC673}"/>
                </c:ext>
              </c:extLst>
            </c:dLbl>
            <c:dLbl>
              <c:idx val="7"/>
              <c:tx>
                <c:rich>
                  <a:bodyPr/>
                  <a:lstStyle/>
                  <a:p>
                    <a:fld id="{6057D0F7-A2C5-2842-8186-E3531B7AA67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05A3-6748-A9F0-3FB1A9DCC673}"/>
                </c:ext>
              </c:extLst>
            </c:dLbl>
            <c:dLbl>
              <c:idx val="8"/>
              <c:tx>
                <c:rich>
                  <a:bodyPr/>
                  <a:lstStyle/>
                  <a:p>
                    <a:fld id="{9010D9C3-06CD-E045-ACE5-5C9B7C43C4DA}"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05A3-6748-A9F0-3FB1A9DCC673}"/>
                </c:ext>
              </c:extLst>
            </c:dLbl>
            <c:dLbl>
              <c:idx val="9"/>
              <c:tx>
                <c:rich>
                  <a:bodyPr/>
                  <a:lstStyle/>
                  <a:p>
                    <a:fld id="{0F310F92-685E-4345-989D-448399C210E1}"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05A3-6748-A9F0-3FB1A9DCC673}"/>
                </c:ext>
              </c:extLst>
            </c:dLbl>
            <c:dLbl>
              <c:idx val="10"/>
              <c:tx>
                <c:rich>
                  <a:bodyPr/>
                  <a:lstStyle/>
                  <a:p>
                    <a:fld id="{EA1F1C67-A51F-D94B-9BD5-E76BDBA1E8F5}"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05A3-6748-A9F0-3FB1A9DCC673}"/>
                </c:ext>
              </c:extLst>
            </c:dLbl>
            <c:dLbl>
              <c:idx val="11"/>
              <c:tx>
                <c:rich>
                  <a:bodyPr/>
                  <a:lstStyle/>
                  <a:p>
                    <a:fld id="{A0556ACB-B294-8D44-B842-AC006D10E659}"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05A3-6748-A9F0-3FB1A9DCC673}"/>
                </c:ext>
              </c:extLst>
            </c:dLbl>
            <c:dLbl>
              <c:idx val="12"/>
              <c:tx>
                <c:rich>
                  <a:bodyPr/>
                  <a:lstStyle/>
                  <a:p>
                    <a:fld id="{0DB89F8B-286A-E842-8CBE-B3EB7E79CA1A}"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05A3-6748-A9F0-3FB1A9DCC673}"/>
                </c:ext>
              </c:extLst>
            </c:dLbl>
            <c:dLbl>
              <c:idx val="13"/>
              <c:tx>
                <c:rich>
                  <a:bodyPr/>
                  <a:lstStyle/>
                  <a:p>
                    <a:fld id="{2279ADF5-14D3-4C41-AB8C-E15F165D19A9}"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05A3-6748-A9F0-3FB1A9DCC673}"/>
                </c:ext>
              </c:extLst>
            </c:dLbl>
            <c:dLbl>
              <c:idx val="14"/>
              <c:tx>
                <c:rich>
                  <a:bodyPr/>
                  <a:lstStyle/>
                  <a:p>
                    <a:fld id="{899D695C-192D-6B4D-BD2E-C2A91AEF2FA2}"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05A3-6748-A9F0-3FB1A9DCC673}"/>
                </c:ext>
              </c:extLst>
            </c:dLbl>
            <c:dLbl>
              <c:idx val="15"/>
              <c:tx>
                <c:rich>
                  <a:bodyPr/>
                  <a:lstStyle/>
                  <a:p>
                    <a:fld id="{47F5FC14-0A20-4C43-84FB-C8F0173EC644}"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05A3-6748-A9F0-3FB1A9DCC673}"/>
                </c:ext>
              </c:extLst>
            </c:dLbl>
            <c:dLbl>
              <c:idx val="16"/>
              <c:tx>
                <c:rich>
                  <a:bodyPr/>
                  <a:lstStyle/>
                  <a:p>
                    <a:fld id="{1A7271B7-A037-444A-9511-6608CD14A0E6}"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05A3-6748-A9F0-3FB1A9DCC673}"/>
                </c:ext>
              </c:extLst>
            </c:dLbl>
            <c:dLbl>
              <c:idx val="17"/>
              <c:delete val="1"/>
              <c:extLst>
                <c:ext xmlns:c15="http://schemas.microsoft.com/office/drawing/2012/chart" uri="{CE6537A1-D6FC-4f65-9D91-7224C49458BB}"/>
                <c:ext xmlns:c16="http://schemas.microsoft.com/office/drawing/2014/chart" uri="{C3380CC4-5D6E-409C-BE32-E72D297353CC}">
                  <c16:uniqueId val="{00000005-05A3-6748-A9F0-3FB1A9DCC673}"/>
                </c:ext>
              </c:extLst>
            </c:dLbl>
            <c:dLbl>
              <c:idx val="18"/>
              <c:delete val="1"/>
              <c:extLst>
                <c:ext xmlns:c15="http://schemas.microsoft.com/office/drawing/2012/chart" uri="{CE6537A1-D6FC-4f65-9D91-7224C49458BB}"/>
                <c:ext xmlns:c16="http://schemas.microsoft.com/office/drawing/2014/chart" uri="{C3380CC4-5D6E-409C-BE32-E72D297353CC}">
                  <c16:uniqueId val="{00000006-05A3-6748-A9F0-3FB1A9DCC673}"/>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01-05A3-6748-A9F0-3FB1A9DCC673}"/>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02-05A3-6748-A9F0-3FB1A9DCC673}"/>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F-05A3-6748-A9F0-3FB1A9DCC673}"/>
                </c:ext>
              </c:extLst>
            </c:dLbl>
            <c:dLbl>
              <c:idx val="1"/>
              <c:delete val="1"/>
              <c:extLst>
                <c:ext xmlns:c15="http://schemas.microsoft.com/office/drawing/2012/chart" uri="{CE6537A1-D6FC-4f65-9D91-7224C49458BB}"/>
                <c:ext xmlns:c16="http://schemas.microsoft.com/office/drawing/2014/chart" uri="{C3380CC4-5D6E-409C-BE32-E72D297353CC}">
                  <c16:uniqueId val="{00000024-05A3-6748-A9F0-3FB1A9DCC673}"/>
                </c:ext>
              </c:extLst>
            </c:dLbl>
            <c:dLbl>
              <c:idx val="2"/>
              <c:delete val="1"/>
              <c:extLst>
                <c:ext xmlns:c15="http://schemas.microsoft.com/office/drawing/2012/chart" uri="{CE6537A1-D6FC-4f65-9D91-7224C49458BB}"/>
                <c:ext xmlns:c16="http://schemas.microsoft.com/office/drawing/2014/chart" uri="{C3380CC4-5D6E-409C-BE32-E72D297353CC}">
                  <c16:uniqueId val="{0000000E-05A3-6748-A9F0-3FB1A9DCC673}"/>
                </c:ext>
              </c:extLst>
            </c:dLbl>
            <c:dLbl>
              <c:idx val="3"/>
              <c:tx>
                <c:rich>
                  <a:bodyPr/>
                  <a:lstStyle/>
                  <a:p>
                    <a:fld id="{34DC2EB7-B4FB-EA40-9C78-2172C5CE2DC2}"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05A3-6748-A9F0-3FB1A9DCC673}"/>
                </c:ext>
              </c:extLst>
            </c:dLbl>
            <c:dLbl>
              <c:idx val="4"/>
              <c:delete val="1"/>
              <c:extLst>
                <c:ext xmlns:c15="http://schemas.microsoft.com/office/drawing/2012/chart" uri="{CE6537A1-D6FC-4f65-9D91-7224C49458BB}"/>
                <c:ext xmlns:c16="http://schemas.microsoft.com/office/drawing/2014/chart" uri="{C3380CC4-5D6E-409C-BE32-E72D297353CC}">
                  <c16:uniqueId val="{0000000D-05A3-6748-A9F0-3FB1A9DCC673}"/>
                </c:ext>
              </c:extLst>
            </c:dLbl>
            <c:dLbl>
              <c:idx val="5"/>
              <c:delete val="1"/>
              <c:extLst>
                <c:ext xmlns:c15="http://schemas.microsoft.com/office/drawing/2012/chart" uri="{CE6537A1-D6FC-4f65-9D91-7224C49458BB}"/>
                <c:ext xmlns:c16="http://schemas.microsoft.com/office/drawing/2014/chart" uri="{C3380CC4-5D6E-409C-BE32-E72D297353CC}">
                  <c16:uniqueId val="{0000000C-05A3-6748-A9F0-3FB1A9DCC673}"/>
                </c:ext>
              </c:extLst>
            </c:dLbl>
            <c:dLbl>
              <c:idx val="6"/>
              <c:delete val="1"/>
              <c:extLst>
                <c:ext xmlns:c15="http://schemas.microsoft.com/office/drawing/2012/chart" uri="{CE6537A1-D6FC-4f65-9D91-7224C49458BB}"/>
                <c:ext xmlns:c16="http://schemas.microsoft.com/office/drawing/2014/chart" uri="{C3380CC4-5D6E-409C-BE32-E72D297353CC}">
                  <c16:uniqueId val="{0000000B-05A3-6748-A9F0-3FB1A9DCC673}"/>
                </c:ext>
              </c:extLst>
            </c:dLbl>
            <c:dLbl>
              <c:idx val="7"/>
              <c:delete val="1"/>
              <c:extLst>
                <c:ext xmlns:c15="http://schemas.microsoft.com/office/drawing/2012/chart" uri="{CE6537A1-D6FC-4f65-9D91-7224C49458BB}"/>
                <c:ext xmlns:c16="http://schemas.microsoft.com/office/drawing/2014/chart" uri="{C3380CC4-5D6E-409C-BE32-E72D297353CC}">
                  <c16:uniqueId val="{0000000A-05A3-6748-A9F0-3FB1A9DCC673}"/>
                </c:ext>
              </c:extLst>
            </c:dLbl>
            <c:dLbl>
              <c:idx val="8"/>
              <c:delete val="1"/>
              <c:extLst>
                <c:ext xmlns:c15="http://schemas.microsoft.com/office/drawing/2012/chart" uri="{CE6537A1-D6FC-4f65-9D91-7224C49458BB}"/>
                <c:ext xmlns:c16="http://schemas.microsoft.com/office/drawing/2014/chart" uri="{C3380CC4-5D6E-409C-BE32-E72D297353CC}">
                  <c16:uniqueId val="{00000009-05A3-6748-A9F0-3FB1A9DCC673}"/>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88A5B139-F2E0-604A-8F39-25F625833C43}"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05A3-6748-A9F0-3FB1A9DCC673}"/>
                </c:ext>
              </c:extLst>
            </c:dLbl>
            <c:dLbl>
              <c:idx val="10"/>
              <c:delete val="1"/>
              <c:extLst>
                <c:ext xmlns:c15="http://schemas.microsoft.com/office/drawing/2012/chart" uri="{CE6537A1-D6FC-4f65-9D91-7224C49458BB}"/>
                <c:ext xmlns:c16="http://schemas.microsoft.com/office/drawing/2014/chart" uri="{C3380CC4-5D6E-409C-BE32-E72D297353CC}">
                  <c16:uniqueId val="{00000008-05A3-6748-A9F0-3FB1A9DCC673}"/>
                </c:ext>
              </c:extLst>
            </c:dLbl>
            <c:dLbl>
              <c:idx val="11"/>
              <c:tx>
                <c:rich>
                  <a:bodyPr/>
                  <a:lstStyle/>
                  <a:p>
                    <a:fld id="{EC0003BA-6147-5640-B5DC-EF0B36439D6B}"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05A3-6748-A9F0-3FB1A9DCC673}"/>
                </c:ext>
              </c:extLst>
            </c:dLbl>
            <c:dLbl>
              <c:idx val="12"/>
              <c:tx>
                <c:rich>
                  <a:bodyPr/>
                  <a:lstStyle/>
                  <a:p>
                    <a:fld id="{39CEDD27-3960-244F-9A65-8C2920FE513F}"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05A3-6748-A9F0-3FB1A9DCC673}"/>
                </c:ext>
              </c:extLst>
            </c:dLbl>
            <c:dLbl>
              <c:idx val="13"/>
              <c:layout>
                <c:manualLayout>
                  <c:x val="-1.0916327551895228E-3"/>
                  <c:y val="0"/>
                </c:manualLayout>
              </c:layout>
              <c:tx>
                <c:rich>
                  <a:bodyPr/>
                  <a:lstStyle/>
                  <a:p>
                    <a:fld id="{7D56F518-D98A-F04B-9609-F7CF3506EAFA}"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05A3-6748-A9F0-3FB1A9DCC673}"/>
                </c:ext>
              </c:extLst>
            </c:dLbl>
            <c:dLbl>
              <c:idx val="14"/>
              <c:delete val="1"/>
              <c:extLst>
                <c:ext xmlns:c15="http://schemas.microsoft.com/office/drawing/2012/chart" uri="{CE6537A1-D6FC-4f65-9D91-7224C49458BB}"/>
                <c:ext xmlns:c16="http://schemas.microsoft.com/office/drawing/2014/chart" uri="{C3380CC4-5D6E-409C-BE32-E72D297353CC}">
                  <c16:uniqueId val="{00000007-05A3-6748-A9F0-3FB1A9DCC673}"/>
                </c:ext>
              </c:extLst>
            </c:dLbl>
            <c:dLbl>
              <c:idx val="15"/>
              <c:tx>
                <c:rich>
                  <a:bodyPr/>
                  <a:lstStyle/>
                  <a:p>
                    <a:fld id="{C3238AD2-89DE-5C48-B70C-A202C728C924}"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05A3-6748-A9F0-3FB1A9DCC673}"/>
                </c:ext>
              </c:extLst>
            </c:dLbl>
            <c:dLbl>
              <c:idx val="16"/>
              <c:layout>
                <c:manualLayout>
                  <c:x val="-3.62907762075266E-4"/>
                  <c:y val="-1.7927541275954912E-17"/>
                </c:manualLayout>
              </c:layout>
              <c:tx>
                <c:rich>
                  <a:bodyPr/>
                  <a:lstStyle/>
                  <a:p>
                    <a:fld id="{115F4789-E3EC-D24A-9543-866D198C547F}"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05A3-6748-A9F0-3FB1A9DCC673}"/>
                </c:ext>
              </c:extLst>
            </c:dLbl>
            <c:dLbl>
              <c:idx val="17"/>
              <c:layout>
                <c:manualLayout>
                  <c:x val="-3.62907762075266E-4"/>
                  <c:y val="0"/>
                </c:manualLayout>
              </c:layout>
              <c:tx>
                <c:rich>
                  <a:bodyPr/>
                  <a:lstStyle/>
                  <a:p>
                    <a:fld id="{BED6A906-DF49-FC45-81E3-54E64719DE0C}"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05A3-6748-A9F0-3FB1A9DCC673}"/>
                </c:ext>
              </c:extLst>
            </c:dLbl>
            <c:dLbl>
              <c:idx val="18"/>
              <c:tx>
                <c:rich>
                  <a:bodyPr/>
                  <a:lstStyle/>
                  <a:p>
                    <a:fld id="{E95D3737-DF0B-D64C-85A2-EBFCACDBDA16}"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05A3-6748-A9F0-3FB1A9DCC673}"/>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03-05A3-6748-A9F0-3FB1A9DCC673}"/>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04-05A3-6748-A9F0-3FB1A9DCC673}"/>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10-05A3-6748-A9F0-3FB1A9DCC673}"/>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11-05A3-6748-A9F0-3FB1A9DCC673}"/>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9525">
              <a:solidFill>
                <a:schemeClr val="bg1">
                  <a:lumMod val="75000"/>
                  <a:alpha val="70000"/>
                </a:schemeClr>
              </a:solidFill>
            </a:ln>
          </c:spPr>
          <c:dPt>
            <c:idx val="0"/>
            <c:bubble3D val="0"/>
            <c:spPr>
              <a:solidFill>
                <a:srgbClr val="338DCD">
                  <a:alpha val="80000"/>
                </a:srgbClr>
              </a:solidFill>
              <a:ln w="9525">
                <a:solidFill>
                  <a:schemeClr val="bg1">
                    <a:lumMod val="75000"/>
                    <a:alpha val="70000"/>
                  </a:schemeClr>
                </a:solidFill>
              </a:ln>
              <a:effectLst/>
            </c:spPr>
            <c:extLst>
              <c:ext xmlns:c16="http://schemas.microsoft.com/office/drawing/2014/chart" uri="{C3380CC4-5D6E-409C-BE32-E72D297353CC}">
                <c16:uniqueId val="{00000002-AA38-914D-86CC-23B2D2399AA7}"/>
              </c:ext>
            </c:extLst>
          </c:dPt>
          <c:dPt>
            <c:idx val="1"/>
            <c:bubble3D val="0"/>
            <c:spPr>
              <a:solidFill>
                <a:schemeClr val="bg1">
                  <a:alpha val="80000"/>
                </a:schemeClr>
              </a:solidFill>
              <a:ln w="9525">
                <a:solidFill>
                  <a:schemeClr val="bg1">
                    <a:lumMod val="75000"/>
                    <a:alpha val="70000"/>
                  </a:schemeClr>
                </a:solidFill>
              </a:ln>
              <a:effectLst/>
            </c:spPr>
            <c:extLst>
              <c:ext xmlns:c16="http://schemas.microsoft.com/office/drawing/2014/chart" uri="{C3380CC4-5D6E-409C-BE32-E72D297353CC}">
                <c16:uniqueId val="{00000001-AA38-914D-86CC-23B2D2399AA7}"/>
              </c:ext>
            </c:extLst>
          </c:dPt>
          <c:dLbls>
            <c:dLbl>
              <c:idx val="1"/>
              <c:delete val="1"/>
              <c:extLst>
                <c:ext xmlns:c15="http://schemas.microsoft.com/office/drawing/2012/chart" uri="{CE6537A1-D6FC-4f65-9D91-7224C49458BB}"/>
                <c:ext xmlns:c16="http://schemas.microsoft.com/office/drawing/2014/chart" uri="{C3380CC4-5D6E-409C-BE32-E72D297353CC}">
                  <c16:uniqueId val="{00000001-AA38-914D-86CC-23B2D2399A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desired_services!$A$144:$A$145</c:f>
              <c:strCache>
                <c:ptCount val="2"/>
                <c:pt idx="0">
                  <c:v>pct of people answed</c:v>
                </c:pt>
                <c:pt idx="1">
                  <c:v>pct of people don't answed</c:v>
                </c:pt>
              </c:strCache>
            </c:strRef>
          </c:cat>
          <c:val>
            <c:numRef>
              <c:f>desired_services!$B$144:$B$145</c:f>
              <c:numCache>
                <c:formatCode>0.00</c:formatCode>
                <c:ptCount val="2"/>
                <c:pt idx="0">
                  <c:v>0.76</c:v>
                </c:pt>
                <c:pt idx="1">
                  <c:v>0.24</c:v>
                </c:pt>
              </c:numCache>
            </c:numRef>
          </c:val>
          <c:extLst>
            <c:ext xmlns:c16="http://schemas.microsoft.com/office/drawing/2014/chart" uri="{C3380CC4-5D6E-409C-BE32-E72D297353CC}">
              <c16:uniqueId val="{00000000-AA38-914D-86CC-23B2D2399AA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2700">
              <a:solidFill>
                <a:schemeClr val="bg1">
                  <a:lumMod val="75000"/>
                  <a:alpha val="70000"/>
                </a:schemeClr>
              </a:solidFill>
            </a:ln>
          </c:spPr>
          <c:dPt>
            <c:idx val="0"/>
            <c:bubble3D val="0"/>
            <c:spPr>
              <a:solidFill>
                <a:srgbClr val="468DCE">
                  <a:alpha val="80000"/>
                </a:srgbClr>
              </a:solidFill>
              <a:ln w="12700">
                <a:solidFill>
                  <a:schemeClr val="bg1">
                    <a:lumMod val="75000"/>
                    <a:alpha val="70000"/>
                  </a:schemeClr>
                </a:solidFill>
              </a:ln>
              <a:effectLst/>
            </c:spPr>
            <c:extLst>
              <c:ext xmlns:c16="http://schemas.microsoft.com/office/drawing/2014/chart" uri="{C3380CC4-5D6E-409C-BE32-E72D297353CC}">
                <c16:uniqueId val="{00000002-4EF1-9349-AC38-0624882F368B}"/>
              </c:ext>
            </c:extLst>
          </c:dPt>
          <c:dPt>
            <c:idx val="1"/>
            <c:bubble3D val="0"/>
            <c:spPr>
              <a:solidFill>
                <a:schemeClr val="bg1">
                  <a:alpha val="80000"/>
                </a:schemeClr>
              </a:solidFill>
              <a:ln w="12700">
                <a:solidFill>
                  <a:schemeClr val="bg1">
                    <a:lumMod val="75000"/>
                    <a:alpha val="70000"/>
                  </a:schemeClr>
                </a:solidFill>
              </a:ln>
              <a:effectLst/>
            </c:spPr>
            <c:extLst>
              <c:ext xmlns:c16="http://schemas.microsoft.com/office/drawing/2014/chart" uri="{C3380CC4-5D6E-409C-BE32-E72D297353CC}">
                <c16:uniqueId val="{00000001-4EF1-9349-AC38-0624882F368B}"/>
              </c:ext>
            </c:extLst>
          </c:dPt>
          <c:dLbls>
            <c:dLbl>
              <c:idx val="1"/>
              <c:delete val="1"/>
              <c:extLst>
                <c:ext xmlns:c15="http://schemas.microsoft.com/office/drawing/2012/chart" uri="{CE6537A1-D6FC-4f65-9D91-7224C49458BB}"/>
                <c:ext xmlns:c16="http://schemas.microsoft.com/office/drawing/2014/chart" uri="{C3380CC4-5D6E-409C-BE32-E72D297353CC}">
                  <c16:uniqueId val="{00000001-4EF1-9349-AC38-0624882F368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85000"/>
                        <a:lumOff val="15000"/>
                      </a:schemeClr>
                    </a:solidFill>
                    <a:latin typeface="+mn-lt"/>
                    <a:ea typeface="+mn-ea"/>
                    <a:cs typeface="+mn-cs"/>
                  </a:defRPr>
                </a:pPr>
                <a:endParaRPr lang="en-DE"/>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desired_services!$A$149:$A$150</c:f>
              <c:strCache>
                <c:ptCount val="2"/>
                <c:pt idx="0">
                  <c:v>pct of people answed</c:v>
                </c:pt>
                <c:pt idx="1">
                  <c:v>pct of people don't answed</c:v>
                </c:pt>
              </c:strCache>
            </c:strRef>
          </c:cat>
          <c:val>
            <c:numRef>
              <c:f>desired_services!$B$149:$B$150</c:f>
              <c:numCache>
                <c:formatCode>0.00</c:formatCode>
                <c:ptCount val="2"/>
                <c:pt idx="0">
                  <c:v>0.38</c:v>
                </c:pt>
                <c:pt idx="1">
                  <c:v>0.62</c:v>
                </c:pt>
              </c:numCache>
            </c:numRef>
          </c:val>
          <c:extLst>
            <c:ext xmlns:c16="http://schemas.microsoft.com/office/drawing/2014/chart" uri="{C3380CC4-5D6E-409C-BE32-E72D297353CC}">
              <c16:uniqueId val="{00000000-4EF1-9349-AC38-0624882F368B}"/>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offered_services!$C$1</c:f>
              <c:strCache>
                <c:ptCount val="1"/>
                <c:pt idx="0">
                  <c:v>percentage</c:v>
                </c:pt>
              </c:strCache>
            </c:strRef>
          </c:tx>
          <c:spPr>
            <a:solidFill>
              <a:srgbClr val="338DCD"/>
            </a:solidFill>
            <a:ln>
              <a:noFill/>
            </a:ln>
            <a:effectLst/>
          </c:spPr>
          <c:invertIfNegative val="0"/>
          <c:dPt>
            <c:idx val="9"/>
            <c:invertIfNegative val="0"/>
            <c:bubble3D val="0"/>
            <c:spPr>
              <a:solidFill>
                <a:srgbClr val="338DCD"/>
              </a:solidFill>
              <a:ln>
                <a:noFill/>
              </a:ln>
              <a:effectLst/>
            </c:spPr>
            <c:extLst>
              <c:ext xmlns:c16="http://schemas.microsoft.com/office/drawing/2014/chart" uri="{C3380CC4-5D6E-409C-BE32-E72D297353CC}">
                <c16:uniqueId val="{00000001-EC74-554E-9B80-65A73E58A41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offered_services!$A$2:$A$10</c:f>
              <c:strCache>
                <c:ptCount val="9"/>
                <c:pt idx="0">
                  <c:v>HEALTH</c:v>
                </c:pt>
                <c:pt idx="1">
                  <c:v>BUREAUCRACY</c:v>
                </c:pt>
                <c:pt idx="2">
                  <c:v>FOOD</c:v>
                </c:pt>
                <c:pt idx="3">
                  <c:v>AESTHETICS</c:v>
                </c:pt>
                <c:pt idx="4">
                  <c:v>VOLUNTEER</c:v>
                </c:pt>
                <c:pt idx="5">
                  <c:v>MENTAL HEALTH</c:v>
                </c:pt>
                <c:pt idx="6">
                  <c:v>ART &amp; CULTURE</c:v>
                </c:pt>
                <c:pt idx="7">
                  <c:v>SOCIAL SUPPORT</c:v>
                </c:pt>
                <c:pt idx="8">
                  <c:v>JOB &amp; BUSINESS</c:v>
                </c:pt>
              </c:strCache>
            </c:strRef>
          </c:cat>
          <c:val>
            <c:numRef>
              <c:f>offered_services!$C$2:$C$10</c:f>
              <c:numCache>
                <c:formatCode>0%</c:formatCode>
                <c:ptCount val="9"/>
                <c:pt idx="0">
                  <c:v>3.0303030303030304E-2</c:v>
                </c:pt>
                <c:pt idx="1">
                  <c:v>3.0303030303030304E-2</c:v>
                </c:pt>
                <c:pt idx="2">
                  <c:v>3.0303030303030304E-2</c:v>
                </c:pt>
                <c:pt idx="3">
                  <c:v>6.0606060606060608E-2</c:v>
                </c:pt>
                <c:pt idx="4">
                  <c:v>6.0606060606060608E-2</c:v>
                </c:pt>
                <c:pt idx="5">
                  <c:v>0.10606060606060606</c:v>
                </c:pt>
                <c:pt idx="6">
                  <c:v>0.16666666666666666</c:v>
                </c:pt>
                <c:pt idx="7">
                  <c:v>0.21212121212121213</c:v>
                </c:pt>
                <c:pt idx="8">
                  <c:v>0.30303030303030304</c:v>
                </c:pt>
              </c:numCache>
            </c:numRef>
          </c:val>
          <c:extLst>
            <c:ext xmlns:c16="http://schemas.microsoft.com/office/drawing/2014/chart" uri="{C3380CC4-5D6E-409C-BE32-E72D297353CC}">
              <c16:uniqueId val="{00000000-EC74-554E-9B80-65A73E58A41D}"/>
            </c:ext>
          </c:extLst>
        </c:ser>
        <c:dLbls>
          <c:showLegendKey val="0"/>
          <c:showVal val="0"/>
          <c:showCatName val="0"/>
          <c:showSerName val="0"/>
          <c:showPercent val="0"/>
          <c:showBubbleSize val="0"/>
        </c:dLbls>
        <c:gapWidth val="70"/>
        <c:axId val="289198272"/>
        <c:axId val="609471408"/>
      </c:barChart>
      <c:catAx>
        <c:axId val="28919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j-lt"/>
                <a:ea typeface="+mn-ea"/>
                <a:cs typeface="+mn-cs"/>
              </a:defRPr>
            </a:pPr>
            <a:endParaRPr lang="en-DE"/>
          </a:p>
        </c:txPr>
        <c:crossAx val="609471408"/>
        <c:crosses val="autoZero"/>
        <c:auto val="1"/>
        <c:lblAlgn val="ctr"/>
        <c:lblOffset val="100"/>
        <c:noMultiLvlLbl val="0"/>
      </c:catAx>
      <c:valAx>
        <c:axId val="609471408"/>
        <c:scaling>
          <c:orientation val="minMax"/>
        </c:scaling>
        <c:delete val="1"/>
        <c:axPos val="b"/>
        <c:numFmt formatCode="0%" sourceLinked="1"/>
        <c:majorTickMark val="none"/>
        <c:minorTickMark val="none"/>
        <c:tickLblPos val="nextTo"/>
        <c:crossAx val="28919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bg1">
                  <a:lumMod val="50000"/>
                </a:schemeClr>
              </a:solidFill>
              <a:ln>
                <a:noFill/>
              </a:ln>
              <a:effectLst/>
            </c:spPr>
            <c:extLst>
              <c:ext xmlns:c16="http://schemas.microsoft.com/office/drawing/2014/chart" uri="{C3380CC4-5D6E-409C-BE32-E72D297353CC}">
                <c16:uniqueId val="{00000001-814C-BD4A-A061-5DC9A67575BC}"/>
              </c:ext>
            </c:extLst>
          </c:dPt>
          <c:dPt>
            <c:idx val="1"/>
            <c:bubble3D val="0"/>
            <c:spPr>
              <a:solidFill>
                <a:srgbClr val="0070C0"/>
              </a:solidFill>
              <a:ln>
                <a:noFill/>
              </a:ln>
              <a:effectLst/>
            </c:spPr>
            <c:extLst>
              <c:ext xmlns:c16="http://schemas.microsoft.com/office/drawing/2014/chart" uri="{C3380CC4-5D6E-409C-BE32-E72D297353CC}">
                <c16:uniqueId val="{00000002-814C-BD4A-A061-5DC9A67575BC}"/>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DE"/>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offered_services!$A$13:$A$14</c:f>
              <c:strCache>
                <c:ptCount val="2"/>
                <c:pt idx="0">
                  <c:v>NO</c:v>
                </c:pt>
                <c:pt idx="1">
                  <c:v>YES</c:v>
                </c:pt>
              </c:strCache>
            </c:strRef>
          </c:cat>
          <c:val>
            <c:numRef>
              <c:f>offered_services!$B$13:$B$14</c:f>
              <c:numCache>
                <c:formatCode>General</c:formatCode>
                <c:ptCount val="2"/>
                <c:pt idx="0">
                  <c:v>97</c:v>
                </c:pt>
                <c:pt idx="1">
                  <c:v>59</c:v>
                </c:pt>
              </c:numCache>
            </c:numRef>
          </c:val>
          <c:extLst>
            <c:ext xmlns:c16="http://schemas.microsoft.com/office/drawing/2014/chart" uri="{C3380CC4-5D6E-409C-BE32-E72D297353CC}">
              <c16:uniqueId val="{00000000-814C-BD4A-A061-5DC9A67575BC}"/>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rgbClr val="0070C0"/>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1-EA09-0E42-AFE6-F51D43F3431D}"/>
              </c:ext>
            </c:extLst>
          </c:dPt>
          <c:dPt>
            <c:idx val="1"/>
            <c:invertIfNegative val="0"/>
            <c:bubble3D val="0"/>
            <c:spPr>
              <a:solidFill>
                <a:srgbClr val="0070C0">
                  <a:alpha val="20000"/>
                </a:srgbClr>
              </a:solidFill>
              <a:ln>
                <a:noFill/>
              </a:ln>
              <a:effectLst/>
            </c:spPr>
            <c:extLst>
              <c:ext xmlns:c16="http://schemas.microsoft.com/office/drawing/2014/chart" uri="{C3380CC4-5D6E-409C-BE32-E72D297353CC}">
                <c16:uniqueId val="{00000003-EA09-0E42-AFE6-F51D43F3431D}"/>
              </c:ext>
            </c:extLst>
          </c:dPt>
          <c:dPt>
            <c:idx val="2"/>
            <c:invertIfNegative val="0"/>
            <c:bubble3D val="0"/>
            <c:spPr>
              <a:solidFill>
                <a:srgbClr val="0070C0">
                  <a:alpha val="75000"/>
                </a:srgbClr>
              </a:solidFill>
              <a:ln>
                <a:noFill/>
              </a:ln>
              <a:effectLst/>
            </c:spPr>
            <c:extLst>
              <c:ext xmlns:c16="http://schemas.microsoft.com/office/drawing/2014/chart" uri="{C3380CC4-5D6E-409C-BE32-E72D297353CC}">
                <c16:uniqueId val="{00000018-EA09-0E42-AFE6-F51D43F3431D}"/>
              </c:ext>
            </c:extLst>
          </c:dPt>
          <c:dPt>
            <c:idx val="3"/>
            <c:invertIfNegative val="0"/>
            <c:bubble3D val="0"/>
            <c:spPr>
              <a:solidFill>
                <a:srgbClr val="0070C0">
                  <a:alpha val="75000"/>
                </a:srgbClr>
              </a:solidFill>
              <a:ln>
                <a:noFill/>
              </a:ln>
              <a:effectLst/>
            </c:spPr>
            <c:extLst>
              <c:ext xmlns:c16="http://schemas.microsoft.com/office/drawing/2014/chart" uri="{C3380CC4-5D6E-409C-BE32-E72D297353CC}">
                <c16:uniqueId val="{00000019-EA09-0E42-AFE6-F51D43F3431D}"/>
              </c:ext>
            </c:extLst>
          </c:dPt>
          <c:dPt>
            <c:idx val="4"/>
            <c:invertIfNegative val="0"/>
            <c:bubble3D val="0"/>
            <c:spPr>
              <a:solidFill>
                <a:srgbClr val="0070C0">
                  <a:alpha val="20000"/>
                </a:srgbClr>
              </a:solidFill>
              <a:ln>
                <a:noFill/>
              </a:ln>
              <a:effectLst/>
            </c:spPr>
            <c:extLst>
              <c:ext xmlns:c16="http://schemas.microsoft.com/office/drawing/2014/chart" uri="{C3380CC4-5D6E-409C-BE32-E72D297353CC}">
                <c16:uniqueId val="{00000005-EA09-0E42-AFE6-F51D43F3431D}"/>
              </c:ext>
            </c:extLst>
          </c:dPt>
          <c:dPt>
            <c:idx val="5"/>
            <c:invertIfNegative val="0"/>
            <c:bubble3D val="0"/>
            <c:spPr>
              <a:solidFill>
                <a:srgbClr val="0070C0">
                  <a:alpha val="20000"/>
                </a:srgbClr>
              </a:solidFill>
              <a:ln>
                <a:noFill/>
              </a:ln>
              <a:effectLst/>
            </c:spPr>
            <c:extLst>
              <c:ext xmlns:c16="http://schemas.microsoft.com/office/drawing/2014/chart" uri="{C3380CC4-5D6E-409C-BE32-E72D297353CC}">
                <c16:uniqueId val="{00000007-EA09-0E42-AFE6-F51D43F3431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8-EA09-0E42-AFE6-F51D43F3431D}"/>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spPr>
            <a:solidFill>
              <a:srgbClr val="0070C0"/>
            </a:solidFill>
            <a:ln w="12700">
              <a:noFill/>
            </a:ln>
          </c:spPr>
          <c:explosion val="1"/>
          <c:dPt>
            <c:idx val="0"/>
            <c:bubble3D val="0"/>
            <c:spPr>
              <a:solidFill>
                <a:srgbClr val="0070C0">
                  <a:alpha val="80000"/>
                </a:srgbClr>
              </a:solidFill>
              <a:ln w="12700">
                <a:noFill/>
              </a:ln>
              <a:effectLst/>
            </c:spPr>
            <c:extLst>
              <c:ext xmlns:c16="http://schemas.microsoft.com/office/drawing/2014/chart" uri="{C3380CC4-5D6E-409C-BE32-E72D297353CC}">
                <c16:uniqueId val="{00000001-8AEF-2B49-B447-5080C53C42AA}"/>
              </c:ext>
            </c:extLst>
          </c:dPt>
          <c:dPt>
            <c:idx val="1"/>
            <c:bubble3D val="0"/>
            <c:spPr>
              <a:solidFill>
                <a:schemeClr val="tx1">
                  <a:lumMod val="50000"/>
                  <a:lumOff val="50000"/>
                  <a:alpha val="80000"/>
                </a:schemeClr>
              </a:solidFill>
              <a:ln w="12700">
                <a:noFill/>
              </a:ln>
              <a:effectLst/>
            </c:spPr>
            <c:extLst>
              <c:ext xmlns:c16="http://schemas.microsoft.com/office/drawing/2014/chart" uri="{C3380CC4-5D6E-409C-BE32-E72D297353CC}">
                <c16:uniqueId val="{00000003-8AEF-2B49-B447-5080C53C42AA}"/>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EF-2B49-B447-5080C53C42AA}"/>
                </c:ext>
              </c:extLst>
            </c:dLbl>
            <c:dLbl>
              <c:idx val="1"/>
              <c:layout>
                <c:manualLayout>
                  <c:x val="0.1895392566719383"/>
                  <c:y val="-4.898226688662660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EF-2B49-B447-5080C53C42A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Calibri" panose="020F0502020204030204" pitchFamily="34" charset="0"/>
                    <a:ea typeface="+mn-ea"/>
                    <a:cs typeface="Calibri" panose="020F0502020204030204" pitchFamily="34" charset="0"/>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4-8AEF-2B49-B447-5080C53C42AA}"/>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rgbClr val="0070C0">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5E53-654A-9BAA-76C84F8019B5}"/>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40714083586018"/>
          <c:y val="0.1880626148918832"/>
          <c:w val="0.84511067366579173"/>
          <c:h val="0.54825717391242756"/>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DA78-1D47-88A4-AF025F7CD2EF}"/>
            </c:ext>
          </c:extLst>
        </c:ser>
        <c:ser>
          <c:idx val="1"/>
          <c:order val="1"/>
          <c:tx>
            <c:strRef>
              <c:f>citizenship!$C$12</c:f>
              <c:strCache>
                <c:ptCount val="1"/>
                <c:pt idx="0">
                  <c:v>pct</c:v>
                </c:pt>
              </c:strCache>
            </c:strRef>
          </c:tx>
          <c:spPr>
            <a:solidFill>
              <a:srgbClr val="338DCD"/>
            </a:solidFill>
            <a:ln>
              <a:noFill/>
            </a:ln>
            <a:effectLst/>
          </c:spPr>
          <c:invertIfNegative val="0"/>
          <c:dPt>
            <c:idx val="0"/>
            <c:invertIfNegative val="0"/>
            <c:bubble3D val="0"/>
            <c:spPr>
              <a:solidFill>
                <a:srgbClr val="0070C0"/>
              </a:solidFill>
              <a:ln>
                <a:noFill/>
              </a:ln>
              <a:effectLst/>
            </c:spPr>
            <c:extLst>
              <c:ext xmlns:c16="http://schemas.microsoft.com/office/drawing/2014/chart" uri="{C3380CC4-5D6E-409C-BE32-E72D297353CC}">
                <c16:uniqueId val="{00000002-DA78-1D47-88A4-AF025F7CD2EF}"/>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DA78-1D47-88A4-AF025F7CD2EF}"/>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997912569203999E-2"/>
          <c:y val="5.7915679487788717E-2"/>
          <c:w val="0.9002599976532073"/>
          <c:h val="0.70595543564330543"/>
        </c:manualLayout>
      </c:layout>
      <c:bubbleChart>
        <c:varyColors val="0"/>
        <c:ser>
          <c:idx val="0"/>
          <c:order val="0"/>
          <c:spPr>
            <a:solidFill>
              <a:srgbClr val="0070C0"/>
            </a:solidFill>
            <a:ln>
              <a:noFill/>
            </a:ln>
            <a:effectLst/>
          </c:spPr>
          <c:invertIfNegative val="0"/>
          <c:dPt>
            <c:idx val="0"/>
            <c:invertIfNegative val="0"/>
            <c:bubble3D val="1"/>
            <c:spPr>
              <a:solidFill>
                <a:srgbClr val="0070C0">
                  <a:alpha val="70000"/>
                </a:srgbClr>
              </a:solidFill>
              <a:ln>
                <a:noFill/>
              </a:ln>
              <a:effectLst/>
            </c:spPr>
            <c:extLst>
              <c:ext xmlns:c16="http://schemas.microsoft.com/office/drawing/2014/chart" uri="{C3380CC4-5D6E-409C-BE32-E72D297353CC}">
                <c16:uniqueId val="{00000000-88F1-0E4A-BE37-B8D7DB3EFD63}"/>
              </c:ext>
            </c:extLst>
          </c:dPt>
          <c:dPt>
            <c:idx val="3"/>
            <c:invertIfNegative val="0"/>
            <c:bubble3D val="1"/>
            <c:spPr>
              <a:solidFill>
                <a:srgbClr val="0070C0">
                  <a:alpha val="70000"/>
                </a:srgbClr>
              </a:solidFill>
              <a:ln>
                <a:noFill/>
              </a:ln>
              <a:effectLst/>
            </c:spPr>
            <c:extLst>
              <c:ext xmlns:c16="http://schemas.microsoft.com/office/drawing/2014/chart" uri="{C3380CC4-5D6E-409C-BE32-E72D297353CC}">
                <c16:uniqueId val="{00000003-88F1-0E4A-BE37-B8D7DB3EFD63}"/>
              </c:ext>
            </c:extLst>
          </c:dPt>
          <c:dPt>
            <c:idx val="4"/>
            <c:invertIfNegative val="0"/>
            <c:bubble3D val="1"/>
            <c:spPr>
              <a:solidFill>
                <a:srgbClr val="0070C0">
                  <a:alpha val="70000"/>
                </a:srgbClr>
              </a:solidFill>
              <a:ln>
                <a:noFill/>
              </a:ln>
              <a:effectLst/>
            </c:spPr>
            <c:extLst>
              <c:ext xmlns:c16="http://schemas.microsoft.com/office/drawing/2014/chart" uri="{C3380CC4-5D6E-409C-BE32-E72D297353CC}">
                <c16:uniqueId val="{00000004-88F1-0E4A-BE37-B8D7DB3EFD63}"/>
              </c:ext>
            </c:extLst>
          </c:dPt>
          <c:dPt>
            <c:idx val="5"/>
            <c:invertIfNegative val="0"/>
            <c:bubble3D val="1"/>
            <c:spPr>
              <a:solidFill>
                <a:srgbClr val="0070C0">
                  <a:alpha val="70000"/>
                </a:srgbClr>
              </a:solidFill>
              <a:ln>
                <a:noFill/>
              </a:ln>
              <a:effectLst/>
            </c:spPr>
            <c:extLst>
              <c:ext xmlns:c16="http://schemas.microsoft.com/office/drawing/2014/chart" uri="{C3380CC4-5D6E-409C-BE32-E72D297353CC}">
                <c16:uniqueId val="{00000005-88F1-0E4A-BE37-B8D7DB3EFD63}"/>
              </c:ext>
            </c:extLst>
          </c:dPt>
          <c:dLbls>
            <c:dLbl>
              <c:idx val="0"/>
              <c:tx>
                <c:rich>
                  <a:bodyPr/>
                  <a:lstStyle/>
                  <a:p>
                    <a:fld id="{5AA96EC4-5175-1F4D-86E5-182650800480}"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F1-0E4A-BE37-B8D7DB3EFD63}"/>
                </c:ext>
              </c:extLst>
            </c:dLbl>
            <c:dLbl>
              <c:idx val="1"/>
              <c:tx>
                <c:rich>
                  <a:bodyPr/>
                  <a:lstStyle/>
                  <a:p>
                    <a:fld id="{E995B518-3533-C641-AEFD-DEDA1EB69755}"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8F1-0E4A-BE37-B8D7DB3EFD63}"/>
                </c:ext>
              </c:extLst>
            </c:dLbl>
            <c:dLbl>
              <c:idx val="2"/>
              <c:tx>
                <c:rich>
                  <a:bodyPr/>
                  <a:lstStyle/>
                  <a:p>
                    <a:fld id="{8D32931C-1644-764F-8D4A-10B8C35D7F7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8F1-0E4A-BE37-B8D7DB3EFD63}"/>
                </c:ext>
              </c:extLst>
            </c:dLbl>
            <c:dLbl>
              <c:idx val="3"/>
              <c:tx>
                <c:rich>
                  <a:bodyPr/>
                  <a:lstStyle/>
                  <a:p>
                    <a:fld id="{520270DB-4064-8449-ABE3-A99A1F15870B}"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8F1-0E4A-BE37-B8D7DB3EFD63}"/>
                </c:ext>
              </c:extLst>
            </c:dLbl>
            <c:dLbl>
              <c:idx val="4"/>
              <c:tx>
                <c:rich>
                  <a:bodyPr/>
                  <a:lstStyle/>
                  <a:p>
                    <a:fld id="{6A0AF913-AC0C-F248-8493-1618C9F9908D}"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8F1-0E4A-BE37-B8D7DB3EFD63}"/>
                </c:ext>
              </c:extLst>
            </c:dLbl>
            <c:dLbl>
              <c:idx val="5"/>
              <c:tx>
                <c:rich>
                  <a:bodyPr/>
                  <a:lstStyle/>
                  <a:p>
                    <a:fld id="{E46AC276-64D8-5549-83B1-10181DC5720E}"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8F1-0E4A-BE37-B8D7DB3EFD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6-88F1-0E4A-BE37-B8D7DB3EFD63}"/>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8985483190287105E-2"/>
          <c:y val="8.0289209716862472E-2"/>
          <c:w val="0.9420290336194258"/>
          <c:h val="0.76085164516112214"/>
        </c:manualLayout>
      </c:layout>
      <c:barChart>
        <c:barDir val="col"/>
        <c:grouping val="clustered"/>
        <c:varyColors val="0"/>
        <c:ser>
          <c:idx val="0"/>
          <c:order val="0"/>
          <c:tx>
            <c:strRef>
              <c:f>how_long!$A$28</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2225" cap="rnd">
                <a:solidFill>
                  <a:schemeClr val="accent1">
                    <a:alpha val="43000"/>
                  </a:schemeClr>
                </a:solidFill>
                <a:prstDash val="sysDot"/>
              </a:ln>
              <a:effectLst/>
            </c:spPr>
            <c:trendlineType val="exp"/>
            <c:dispRSqr val="0"/>
            <c:dispEq val="0"/>
          </c:trendline>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0-EC6E-604C-9EF7-5A2F11A4D9DA}"/>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DE"/>
          </a:p>
        </c:txPr>
        <c:crossAx val="901653023"/>
        <c:crosses val="autoZero"/>
        <c:auto val="1"/>
        <c:lblAlgn val="ctr"/>
        <c:lblOffset val="2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301717779893533E-2"/>
          <c:y val="4.5204178668774991E-2"/>
          <c:w val="0.77439596322900739"/>
          <c:h val="0.58540416431815911"/>
        </c:manualLayout>
      </c:layout>
      <c:barChart>
        <c:barDir val="col"/>
        <c:grouping val="clustered"/>
        <c:varyColors val="0"/>
        <c:ser>
          <c:idx val="0"/>
          <c:order val="0"/>
          <c:tx>
            <c:strRef>
              <c:f>how_long!$A$28</c:f>
              <c:strCache>
                <c:ptCount val="1"/>
                <c:pt idx="0">
                  <c:v>pct</c:v>
                </c:pt>
              </c:strCache>
            </c:strRef>
          </c:tx>
          <c:spPr>
            <a:solidFill>
              <a:srgbClr val="0070C0"/>
            </a:solidFill>
            <a:ln>
              <a:noFill/>
            </a:ln>
            <a:effectLst/>
          </c:spPr>
          <c:invertIfNegative val="0"/>
          <c:dPt>
            <c:idx val="1"/>
            <c:invertIfNegative val="0"/>
            <c:bubble3D val="0"/>
            <c:spPr>
              <a:solidFill>
                <a:srgbClr val="0070C0">
                  <a:alpha val="80000"/>
                </a:srgbClr>
              </a:solidFill>
              <a:ln>
                <a:noFill/>
              </a:ln>
              <a:effectLst/>
            </c:spPr>
            <c:extLst>
              <c:ext xmlns:c16="http://schemas.microsoft.com/office/drawing/2014/chart" uri="{C3380CC4-5D6E-409C-BE32-E72D297353CC}">
                <c16:uniqueId val="{00000003-F570-F54E-83EA-29BAA00C13BB}"/>
              </c:ext>
            </c:extLst>
          </c:dPt>
          <c:dPt>
            <c:idx val="2"/>
            <c:invertIfNegative val="0"/>
            <c:bubble3D val="0"/>
            <c:spPr>
              <a:solidFill>
                <a:srgbClr val="0070C0">
                  <a:alpha val="30000"/>
                </a:srgbClr>
              </a:solidFill>
              <a:ln>
                <a:noFill/>
              </a:ln>
              <a:effectLst/>
            </c:spPr>
            <c:extLst>
              <c:ext xmlns:c16="http://schemas.microsoft.com/office/drawing/2014/chart" uri="{C3380CC4-5D6E-409C-BE32-E72D297353CC}">
                <c16:uniqueId val="{00000004-F570-F54E-83EA-29BAA00C13BB}"/>
              </c:ext>
            </c:extLst>
          </c:dPt>
          <c:dPt>
            <c:idx val="3"/>
            <c:invertIfNegative val="0"/>
            <c:bubble3D val="0"/>
            <c:spPr>
              <a:solidFill>
                <a:srgbClr val="0070C0">
                  <a:alpha val="30000"/>
                </a:srgbClr>
              </a:solidFill>
              <a:ln>
                <a:noFill/>
              </a:ln>
              <a:effectLst/>
            </c:spPr>
            <c:extLst>
              <c:ext xmlns:c16="http://schemas.microsoft.com/office/drawing/2014/chart" uri="{C3380CC4-5D6E-409C-BE32-E72D297353CC}">
                <c16:uniqueId val="{00000005-F570-F54E-83EA-29BAA00C13BB}"/>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how_long!$B$27:$E$27</c:f>
              <c:strCache>
                <c:ptCount val="4"/>
                <c:pt idx="0">
                  <c:v>UP TO 1 YEAR</c:v>
                </c:pt>
                <c:pt idx="1">
                  <c:v>UP TO 5 YEARS</c:v>
                </c:pt>
                <c:pt idx="2">
                  <c:v>UP TO 10 YEARS</c:v>
                </c:pt>
                <c:pt idx="3">
                  <c:v>MORE THAN 10 YEARS</c:v>
                </c:pt>
              </c:strCache>
            </c:strRef>
          </c:cat>
          <c:val>
            <c:numRef>
              <c:f>how_long!$B$28:$E$28</c:f>
              <c:numCache>
                <c:formatCode>0%</c:formatCode>
                <c:ptCount val="4"/>
                <c:pt idx="0">
                  <c:v>0.42949999999999999</c:v>
                </c:pt>
                <c:pt idx="1">
                  <c:v>0.30769999999999997</c:v>
                </c:pt>
                <c:pt idx="2">
                  <c:v>0.1474</c:v>
                </c:pt>
                <c:pt idx="3">
                  <c:v>0.1154</c:v>
                </c:pt>
              </c:numCache>
            </c:numRef>
          </c:val>
          <c:extLst>
            <c:ext xmlns:c16="http://schemas.microsoft.com/office/drawing/2014/chart" uri="{C3380CC4-5D6E-409C-BE32-E72D297353CC}">
              <c16:uniqueId val="{00000001-F570-F54E-83EA-29BAA00C13BB}"/>
            </c:ext>
          </c:extLst>
        </c:ser>
        <c:dLbls>
          <c:dLblPos val="outEnd"/>
          <c:showLegendKey val="0"/>
          <c:showVal val="1"/>
          <c:showCatName val="0"/>
          <c:showSerName val="0"/>
          <c:showPercent val="0"/>
          <c:showBubbleSize val="0"/>
        </c:dLbls>
        <c:gapWidth val="153"/>
        <c:overlap val="-27"/>
        <c:axId val="923278495"/>
        <c:axId val="901653023"/>
      </c:barChart>
      <c:catAx>
        <c:axId val="92327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901653023"/>
        <c:crosses val="autoZero"/>
        <c:auto val="1"/>
        <c:lblAlgn val="ctr"/>
        <c:lblOffset val="150"/>
        <c:noMultiLvlLbl val="0"/>
      </c:catAx>
      <c:valAx>
        <c:axId val="901653023"/>
        <c:scaling>
          <c:orientation val="minMax"/>
        </c:scaling>
        <c:delete val="1"/>
        <c:axPos val="l"/>
        <c:numFmt formatCode="0%" sourceLinked="1"/>
        <c:majorTickMark val="none"/>
        <c:minorTickMark val="none"/>
        <c:tickLblPos val="nextTo"/>
        <c:crossAx val="92327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desired_services!$B$112</c:f>
              <c:strCache>
                <c:ptCount val="1"/>
                <c:pt idx="0">
                  <c:v>left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desired_services!$B$113:$B$131</c:f>
              <c:numCache>
                <c:formatCode>0.00</c:formatCode>
                <c:ptCount val="19"/>
                <c:pt idx="0">
                  <c:v>29.375</c:v>
                </c:pt>
                <c:pt idx="1">
                  <c:v>29.375</c:v>
                </c:pt>
                <c:pt idx="2">
                  <c:v>29.375</c:v>
                </c:pt>
                <c:pt idx="3">
                  <c:v>28.75</c:v>
                </c:pt>
                <c:pt idx="4">
                  <c:v>28.75</c:v>
                </c:pt>
                <c:pt idx="5">
                  <c:v>28.75</c:v>
                </c:pt>
                <c:pt idx="6">
                  <c:v>27.5</c:v>
                </c:pt>
                <c:pt idx="7">
                  <c:v>26.875</c:v>
                </c:pt>
                <c:pt idx="8">
                  <c:v>26.25</c:v>
                </c:pt>
                <c:pt idx="9">
                  <c:v>25.625</c:v>
                </c:pt>
                <c:pt idx="10">
                  <c:v>25</c:v>
                </c:pt>
                <c:pt idx="11">
                  <c:v>25</c:v>
                </c:pt>
                <c:pt idx="12">
                  <c:v>23.125</c:v>
                </c:pt>
                <c:pt idx="13">
                  <c:v>19.375</c:v>
                </c:pt>
                <c:pt idx="14">
                  <c:v>16.875</c:v>
                </c:pt>
                <c:pt idx="15">
                  <c:v>12.5</c:v>
                </c:pt>
                <c:pt idx="16">
                  <c:v>7.5</c:v>
                </c:pt>
                <c:pt idx="17">
                  <c:v>30</c:v>
                </c:pt>
                <c:pt idx="18">
                  <c:v>30</c:v>
                </c:pt>
              </c:numCache>
            </c:numRef>
          </c:val>
          <c:extLst>
            <c:ext xmlns:c16="http://schemas.microsoft.com/office/drawing/2014/chart" uri="{C3380CC4-5D6E-409C-BE32-E72D297353CC}">
              <c16:uniqueId val="{00000000-C144-1C47-A82D-1475CD835B3A}"/>
            </c:ext>
          </c:extLst>
        </c:ser>
        <c:ser>
          <c:idx val="1"/>
          <c:order val="1"/>
          <c:tx>
            <c:strRef>
              <c:f>desired_services!$C$112</c:f>
              <c:strCache>
                <c:ptCount val="1"/>
                <c:pt idx="0">
                  <c:v>Desired services (total of 160)</c:v>
                </c:pt>
              </c:strCache>
            </c:strRef>
          </c:tx>
          <c:spPr>
            <a:solidFill>
              <a:srgbClr val="FFC000">
                <a:alpha val="50000"/>
              </a:srgbClr>
            </a:solidFill>
            <a:ln>
              <a:noFill/>
            </a:ln>
            <a:effectLst/>
          </c:spPr>
          <c:invertIfNegative val="0"/>
          <c:dPt>
            <c:idx val="12"/>
            <c:invertIfNegative val="0"/>
            <c:bubble3D val="0"/>
            <c:spPr>
              <a:solidFill>
                <a:srgbClr val="FFC000">
                  <a:alpha val="90000"/>
                </a:srgbClr>
              </a:solidFill>
              <a:ln>
                <a:noFill/>
              </a:ln>
              <a:effectLst/>
            </c:spPr>
            <c:extLst>
              <c:ext xmlns:c16="http://schemas.microsoft.com/office/drawing/2014/chart" uri="{C3380CC4-5D6E-409C-BE32-E72D297353CC}">
                <c16:uniqueId val="{0000000D-C144-1C47-A82D-1475CD835B3A}"/>
              </c:ext>
            </c:extLst>
          </c:dPt>
          <c:dPt>
            <c:idx val="13"/>
            <c:invertIfNegative val="0"/>
            <c:bubble3D val="0"/>
            <c:spPr>
              <a:solidFill>
                <a:srgbClr val="FFC000">
                  <a:alpha val="90000"/>
                </a:srgbClr>
              </a:solidFill>
              <a:ln>
                <a:noFill/>
              </a:ln>
              <a:effectLst/>
            </c:spPr>
            <c:extLst>
              <c:ext xmlns:c16="http://schemas.microsoft.com/office/drawing/2014/chart" uri="{C3380CC4-5D6E-409C-BE32-E72D297353CC}">
                <c16:uniqueId val="{0000000E-C144-1C47-A82D-1475CD835B3A}"/>
              </c:ext>
            </c:extLst>
          </c:dPt>
          <c:dPt>
            <c:idx val="14"/>
            <c:invertIfNegative val="0"/>
            <c:bubble3D val="0"/>
            <c:spPr>
              <a:solidFill>
                <a:srgbClr val="FFC000">
                  <a:alpha val="90000"/>
                </a:srgbClr>
              </a:solidFill>
              <a:ln>
                <a:noFill/>
              </a:ln>
              <a:effectLst/>
            </c:spPr>
            <c:extLst>
              <c:ext xmlns:c16="http://schemas.microsoft.com/office/drawing/2014/chart" uri="{C3380CC4-5D6E-409C-BE32-E72D297353CC}">
                <c16:uniqueId val="{0000000F-C144-1C47-A82D-1475CD835B3A}"/>
              </c:ext>
            </c:extLst>
          </c:dPt>
          <c:dPt>
            <c:idx val="15"/>
            <c:invertIfNegative val="0"/>
            <c:bubble3D val="0"/>
            <c:spPr>
              <a:solidFill>
                <a:srgbClr val="FFC000">
                  <a:alpha val="90000"/>
                </a:srgbClr>
              </a:solidFill>
              <a:ln>
                <a:noFill/>
              </a:ln>
              <a:effectLst/>
            </c:spPr>
            <c:extLst>
              <c:ext xmlns:c16="http://schemas.microsoft.com/office/drawing/2014/chart" uri="{C3380CC4-5D6E-409C-BE32-E72D297353CC}">
                <c16:uniqueId val="{00000010-C144-1C47-A82D-1475CD835B3A}"/>
              </c:ext>
            </c:extLst>
          </c:dPt>
          <c:dPt>
            <c:idx val="16"/>
            <c:invertIfNegative val="0"/>
            <c:bubble3D val="0"/>
            <c:spPr>
              <a:solidFill>
                <a:srgbClr val="FFC000">
                  <a:alpha val="90000"/>
                </a:srgbClr>
              </a:solidFill>
              <a:ln>
                <a:noFill/>
              </a:ln>
              <a:effectLst/>
            </c:spPr>
            <c:extLst>
              <c:ext xmlns:c16="http://schemas.microsoft.com/office/drawing/2014/chart" uri="{C3380CC4-5D6E-409C-BE32-E72D297353CC}">
                <c16:uniqueId val="{00000011-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01-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02-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03-C144-1C47-A82D-1475CD835B3A}"/>
                </c:ext>
              </c:extLst>
            </c:dLbl>
            <c:dLbl>
              <c:idx val="3"/>
              <c:delete val="1"/>
              <c:extLst>
                <c:ext xmlns:c15="http://schemas.microsoft.com/office/drawing/2012/chart" uri="{CE6537A1-D6FC-4f65-9D91-7224C49458BB}"/>
                <c:ext xmlns:c16="http://schemas.microsoft.com/office/drawing/2014/chart" uri="{C3380CC4-5D6E-409C-BE32-E72D297353CC}">
                  <c16:uniqueId val="{00000004-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05-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06-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07-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08-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09-C144-1C47-A82D-1475CD835B3A}"/>
                </c:ext>
              </c:extLst>
            </c:dLbl>
            <c:dLbl>
              <c:idx val="9"/>
              <c:delete val="1"/>
              <c:extLst>
                <c:ext xmlns:c15="http://schemas.microsoft.com/office/drawing/2012/chart" uri="{CE6537A1-D6FC-4f65-9D91-7224C49458BB}"/>
                <c:ext xmlns:c16="http://schemas.microsoft.com/office/drawing/2014/chart" uri="{C3380CC4-5D6E-409C-BE32-E72D297353CC}">
                  <c16:uniqueId val="{0000000A-C144-1C47-A82D-1475CD835B3A}"/>
                </c:ext>
              </c:extLst>
            </c:dLbl>
            <c:dLbl>
              <c:idx val="10"/>
              <c:tx>
                <c:rich>
                  <a:bodyPr/>
                  <a:lstStyle/>
                  <a:p>
                    <a:fld id="{80CF7449-992E-5D4F-AE53-C96173A89BB7}"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144-1C47-A82D-1475CD835B3A}"/>
                </c:ext>
              </c:extLst>
            </c:dLbl>
            <c:dLbl>
              <c:idx val="11"/>
              <c:tx>
                <c:rich>
                  <a:bodyPr/>
                  <a:lstStyle/>
                  <a:p>
                    <a:fld id="{EE8F34A0-495E-9F46-B3C9-5EAEDD7BFE46}"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144-1C47-A82D-1475CD835B3A}"/>
                </c:ext>
              </c:extLst>
            </c:dLbl>
            <c:dLbl>
              <c:idx val="12"/>
              <c:tx>
                <c:rich>
                  <a:bodyPr/>
                  <a:lstStyle/>
                  <a:p>
                    <a:fld id="{E41AE8A4-BB22-9E4A-8BF0-47D6F9756F8C}"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144-1C47-A82D-1475CD835B3A}"/>
                </c:ext>
              </c:extLst>
            </c:dLbl>
            <c:dLbl>
              <c:idx val="13"/>
              <c:tx>
                <c:rich>
                  <a:bodyPr/>
                  <a:lstStyle/>
                  <a:p>
                    <a:fld id="{642FA612-F89B-9442-A674-76D8FEBCCCA5}"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144-1C47-A82D-1475CD835B3A}"/>
                </c:ext>
              </c:extLst>
            </c:dLbl>
            <c:dLbl>
              <c:idx val="14"/>
              <c:tx>
                <c:rich>
                  <a:bodyPr/>
                  <a:lstStyle/>
                  <a:p>
                    <a:fld id="{33B1129C-4F68-2643-86E5-E2598516DAFB}"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144-1C47-A82D-1475CD835B3A}"/>
                </c:ext>
              </c:extLst>
            </c:dLbl>
            <c:dLbl>
              <c:idx val="15"/>
              <c:tx>
                <c:rich>
                  <a:bodyPr/>
                  <a:lstStyle/>
                  <a:p>
                    <a:fld id="{B22D9AF4-D953-6E4F-B32A-15929F3C1E8D}"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144-1C47-A82D-1475CD835B3A}"/>
                </c:ext>
              </c:extLst>
            </c:dLbl>
            <c:dLbl>
              <c:idx val="16"/>
              <c:tx>
                <c:rich>
                  <a:bodyPr/>
                  <a:lstStyle/>
                  <a:p>
                    <a:fld id="{1930E527-37F6-AD40-8EEC-E645F7758A91}" type="CELLRANGE">
                      <a:rPr lang="en-GB"/>
                      <a:pPr/>
                      <a:t>[CELLRANGE]</a:t>
                    </a:fld>
                    <a:endParaRPr lang="en-GB"/>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12-C144-1C47-A82D-1475CD835B3A}"/>
                </c:ext>
              </c:extLst>
            </c:dLbl>
            <c:dLbl>
              <c:idx val="18"/>
              <c:delete val="1"/>
              <c:extLst>
                <c:ext xmlns:c15="http://schemas.microsoft.com/office/drawing/2012/chart" uri="{CE6537A1-D6FC-4f65-9D91-7224C49458BB}"/>
                <c:ext xmlns:c16="http://schemas.microsoft.com/office/drawing/2014/chart" uri="{C3380CC4-5D6E-409C-BE32-E72D297353CC}">
                  <c16:uniqueId val="{00000013-C144-1C47-A82D-1475CD835B3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desired_services!$C$113:$C$131</c:f>
              <c:numCache>
                <c:formatCode>General</c:formatCode>
                <c:ptCount val="19"/>
                <c:pt idx="0">
                  <c:v>0.625</c:v>
                </c:pt>
                <c:pt idx="1">
                  <c:v>0.625</c:v>
                </c:pt>
                <c:pt idx="2">
                  <c:v>0.625</c:v>
                </c:pt>
                <c:pt idx="3">
                  <c:v>1.25</c:v>
                </c:pt>
                <c:pt idx="4">
                  <c:v>1.25</c:v>
                </c:pt>
                <c:pt idx="5">
                  <c:v>1.25</c:v>
                </c:pt>
                <c:pt idx="6">
                  <c:v>2.5</c:v>
                </c:pt>
                <c:pt idx="7">
                  <c:v>3.125</c:v>
                </c:pt>
                <c:pt idx="8">
                  <c:v>3.75</c:v>
                </c:pt>
                <c:pt idx="9">
                  <c:v>4.375</c:v>
                </c:pt>
                <c:pt idx="10">
                  <c:v>5</c:v>
                </c:pt>
                <c:pt idx="11">
                  <c:v>5</c:v>
                </c:pt>
                <c:pt idx="12">
                  <c:v>6.8750000000000009</c:v>
                </c:pt>
                <c:pt idx="13">
                  <c:v>10.625</c:v>
                </c:pt>
                <c:pt idx="14">
                  <c:v>13.125</c:v>
                </c:pt>
                <c:pt idx="15">
                  <c:v>17.5</c:v>
                </c:pt>
                <c:pt idx="16">
                  <c:v>22.5</c:v>
                </c:pt>
                <c:pt idx="17">
                  <c:v>0</c:v>
                </c:pt>
                <c:pt idx="18">
                  <c:v>0</c:v>
                </c:pt>
              </c:numCache>
            </c:numRef>
          </c:val>
          <c:extLst>
            <c:ext xmlns:c15="http://schemas.microsoft.com/office/drawing/2012/chart" uri="{02D57815-91ED-43cb-92C2-25804820EDAC}">
              <c15:datalabelsRange>
                <c15:f>desired_services!$V$113:$V$131</c15:f>
                <c15:dlblRangeCache>
                  <c:ptCount val="19"/>
                  <c:pt idx="0">
                    <c:v>0.6%</c:v>
                  </c:pt>
                  <c:pt idx="1">
                    <c:v>0.6%</c:v>
                  </c:pt>
                  <c:pt idx="2">
                    <c:v>0.6%</c:v>
                  </c:pt>
                  <c:pt idx="3">
                    <c:v>1.3%</c:v>
                  </c:pt>
                  <c:pt idx="4">
                    <c:v>1.3%</c:v>
                  </c:pt>
                  <c:pt idx="5">
                    <c:v>1.3%</c:v>
                  </c:pt>
                  <c:pt idx="6">
                    <c:v>2.5%</c:v>
                  </c:pt>
                  <c:pt idx="7">
                    <c:v>3.1%</c:v>
                  </c:pt>
                  <c:pt idx="8">
                    <c:v>3.8%</c:v>
                  </c:pt>
                  <c:pt idx="9">
                    <c:v>4.4%</c:v>
                  </c:pt>
                  <c:pt idx="10">
                    <c:v>5.0%</c:v>
                  </c:pt>
                  <c:pt idx="11">
                    <c:v>5.0%</c:v>
                  </c:pt>
                  <c:pt idx="12">
                    <c:v>6.9%</c:v>
                  </c:pt>
                  <c:pt idx="13">
                    <c:v>10.6%</c:v>
                  </c:pt>
                  <c:pt idx="14">
                    <c:v>13.1%</c:v>
                  </c:pt>
                  <c:pt idx="15">
                    <c:v>17.5%</c:v>
                  </c:pt>
                  <c:pt idx="16">
                    <c:v>22.5%</c:v>
                  </c:pt>
                  <c:pt idx="17">
                    <c:v>0.0%</c:v>
                  </c:pt>
                  <c:pt idx="18">
                    <c:v>0.0%</c:v>
                  </c:pt>
                </c15:dlblRangeCache>
              </c15:datalabelsRange>
            </c:ext>
            <c:ext xmlns:c16="http://schemas.microsoft.com/office/drawing/2014/chart" uri="{C3380CC4-5D6E-409C-BE32-E72D297353CC}">
              <c16:uniqueId val="{00000014-C144-1C47-A82D-1475CD835B3A}"/>
            </c:ext>
          </c:extLst>
        </c:ser>
        <c:ser>
          <c:idx val="2"/>
          <c:order val="2"/>
          <c:tx>
            <c:strRef>
              <c:f>desired_services!$D$112</c:f>
              <c:strCache>
                <c:ptCount val="1"/>
                <c:pt idx="0">
                  <c:v>gap</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ctr"/>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desired_services!$D$113:$D$131</c:f>
              <c:numCache>
                <c:formatCode>General</c:formatCode>
                <c:ptCount val="19"/>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numCache>
            </c:numRef>
          </c:val>
          <c:extLst>
            <c:ext xmlns:c16="http://schemas.microsoft.com/office/drawing/2014/chart" uri="{C3380CC4-5D6E-409C-BE32-E72D297353CC}">
              <c16:uniqueId val="{00000015-C144-1C47-A82D-1475CD835B3A}"/>
            </c:ext>
          </c:extLst>
        </c:ser>
        <c:ser>
          <c:idx val="3"/>
          <c:order val="3"/>
          <c:tx>
            <c:strRef>
              <c:f>desired_services!$E$112</c:f>
              <c:strCache>
                <c:ptCount val="1"/>
                <c:pt idx="0">
                  <c:v>Offered services (total of 66)</c:v>
                </c:pt>
              </c:strCache>
            </c:strRef>
          </c:tx>
          <c:spPr>
            <a:solidFill>
              <a:srgbClr val="0070C0">
                <a:alpha val="50000"/>
              </a:srgbClr>
            </a:solidFill>
            <a:ln>
              <a:noFill/>
            </a:ln>
            <a:effectLst/>
          </c:spPr>
          <c:invertIfNegative val="0"/>
          <c:dPt>
            <c:idx val="3"/>
            <c:invertIfNegative val="0"/>
            <c:bubble3D val="0"/>
            <c:spPr>
              <a:solidFill>
                <a:srgbClr val="0070C0">
                  <a:alpha val="60000"/>
                </a:srgbClr>
              </a:solidFill>
              <a:ln>
                <a:noFill/>
              </a:ln>
              <a:effectLst/>
            </c:spPr>
            <c:extLst>
              <c:ext xmlns:c16="http://schemas.microsoft.com/office/drawing/2014/chart" uri="{C3380CC4-5D6E-409C-BE32-E72D297353CC}">
                <c16:uniqueId val="{00000019-C144-1C47-A82D-1475CD835B3A}"/>
              </c:ext>
            </c:extLst>
          </c:dPt>
          <c:dPt>
            <c:idx val="9"/>
            <c:invertIfNegative val="0"/>
            <c:bubble3D val="0"/>
            <c:spPr>
              <a:solidFill>
                <a:srgbClr val="0070C0">
                  <a:alpha val="60000"/>
                </a:srgbClr>
              </a:solidFill>
              <a:ln>
                <a:noFill/>
              </a:ln>
              <a:effectLst/>
            </c:spPr>
            <c:extLst>
              <c:ext xmlns:c16="http://schemas.microsoft.com/office/drawing/2014/chart" uri="{C3380CC4-5D6E-409C-BE32-E72D297353CC}">
                <c16:uniqueId val="{0000001F-C144-1C47-A82D-1475CD835B3A}"/>
              </c:ext>
            </c:extLst>
          </c:dPt>
          <c:dPt>
            <c:idx val="11"/>
            <c:invertIfNegative val="0"/>
            <c:bubble3D val="0"/>
            <c:spPr>
              <a:solidFill>
                <a:srgbClr val="0070C0">
                  <a:alpha val="60000"/>
                </a:srgbClr>
              </a:solidFill>
              <a:ln>
                <a:noFill/>
              </a:ln>
              <a:effectLst/>
            </c:spPr>
            <c:extLst>
              <c:ext xmlns:c16="http://schemas.microsoft.com/office/drawing/2014/chart" uri="{C3380CC4-5D6E-409C-BE32-E72D297353CC}">
                <c16:uniqueId val="{00000021-C144-1C47-A82D-1475CD835B3A}"/>
              </c:ext>
            </c:extLst>
          </c:dPt>
          <c:dPt>
            <c:idx val="12"/>
            <c:invertIfNegative val="0"/>
            <c:bubble3D val="0"/>
            <c:spPr>
              <a:solidFill>
                <a:srgbClr val="0070C0">
                  <a:alpha val="60000"/>
                </a:srgbClr>
              </a:solidFill>
              <a:ln>
                <a:noFill/>
              </a:ln>
              <a:effectLst/>
            </c:spPr>
            <c:extLst>
              <c:ext xmlns:c16="http://schemas.microsoft.com/office/drawing/2014/chart" uri="{C3380CC4-5D6E-409C-BE32-E72D297353CC}">
                <c16:uniqueId val="{00000022-C144-1C47-A82D-1475CD835B3A}"/>
              </c:ext>
            </c:extLst>
          </c:dPt>
          <c:dPt>
            <c:idx val="13"/>
            <c:invertIfNegative val="0"/>
            <c:bubble3D val="0"/>
            <c:spPr>
              <a:solidFill>
                <a:srgbClr val="0070C0">
                  <a:alpha val="30000"/>
                </a:srgbClr>
              </a:solidFill>
              <a:ln>
                <a:noFill/>
              </a:ln>
              <a:effectLst/>
            </c:spPr>
            <c:extLst>
              <c:ext xmlns:c16="http://schemas.microsoft.com/office/drawing/2014/chart" uri="{C3380CC4-5D6E-409C-BE32-E72D297353CC}">
                <c16:uniqueId val="{00000023-C144-1C47-A82D-1475CD835B3A}"/>
              </c:ext>
            </c:extLst>
          </c:dPt>
          <c:dPt>
            <c:idx val="15"/>
            <c:invertIfNegative val="0"/>
            <c:bubble3D val="0"/>
            <c:spPr>
              <a:solidFill>
                <a:srgbClr val="0070C0">
                  <a:alpha val="60000"/>
                </a:srgbClr>
              </a:solidFill>
              <a:ln>
                <a:noFill/>
              </a:ln>
              <a:effectLst/>
            </c:spPr>
            <c:extLst>
              <c:ext xmlns:c16="http://schemas.microsoft.com/office/drawing/2014/chart" uri="{C3380CC4-5D6E-409C-BE32-E72D297353CC}">
                <c16:uniqueId val="{00000025-C144-1C47-A82D-1475CD835B3A}"/>
              </c:ext>
            </c:extLst>
          </c:dPt>
          <c:dPt>
            <c:idx val="16"/>
            <c:invertIfNegative val="0"/>
            <c:bubble3D val="0"/>
            <c:spPr>
              <a:solidFill>
                <a:srgbClr val="0070C0">
                  <a:alpha val="30000"/>
                </a:srgbClr>
              </a:solidFill>
              <a:ln>
                <a:noFill/>
              </a:ln>
              <a:effectLst/>
            </c:spPr>
            <c:extLst>
              <c:ext xmlns:c16="http://schemas.microsoft.com/office/drawing/2014/chart" uri="{C3380CC4-5D6E-409C-BE32-E72D297353CC}">
                <c16:uniqueId val="{00000026-C144-1C47-A82D-1475CD835B3A}"/>
              </c:ext>
            </c:extLst>
          </c:dPt>
          <c:dPt>
            <c:idx val="17"/>
            <c:invertIfNegative val="0"/>
            <c:bubble3D val="0"/>
            <c:spPr>
              <a:solidFill>
                <a:srgbClr val="0070C0">
                  <a:alpha val="30000"/>
                </a:srgbClr>
              </a:solidFill>
              <a:ln>
                <a:noFill/>
              </a:ln>
              <a:effectLst/>
            </c:spPr>
            <c:extLst>
              <c:ext xmlns:c16="http://schemas.microsoft.com/office/drawing/2014/chart" uri="{C3380CC4-5D6E-409C-BE32-E72D297353CC}">
                <c16:uniqueId val="{00000027-C144-1C47-A82D-1475CD835B3A}"/>
              </c:ext>
            </c:extLst>
          </c:dPt>
          <c:dPt>
            <c:idx val="18"/>
            <c:invertIfNegative val="0"/>
            <c:bubble3D val="0"/>
            <c:spPr>
              <a:solidFill>
                <a:srgbClr val="0070C0">
                  <a:alpha val="60000"/>
                </a:srgbClr>
              </a:solidFill>
              <a:ln>
                <a:noFill/>
              </a:ln>
              <a:effectLst/>
            </c:spPr>
            <c:extLst>
              <c:ext xmlns:c16="http://schemas.microsoft.com/office/drawing/2014/chart" uri="{C3380CC4-5D6E-409C-BE32-E72D297353CC}">
                <c16:uniqueId val="{00000028-C144-1C47-A82D-1475CD835B3A}"/>
              </c:ext>
            </c:extLst>
          </c:dPt>
          <c:dLbls>
            <c:dLbl>
              <c:idx val="0"/>
              <c:delete val="1"/>
              <c:extLst>
                <c:ext xmlns:c15="http://schemas.microsoft.com/office/drawing/2012/chart" uri="{CE6537A1-D6FC-4f65-9D91-7224C49458BB}"/>
                <c:ext xmlns:c16="http://schemas.microsoft.com/office/drawing/2014/chart" uri="{C3380CC4-5D6E-409C-BE32-E72D297353CC}">
                  <c16:uniqueId val="{00000016-C144-1C47-A82D-1475CD835B3A}"/>
                </c:ext>
              </c:extLst>
            </c:dLbl>
            <c:dLbl>
              <c:idx val="1"/>
              <c:delete val="1"/>
              <c:extLst>
                <c:ext xmlns:c15="http://schemas.microsoft.com/office/drawing/2012/chart" uri="{CE6537A1-D6FC-4f65-9D91-7224C49458BB}"/>
                <c:ext xmlns:c16="http://schemas.microsoft.com/office/drawing/2014/chart" uri="{C3380CC4-5D6E-409C-BE32-E72D297353CC}">
                  <c16:uniqueId val="{00000017-C144-1C47-A82D-1475CD835B3A}"/>
                </c:ext>
              </c:extLst>
            </c:dLbl>
            <c:dLbl>
              <c:idx val="2"/>
              <c:delete val="1"/>
              <c:extLst>
                <c:ext xmlns:c15="http://schemas.microsoft.com/office/drawing/2012/chart" uri="{CE6537A1-D6FC-4f65-9D91-7224C49458BB}"/>
                <c:ext xmlns:c16="http://schemas.microsoft.com/office/drawing/2014/chart" uri="{C3380CC4-5D6E-409C-BE32-E72D297353CC}">
                  <c16:uniqueId val="{00000018-C144-1C47-A82D-1475CD835B3A}"/>
                </c:ext>
              </c:extLst>
            </c:dLbl>
            <c:dLbl>
              <c:idx val="3"/>
              <c:tx>
                <c:rich>
                  <a:bodyPr/>
                  <a:lstStyle/>
                  <a:p>
                    <a:fld id="{22F2E9F9-1B48-CF40-823F-CEA92868EA8D}" type="CELLRANGE">
                      <a:rPr lang="en-US"/>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144-1C47-A82D-1475CD835B3A}"/>
                </c:ext>
              </c:extLst>
            </c:dLbl>
            <c:dLbl>
              <c:idx val="4"/>
              <c:delete val="1"/>
              <c:extLst>
                <c:ext xmlns:c15="http://schemas.microsoft.com/office/drawing/2012/chart" uri="{CE6537A1-D6FC-4f65-9D91-7224C49458BB}"/>
                <c:ext xmlns:c16="http://schemas.microsoft.com/office/drawing/2014/chart" uri="{C3380CC4-5D6E-409C-BE32-E72D297353CC}">
                  <c16:uniqueId val="{0000001A-C144-1C47-A82D-1475CD835B3A}"/>
                </c:ext>
              </c:extLst>
            </c:dLbl>
            <c:dLbl>
              <c:idx val="5"/>
              <c:delete val="1"/>
              <c:extLst>
                <c:ext xmlns:c15="http://schemas.microsoft.com/office/drawing/2012/chart" uri="{CE6537A1-D6FC-4f65-9D91-7224C49458BB}"/>
                <c:ext xmlns:c16="http://schemas.microsoft.com/office/drawing/2014/chart" uri="{C3380CC4-5D6E-409C-BE32-E72D297353CC}">
                  <c16:uniqueId val="{0000001B-C144-1C47-A82D-1475CD835B3A}"/>
                </c:ext>
              </c:extLst>
            </c:dLbl>
            <c:dLbl>
              <c:idx val="6"/>
              <c:delete val="1"/>
              <c:extLst>
                <c:ext xmlns:c15="http://schemas.microsoft.com/office/drawing/2012/chart" uri="{CE6537A1-D6FC-4f65-9D91-7224C49458BB}"/>
                <c:ext xmlns:c16="http://schemas.microsoft.com/office/drawing/2014/chart" uri="{C3380CC4-5D6E-409C-BE32-E72D297353CC}">
                  <c16:uniqueId val="{0000001C-C144-1C47-A82D-1475CD835B3A}"/>
                </c:ext>
              </c:extLst>
            </c:dLbl>
            <c:dLbl>
              <c:idx val="7"/>
              <c:delete val="1"/>
              <c:extLst>
                <c:ext xmlns:c15="http://schemas.microsoft.com/office/drawing/2012/chart" uri="{CE6537A1-D6FC-4f65-9D91-7224C49458BB}"/>
                <c:ext xmlns:c16="http://schemas.microsoft.com/office/drawing/2014/chart" uri="{C3380CC4-5D6E-409C-BE32-E72D297353CC}">
                  <c16:uniqueId val="{0000001D-C144-1C47-A82D-1475CD835B3A}"/>
                </c:ext>
              </c:extLst>
            </c:dLbl>
            <c:dLbl>
              <c:idx val="8"/>
              <c:delete val="1"/>
              <c:extLst>
                <c:ext xmlns:c15="http://schemas.microsoft.com/office/drawing/2012/chart" uri="{CE6537A1-D6FC-4f65-9D91-7224C49458BB}"/>
                <c:ext xmlns:c16="http://schemas.microsoft.com/office/drawing/2014/chart" uri="{C3380CC4-5D6E-409C-BE32-E72D297353CC}">
                  <c16:uniqueId val="{0000001E-C144-1C47-A82D-1475CD835B3A}"/>
                </c:ext>
              </c:extLst>
            </c:dLbl>
            <c:dLbl>
              <c:idx val="9"/>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3380CCA8-83F2-4D46-8585-A39A33951719}" type="CELLRANGE">
                      <a:rPr lang="en-GB"/>
                      <a:pPr>
                        <a:defRPr sz="700"/>
                      </a:pPr>
                      <a:t>[CELLRANGE]</a:t>
                    </a:fld>
                    <a:endParaRPr lang="en-GB"/>
                  </a:p>
                </c:rich>
              </c:tx>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144-1C47-A82D-1475CD835B3A}"/>
                </c:ext>
              </c:extLst>
            </c:dLbl>
            <c:dLbl>
              <c:idx val="10"/>
              <c:delete val="1"/>
              <c:extLst>
                <c:ext xmlns:c15="http://schemas.microsoft.com/office/drawing/2012/chart" uri="{CE6537A1-D6FC-4f65-9D91-7224C49458BB}"/>
                <c:ext xmlns:c16="http://schemas.microsoft.com/office/drawing/2014/chart" uri="{C3380CC4-5D6E-409C-BE32-E72D297353CC}">
                  <c16:uniqueId val="{00000020-C144-1C47-A82D-1475CD835B3A}"/>
                </c:ext>
              </c:extLst>
            </c:dLbl>
            <c:dLbl>
              <c:idx val="11"/>
              <c:tx>
                <c:rich>
                  <a:bodyPr/>
                  <a:lstStyle/>
                  <a:p>
                    <a:fld id="{20AD6951-2C78-4E43-9B9F-DCD065C43A75}"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C144-1C47-A82D-1475CD835B3A}"/>
                </c:ext>
              </c:extLst>
            </c:dLbl>
            <c:dLbl>
              <c:idx val="12"/>
              <c:tx>
                <c:rich>
                  <a:bodyPr/>
                  <a:lstStyle/>
                  <a:p>
                    <a:fld id="{D9F05BB3-3A7E-8D4C-9B70-18AC1E1DB214}"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C144-1C47-A82D-1475CD835B3A}"/>
                </c:ext>
              </c:extLst>
            </c:dLbl>
            <c:dLbl>
              <c:idx val="13"/>
              <c:delete val="1"/>
              <c:extLst>
                <c:ext xmlns:c15="http://schemas.microsoft.com/office/drawing/2012/chart" uri="{CE6537A1-D6FC-4f65-9D91-7224C49458BB}"/>
                <c:ext xmlns:c16="http://schemas.microsoft.com/office/drawing/2014/chart" uri="{C3380CC4-5D6E-409C-BE32-E72D297353CC}">
                  <c16:uniqueId val="{00000023-C144-1C47-A82D-1475CD835B3A}"/>
                </c:ext>
              </c:extLst>
            </c:dLbl>
            <c:dLbl>
              <c:idx val="14"/>
              <c:delete val="1"/>
              <c:extLst>
                <c:ext xmlns:c15="http://schemas.microsoft.com/office/drawing/2012/chart" uri="{CE6537A1-D6FC-4f65-9D91-7224C49458BB}"/>
                <c:ext xmlns:c16="http://schemas.microsoft.com/office/drawing/2014/chart" uri="{C3380CC4-5D6E-409C-BE32-E72D297353CC}">
                  <c16:uniqueId val="{00000024-C144-1C47-A82D-1475CD835B3A}"/>
                </c:ext>
              </c:extLst>
            </c:dLbl>
            <c:dLbl>
              <c:idx val="15"/>
              <c:tx>
                <c:rich>
                  <a:bodyPr/>
                  <a:lstStyle/>
                  <a:p>
                    <a:fld id="{BF3AD813-5511-E245-AD1C-0ACFF201A639}"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C144-1C47-A82D-1475CD835B3A}"/>
                </c:ext>
              </c:extLst>
            </c:dLbl>
            <c:dLbl>
              <c:idx val="16"/>
              <c:delete val="1"/>
              <c:extLst>
                <c:ext xmlns:c15="http://schemas.microsoft.com/office/drawing/2012/chart" uri="{CE6537A1-D6FC-4f65-9D91-7224C49458BB}"/>
                <c:ext xmlns:c16="http://schemas.microsoft.com/office/drawing/2014/chart" uri="{C3380CC4-5D6E-409C-BE32-E72D297353CC}">
                  <c16:uniqueId val="{00000026-C144-1C47-A82D-1475CD835B3A}"/>
                </c:ext>
              </c:extLst>
            </c:dLbl>
            <c:dLbl>
              <c:idx val="17"/>
              <c:delete val="1"/>
              <c:extLst>
                <c:ext xmlns:c15="http://schemas.microsoft.com/office/drawing/2012/chart" uri="{CE6537A1-D6FC-4f65-9D91-7224C49458BB}"/>
                <c:ext xmlns:c16="http://schemas.microsoft.com/office/drawing/2014/chart" uri="{C3380CC4-5D6E-409C-BE32-E72D297353CC}">
                  <c16:uniqueId val="{00000027-C144-1C47-A82D-1475CD835B3A}"/>
                </c:ext>
              </c:extLst>
            </c:dLbl>
            <c:dLbl>
              <c:idx val="18"/>
              <c:tx>
                <c:rich>
                  <a:bodyPr/>
                  <a:lstStyle/>
                  <a:p>
                    <a:fld id="{3696AE19-DF0C-AC41-AD04-637600734021}" type="CELLRANGE">
                      <a:rPr lang="en-GB"/>
                      <a:pPr/>
                      <a:t>[CELLRANGE]</a:t>
                    </a:fld>
                    <a:endParaRPr lang="en-GB"/>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C144-1C47-A82D-1475CD835B3A}"/>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desired_services!$E$113:$E$131</c:f>
              <c:numCache>
                <c:formatCode>0.00</c:formatCode>
                <c:ptCount val="19"/>
                <c:pt idx="0">
                  <c:v>0</c:v>
                </c:pt>
                <c:pt idx="1">
                  <c:v>0</c:v>
                </c:pt>
                <c:pt idx="2">
                  <c:v>0</c:v>
                </c:pt>
                <c:pt idx="3">
                  <c:v>16.666666666666664</c:v>
                </c:pt>
                <c:pt idx="4">
                  <c:v>0</c:v>
                </c:pt>
                <c:pt idx="5">
                  <c:v>0</c:v>
                </c:pt>
                <c:pt idx="6">
                  <c:v>0</c:v>
                </c:pt>
                <c:pt idx="7">
                  <c:v>0</c:v>
                </c:pt>
                <c:pt idx="8">
                  <c:v>0</c:v>
                </c:pt>
                <c:pt idx="9">
                  <c:v>30.303030303030305</c:v>
                </c:pt>
                <c:pt idx="10">
                  <c:v>0</c:v>
                </c:pt>
                <c:pt idx="11">
                  <c:v>10.606060606060606</c:v>
                </c:pt>
                <c:pt idx="12">
                  <c:v>21.212121212121211</c:v>
                </c:pt>
                <c:pt idx="13">
                  <c:v>3.0303030303030303</c:v>
                </c:pt>
                <c:pt idx="14">
                  <c:v>0</c:v>
                </c:pt>
                <c:pt idx="15">
                  <c:v>6.0606060606060606</c:v>
                </c:pt>
                <c:pt idx="16">
                  <c:v>3.0303030303030303</c:v>
                </c:pt>
                <c:pt idx="17">
                  <c:v>3.0303030303030303</c:v>
                </c:pt>
                <c:pt idx="18">
                  <c:v>6.0606060606060606</c:v>
                </c:pt>
              </c:numCache>
            </c:numRef>
          </c:val>
          <c:extLst>
            <c:ext xmlns:c15="http://schemas.microsoft.com/office/drawing/2012/chart" uri="{02D57815-91ED-43cb-92C2-25804820EDAC}">
              <c15:datalabelsRange>
                <c15:f>desired_services!$X$113:$X$131</c15:f>
                <c15:dlblRangeCache>
                  <c:ptCount val="19"/>
                  <c:pt idx="0">
                    <c:v>0.0%</c:v>
                  </c:pt>
                  <c:pt idx="1">
                    <c:v>0.0%</c:v>
                  </c:pt>
                  <c:pt idx="2">
                    <c:v>0.0%</c:v>
                  </c:pt>
                  <c:pt idx="3">
                    <c:v>16.7%</c:v>
                  </c:pt>
                  <c:pt idx="4">
                    <c:v>0.0%</c:v>
                  </c:pt>
                  <c:pt idx="5">
                    <c:v>0.0%</c:v>
                  </c:pt>
                  <c:pt idx="6">
                    <c:v>0.0%</c:v>
                  </c:pt>
                  <c:pt idx="7">
                    <c:v>0.0%</c:v>
                  </c:pt>
                  <c:pt idx="8">
                    <c:v>0.0%</c:v>
                  </c:pt>
                  <c:pt idx="9">
                    <c:v>30.3%</c:v>
                  </c:pt>
                  <c:pt idx="10">
                    <c:v>0.0%</c:v>
                  </c:pt>
                  <c:pt idx="11">
                    <c:v>10.6%</c:v>
                  </c:pt>
                  <c:pt idx="12">
                    <c:v>21.2%</c:v>
                  </c:pt>
                  <c:pt idx="13">
                    <c:v>3.0%</c:v>
                  </c:pt>
                  <c:pt idx="14">
                    <c:v>0.0%</c:v>
                  </c:pt>
                  <c:pt idx="15">
                    <c:v>6.1%</c:v>
                  </c:pt>
                  <c:pt idx="16">
                    <c:v>3.0%</c:v>
                  </c:pt>
                  <c:pt idx="17">
                    <c:v>3.0%</c:v>
                  </c:pt>
                  <c:pt idx="18">
                    <c:v>6.1%</c:v>
                  </c:pt>
                </c15:dlblRangeCache>
              </c15:datalabelsRange>
            </c:ext>
            <c:ext xmlns:c16="http://schemas.microsoft.com/office/drawing/2014/chart" uri="{C3380CC4-5D6E-409C-BE32-E72D297353CC}">
              <c16:uniqueId val="{00000029-C144-1C47-A82D-1475CD835B3A}"/>
            </c:ext>
          </c:extLst>
        </c:ser>
        <c:ser>
          <c:idx val="4"/>
          <c:order val="4"/>
          <c:tx>
            <c:strRef>
              <c:f>desired_services!$F$112</c:f>
              <c:strCache>
                <c:ptCount val="1"/>
                <c:pt idx="0">
                  <c:v>right padding</c:v>
                </c:pt>
              </c:strCache>
            </c:strRef>
          </c:tx>
          <c:spPr>
            <a:no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desired_services!$F$113:$F$131</c:f>
              <c:numCache>
                <c:formatCode>0.0</c:formatCode>
                <c:ptCount val="19"/>
                <c:pt idx="0">
                  <c:v>32</c:v>
                </c:pt>
                <c:pt idx="1">
                  <c:v>32</c:v>
                </c:pt>
                <c:pt idx="2">
                  <c:v>32</c:v>
                </c:pt>
                <c:pt idx="3">
                  <c:v>15.333333333333336</c:v>
                </c:pt>
                <c:pt idx="4">
                  <c:v>32</c:v>
                </c:pt>
                <c:pt idx="5">
                  <c:v>32</c:v>
                </c:pt>
                <c:pt idx="6">
                  <c:v>32</c:v>
                </c:pt>
                <c:pt idx="7">
                  <c:v>32</c:v>
                </c:pt>
                <c:pt idx="8">
                  <c:v>32</c:v>
                </c:pt>
                <c:pt idx="9">
                  <c:v>1.6969696969696955</c:v>
                </c:pt>
                <c:pt idx="10">
                  <c:v>32</c:v>
                </c:pt>
                <c:pt idx="11">
                  <c:v>21.393939393939394</c:v>
                </c:pt>
                <c:pt idx="12">
                  <c:v>10.787878787878789</c:v>
                </c:pt>
                <c:pt idx="13">
                  <c:v>28.969696969696969</c:v>
                </c:pt>
                <c:pt idx="14">
                  <c:v>32</c:v>
                </c:pt>
                <c:pt idx="15">
                  <c:v>25.939393939393938</c:v>
                </c:pt>
                <c:pt idx="16">
                  <c:v>28.969696969696969</c:v>
                </c:pt>
                <c:pt idx="17">
                  <c:v>28.969696969696969</c:v>
                </c:pt>
                <c:pt idx="18">
                  <c:v>25.939393939393938</c:v>
                </c:pt>
              </c:numCache>
            </c:numRef>
          </c:val>
          <c:extLst>
            <c:ext xmlns:c16="http://schemas.microsoft.com/office/drawing/2014/chart" uri="{C3380CC4-5D6E-409C-BE32-E72D297353CC}">
              <c16:uniqueId val="{0000002A-C144-1C47-A82D-1475CD835B3A}"/>
            </c:ext>
          </c:extLst>
        </c:ser>
        <c:ser>
          <c:idx val="5"/>
          <c:order val="5"/>
          <c:tx>
            <c:strRef>
              <c:f>desired_services!$G$112</c:f>
              <c:strCache>
                <c:ptCount val="1"/>
                <c:pt idx="0">
                  <c:v>% desired</c:v>
                </c:pt>
              </c:strCache>
            </c:strRef>
          </c:tx>
          <c:spPr>
            <a:solidFill>
              <a:schemeClr val="accent6"/>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desired_services!$G$113:$G$131</c:f>
              <c:numCache>
                <c:formatCode>0.00</c:formatCode>
                <c:ptCount val="19"/>
                <c:pt idx="0" formatCode="General">
                  <c:v>62.5</c:v>
                </c:pt>
                <c:pt idx="1">
                  <c:v>62.5</c:v>
                </c:pt>
                <c:pt idx="2">
                  <c:v>62.5</c:v>
                </c:pt>
                <c:pt idx="3">
                  <c:v>125</c:v>
                </c:pt>
                <c:pt idx="4">
                  <c:v>125</c:v>
                </c:pt>
                <c:pt idx="5">
                  <c:v>125</c:v>
                </c:pt>
                <c:pt idx="6">
                  <c:v>250</c:v>
                </c:pt>
                <c:pt idx="7">
                  <c:v>312.5</c:v>
                </c:pt>
                <c:pt idx="8">
                  <c:v>375</c:v>
                </c:pt>
                <c:pt idx="9">
                  <c:v>437.5</c:v>
                </c:pt>
                <c:pt idx="10">
                  <c:v>500</c:v>
                </c:pt>
                <c:pt idx="11">
                  <c:v>500</c:v>
                </c:pt>
                <c:pt idx="12">
                  <c:v>687.50000000000011</c:v>
                </c:pt>
                <c:pt idx="13">
                  <c:v>1062.5</c:v>
                </c:pt>
                <c:pt idx="14">
                  <c:v>1312.5</c:v>
                </c:pt>
                <c:pt idx="15">
                  <c:v>1750</c:v>
                </c:pt>
                <c:pt idx="16">
                  <c:v>2250</c:v>
                </c:pt>
                <c:pt idx="17">
                  <c:v>0</c:v>
                </c:pt>
                <c:pt idx="18">
                  <c:v>0</c:v>
                </c:pt>
              </c:numCache>
            </c:numRef>
          </c:val>
          <c:extLst>
            <c:ext xmlns:c16="http://schemas.microsoft.com/office/drawing/2014/chart" uri="{C3380CC4-5D6E-409C-BE32-E72D297353CC}">
              <c16:uniqueId val="{0000002B-C144-1C47-A82D-1475CD835B3A}"/>
            </c:ext>
          </c:extLst>
        </c:ser>
        <c:ser>
          <c:idx val="6"/>
          <c:order val="6"/>
          <c:tx>
            <c:strRef>
              <c:f>desired_services!$H$112</c:f>
              <c:strCache>
                <c:ptCount val="1"/>
                <c:pt idx="0">
                  <c:v>% offfered</c:v>
                </c:pt>
              </c:strCache>
            </c:strRef>
          </c:tx>
          <c:spPr>
            <a:solidFill>
              <a:schemeClr val="accent1">
                <a:lumMod val="60000"/>
              </a:schemeClr>
            </a:solidFill>
            <a:ln>
              <a:noFill/>
            </a:ln>
            <a:effectLst/>
          </c:spPr>
          <c:invertIfNegative val="0"/>
          <c:cat>
            <c:strRef>
              <c:f>desired_services!$A$113:$A$131</c:f>
              <c:strCache>
                <c:ptCount val="19"/>
                <c:pt idx="0">
                  <c:v>EDUCATION</c:v>
                </c:pt>
                <c:pt idx="1">
                  <c:v>SPIRITUALITY</c:v>
                </c:pt>
                <c:pt idx="2">
                  <c:v>BOOKING</c:v>
                </c:pt>
                <c:pt idx="3">
                  <c:v>ARTS&amp;CULTURE</c:v>
                </c:pt>
                <c:pt idx="4">
                  <c:v>SOCIAL EVENTS</c:v>
                </c:pt>
                <c:pt idx="5">
                  <c:v>IMPORT</c:v>
                </c:pt>
                <c:pt idx="6">
                  <c:v>PETS</c:v>
                </c:pt>
                <c:pt idx="7">
                  <c:v>KIDS RELATED </c:v>
                </c:pt>
                <c:pt idx="8">
                  <c:v>DELIVERY</c:v>
                </c:pt>
                <c:pt idx="9">
                  <c:v>JOB&amp;BUSINESS</c:v>
                </c:pt>
                <c:pt idx="10">
                  <c:v>HOME SERVICES</c:v>
                </c:pt>
                <c:pt idx="11">
                  <c:v>MENTAL HEALTH</c:v>
                </c:pt>
                <c:pt idx="12">
                  <c:v>SOCIAL SERVICES</c:v>
                </c:pt>
                <c:pt idx="13">
                  <c:v>BUREAUCRACY</c:v>
                </c:pt>
                <c:pt idx="14">
                  <c:v>RESTAURANTS</c:v>
                </c:pt>
                <c:pt idx="15">
                  <c:v>AESTHETICS</c:v>
                </c:pt>
                <c:pt idx="16">
                  <c:v>HEALTH</c:v>
                </c:pt>
                <c:pt idx="17">
                  <c:v>FOOD</c:v>
                </c:pt>
                <c:pt idx="18">
                  <c:v>VOLUNTEER</c:v>
                </c:pt>
              </c:strCache>
            </c:strRef>
          </c:cat>
          <c:val>
            <c:numRef>
              <c:f>desired_services!$H$113:$H$131</c:f>
              <c:numCache>
                <c:formatCode>General</c:formatCode>
                <c:ptCount val="19"/>
              </c:numCache>
            </c:numRef>
          </c:val>
          <c:extLst>
            <c:ext xmlns:c16="http://schemas.microsoft.com/office/drawing/2014/chart" uri="{C3380CC4-5D6E-409C-BE32-E72D297353CC}">
              <c16:uniqueId val="{0000002C-C144-1C47-A82D-1475CD835B3A}"/>
            </c:ext>
          </c:extLst>
        </c:ser>
        <c:dLbls>
          <c:showLegendKey val="0"/>
          <c:showVal val="0"/>
          <c:showCatName val="0"/>
          <c:showSerName val="0"/>
          <c:showPercent val="0"/>
          <c:showBubbleSize val="0"/>
        </c:dLbls>
        <c:gapWidth val="60"/>
        <c:overlap val="100"/>
        <c:axId val="2048723663"/>
        <c:axId val="181927136"/>
      </c:barChart>
      <c:catAx>
        <c:axId val="2048723663"/>
        <c:scaling>
          <c:orientation val="minMax"/>
        </c:scaling>
        <c:delete val="1"/>
        <c:axPos val="l"/>
        <c:numFmt formatCode="General" sourceLinked="1"/>
        <c:majorTickMark val="out"/>
        <c:minorTickMark val="none"/>
        <c:tickLblPos val="nextTo"/>
        <c:crossAx val="181927136"/>
        <c:crosses val="autoZero"/>
        <c:auto val="1"/>
        <c:lblAlgn val="ctr"/>
        <c:lblOffset val="100"/>
        <c:noMultiLvlLbl val="0"/>
      </c:catAx>
      <c:valAx>
        <c:axId val="181927136"/>
        <c:scaling>
          <c:orientation val="minMax"/>
          <c:max val="71"/>
          <c:min val="10"/>
        </c:scaling>
        <c:delete val="1"/>
        <c:axPos val="b"/>
        <c:numFmt formatCode="0.00" sourceLinked="1"/>
        <c:majorTickMark val="out"/>
        <c:minorTickMark val="none"/>
        <c:tickLblPos val="nextTo"/>
        <c:crossAx val="2048723663"/>
        <c:crosses val="autoZero"/>
        <c:crossBetween val="between"/>
      </c:valAx>
      <c:spPr>
        <a:noFill/>
        <a:ln>
          <a:noFill/>
        </a:ln>
        <a:effectLst/>
      </c:spPr>
    </c:plotArea>
    <c:legend>
      <c:legendPos val="t"/>
      <c:legendEntry>
        <c:idx val="0"/>
        <c:delete val="1"/>
      </c:legendEntry>
      <c:legendEntry>
        <c:idx val="2"/>
        <c:delete val="1"/>
      </c:legendEntry>
      <c:legendEntry>
        <c:idx val="4"/>
        <c:delete val="1"/>
      </c:legendEntry>
      <c:legendEntry>
        <c:idx val="5"/>
        <c:delete val="1"/>
      </c:legendEntry>
      <c:legendEntry>
        <c:idx val="6"/>
        <c:delete val="1"/>
      </c:legendEntry>
      <c:layout>
        <c:manualLayout>
          <c:xMode val="edge"/>
          <c:yMode val="edge"/>
          <c:x val="7.2756437667830978E-2"/>
          <c:y val="5.0706563773294674E-2"/>
          <c:w val="0.6502463693491195"/>
          <c:h val="5.477850769653220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50228588990917"/>
          <c:y val="0.11541503433492595"/>
          <c:w val="0.84511067366579173"/>
          <c:h val="0.63220899581204315"/>
        </c:manualLayout>
      </c:layout>
      <c:barChart>
        <c:barDir val="col"/>
        <c:grouping val="clustered"/>
        <c:varyColors val="0"/>
        <c:ser>
          <c:idx val="0"/>
          <c:order val="0"/>
          <c:tx>
            <c:strRef>
              <c:f>citizenship!$B$12</c:f>
              <c:strCache>
                <c:ptCount val="1"/>
                <c:pt idx="0">
                  <c:v>frequency</c:v>
                </c:pt>
              </c:strCache>
            </c:strRef>
          </c:tx>
          <c:spPr>
            <a:solidFill>
              <a:schemeClr val="accent1"/>
            </a:solidFill>
            <a:ln>
              <a:noFill/>
            </a:ln>
            <a:effectLst/>
          </c:spPr>
          <c:invertIfNegative val="0"/>
          <c:cat>
            <c:numRef>
              <c:f>citizenship!$A$13:$A$16</c:f>
              <c:numCache>
                <c:formatCode>General</c:formatCode>
                <c:ptCount val="4"/>
              </c:numCache>
            </c:numRef>
          </c:cat>
          <c:val>
            <c:numRef>
              <c:f>citizenship!$B$13:$B$16</c:f>
            </c:numRef>
          </c:val>
          <c:extLst>
            <c:ext xmlns:c16="http://schemas.microsoft.com/office/drawing/2014/chart" uri="{C3380CC4-5D6E-409C-BE32-E72D297353CC}">
              <c16:uniqueId val="{00000000-A394-1E45-B646-6BB8976ECAD2}"/>
            </c:ext>
          </c:extLst>
        </c:ser>
        <c:ser>
          <c:idx val="1"/>
          <c:order val="1"/>
          <c:tx>
            <c:strRef>
              <c:f>citizenship!$C$12</c:f>
              <c:strCache>
                <c:ptCount val="1"/>
                <c:pt idx="0">
                  <c:v>pct</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citizenship!$A$13:$A$16</c:f>
              <c:numCache>
                <c:formatCode>General</c:formatCode>
                <c:ptCount val="4"/>
              </c:numCache>
            </c:numRef>
          </c:cat>
          <c:val>
            <c:numRef>
              <c:f>citizenship!$C$13:$C$16</c:f>
              <c:numCache>
                <c:formatCode>0%</c:formatCode>
                <c:ptCount val="4"/>
                <c:pt idx="0">
                  <c:v>0.61538461538461542</c:v>
                </c:pt>
                <c:pt idx="1">
                  <c:v>0.21153846153846154</c:v>
                </c:pt>
                <c:pt idx="2">
                  <c:v>0.16666666666666666</c:v>
                </c:pt>
                <c:pt idx="3">
                  <c:v>6.41025641025641E-3</c:v>
                </c:pt>
              </c:numCache>
            </c:numRef>
          </c:val>
          <c:extLst>
            <c:ext xmlns:c16="http://schemas.microsoft.com/office/drawing/2014/chart" uri="{C3380CC4-5D6E-409C-BE32-E72D297353CC}">
              <c16:uniqueId val="{00000001-A394-1E45-B646-6BB8976ECAD2}"/>
            </c:ext>
          </c:extLst>
        </c:ser>
        <c:dLbls>
          <c:showLegendKey val="0"/>
          <c:showVal val="0"/>
          <c:showCatName val="0"/>
          <c:showSerName val="0"/>
          <c:showPercent val="0"/>
          <c:showBubbleSize val="0"/>
        </c:dLbls>
        <c:gapWidth val="219"/>
        <c:overlap val="-27"/>
        <c:axId val="1191674111"/>
        <c:axId val="1196021023"/>
      </c:barChart>
      <c:catAx>
        <c:axId val="119167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DE"/>
          </a:p>
        </c:txPr>
        <c:crossAx val="1196021023"/>
        <c:crosses val="autoZero"/>
        <c:auto val="1"/>
        <c:lblAlgn val="ctr"/>
        <c:lblOffset val="100"/>
        <c:noMultiLvlLbl val="0"/>
      </c:catAx>
      <c:valAx>
        <c:axId val="1196021023"/>
        <c:scaling>
          <c:orientation val="minMax"/>
        </c:scaling>
        <c:delete val="1"/>
        <c:axPos val="l"/>
        <c:numFmt formatCode="0%" sourceLinked="0"/>
        <c:majorTickMark val="none"/>
        <c:minorTickMark val="none"/>
        <c:tickLblPos val="nextTo"/>
        <c:crossAx val="1191674111"/>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16535505999982E-2"/>
          <c:y val="4.7298708839891457E-2"/>
          <c:w val="0.93896692898800005"/>
          <c:h val="0.70595543564330543"/>
        </c:manualLayout>
      </c:layout>
      <c:bubbleChart>
        <c:varyColors val="0"/>
        <c:ser>
          <c:idx val="0"/>
          <c:order val="0"/>
          <c:spPr>
            <a:blipFill dpi="0" rotWithShape="1">
              <a:blip xmlns:r="http://schemas.openxmlformats.org/officeDocument/2006/relationships" r:embed="rId3">
                <a:alphaModFix amt="70000"/>
              </a:blip>
              <a:srcRect/>
              <a:stretch>
                <a:fillRect/>
              </a:stretch>
            </a:blipFill>
            <a:ln>
              <a:noFill/>
            </a:ln>
            <a:effectLst/>
          </c:spPr>
          <c:invertIfNegative val="0"/>
          <c:dLbls>
            <c:dLbl>
              <c:idx val="0"/>
              <c:tx>
                <c:rich>
                  <a:bodyPr/>
                  <a:lstStyle/>
                  <a:p>
                    <a:fld id="{00CD1405-C2E7-E34E-81F0-E870C0E0EA59}" type="CELLRANGE">
                      <a:rPr lang="en-US"/>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9C03-0D4C-AC15-EBCCDC891D41}"/>
                </c:ext>
              </c:extLst>
            </c:dLbl>
            <c:dLbl>
              <c:idx val="1"/>
              <c:tx>
                <c:rich>
                  <a:bodyPr/>
                  <a:lstStyle/>
                  <a:p>
                    <a:fld id="{625D9F60-37EB-894F-93E3-83AA9373CE59}"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C03-0D4C-AC15-EBCCDC891D41}"/>
                </c:ext>
              </c:extLst>
            </c:dLbl>
            <c:dLbl>
              <c:idx val="2"/>
              <c:tx>
                <c:rich>
                  <a:bodyPr/>
                  <a:lstStyle/>
                  <a:p>
                    <a:fld id="{4EBAAB5F-CC3D-1345-8B25-6976CDCCC741}"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C03-0D4C-AC15-EBCCDC891D41}"/>
                </c:ext>
              </c:extLst>
            </c:dLbl>
            <c:dLbl>
              <c:idx val="3"/>
              <c:tx>
                <c:rich>
                  <a:bodyPr/>
                  <a:lstStyle/>
                  <a:p>
                    <a:fld id="{D723A7F7-4405-0A49-9173-C5FD28497A2C}"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C03-0D4C-AC15-EBCCDC891D41}"/>
                </c:ext>
              </c:extLst>
            </c:dLbl>
            <c:dLbl>
              <c:idx val="4"/>
              <c:tx>
                <c:rich>
                  <a:bodyPr/>
                  <a:lstStyle/>
                  <a:p>
                    <a:fld id="{AE978F19-6586-414B-9C70-CC1D843DFAE4}"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C03-0D4C-AC15-EBCCDC891D41}"/>
                </c:ext>
              </c:extLst>
            </c:dLbl>
            <c:dLbl>
              <c:idx val="5"/>
              <c:tx>
                <c:rich>
                  <a:bodyPr/>
                  <a:lstStyle/>
                  <a:p>
                    <a:fld id="{6DA07DBC-CC8E-0641-8C2A-44F2AC29BD4F}" type="CELLRANGE">
                      <a:rPr lang="en-GB"/>
                      <a:pPr/>
                      <a:t>[CELLRANGE]</a:t>
                    </a:fld>
                    <a:endParaRPr lang="en-GB"/>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C03-0D4C-AC15-EBCCDC891D4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yVal>
            <c:numRef>
              <c:f>german!$A$14:$A$19</c:f>
              <c:numCache>
                <c:formatCode>@</c:formatCode>
                <c:ptCount val="6"/>
                <c:pt idx="0">
                  <c:v>0</c:v>
                </c:pt>
                <c:pt idx="1">
                  <c:v>0</c:v>
                </c:pt>
                <c:pt idx="2">
                  <c:v>0</c:v>
                </c:pt>
                <c:pt idx="3">
                  <c:v>0</c:v>
                </c:pt>
                <c:pt idx="4">
                  <c:v>0</c:v>
                </c:pt>
                <c:pt idx="5">
                  <c:v>0</c:v>
                </c:pt>
              </c:numCache>
            </c:numRef>
          </c:yVal>
          <c:bubbleSize>
            <c:numRef>
              <c:f>german!$B$14:$B$19</c:f>
              <c:numCache>
                <c:formatCode>General</c:formatCode>
                <c:ptCount val="6"/>
                <c:pt idx="0">
                  <c:v>10</c:v>
                </c:pt>
                <c:pt idx="1">
                  <c:v>39</c:v>
                </c:pt>
                <c:pt idx="2">
                  <c:v>48</c:v>
                </c:pt>
                <c:pt idx="3">
                  <c:v>25</c:v>
                </c:pt>
                <c:pt idx="4">
                  <c:v>27</c:v>
                </c:pt>
                <c:pt idx="5">
                  <c:v>7</c:v>
                </c:pt>
              </c:numCache>
            </c:numRef>
          </c:bubbleSize>
          <c:bubble3D val="1"/>
          <c:extLst>
            <c:ext xmlns:c15="http://schemas.microsoft.com/office/drawing/2012/chart" uri="{02D57815-91ED-43cb-92C2-25804820EDAC}">
              <c15:datalabelsRange>
                <c15:f>german!$A$14:$A$19</c15:f>
                <c15:dlblRangeCache>
                  <c:ptCount val="6"/>
                  <c:pt idx="0">
                    <c:v>NONE</c:v>
                  </c:pt>
                  <c:pt idx="1">
                    <c:v>A1/A2</c:v>
                  </c:pt>
                  <c:pt idx="2">
                    <c:v>B1</c:v>
                  </c:pt>
                  <c:pt idx="3">
                    <c:v>B2</c:v>
                  </c:pt>
                  <c:pt idx="4">
                    <c:v>C1/C2</c:v>
                  </c:pt>
                  <c:pt idx="5">
                    <c:v>FLUENT</c:v>
                  </c:pt>
                </c15:dlblRangeCache>
              </c15:datalabelsRange>
            </c:ext>
            <c:ext xmlns:c16="http://schemas.microsoft.com/office/drawing/2014/chart" uri="{C3380CC4-5D6E-409C-BE32-E72D297353CC}">
              <c16:uniqueId val="{00000000-9C03-0D4C-AC15-EBCCDC891D41}"/>
            </c:ext>
          </c:extLst>
        </c:ser>
        <c:dLbls>
          <c:showLegendKey val="0"/>
          <c:showVal val="0"/>
          <c:showCatName val="0"/>
          <c:showSerName val="0"/>
          <c:showPercent val="0"/>
          <c:showBubbleSize val="0"/>
        </c:dLbls>
        <c:bubbleScale val="100"/>
        <c:showNegBubbles val="0"/>
        <c:axId val="1566381135"/>
        <c:axId val="1322605247"/>
      </c:bubbleChart>
      <c:valAx>
        <c:axId val="1566381135"/>
        <c:scaling>
          <c:orientation val="minMax"/>
        </c:scaling>
        <c:delete val="1"/>
        <c:axPos val="b"/>
        <c:majorTickMark val="none"/>
        <c:minorTickMark val="none"/>
        <c:tickLblPos val="nextTo"/>
        <c:crossAx val="1322605247"/>
        <c:crosses val="autoZero"/>
        <c:crossBetween val="midCat"/>
      </c:valAx>
      <c:valAx>
        <c:axId val="1322605247"/>
        <c:scaling>
          <c:orientation val="minMax"/>
        </c:scaling>
        <c:delete val="1"/>
        <c:axPos val="l"/>
        <c:numFmt formatCode="@" sourceLinked="1"/>
        <c:majorTickMark val="none"/>
        <c:minorTickMark val="none"/>
        <c:tickLblPos val="nextTo"/>
        <c:crossAx val="1566381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reason!$C$1</c:f>
              <c:strCache>
                <c:ptCount val="1"/>
                <c:pt idx="0">
                  <c:v>pct</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23C5-DA4D-9A64-C6396B81D154}"/>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23C5-DA4D-9A64-C6396B81D154}"/>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23C5-DA4D-9A64-C6396B81D154}"/>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23C5-DA4D-9A64-C6396B81D15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reason!$A$3:$A$8</c:f>
              <c:strCache>
                <c:ptCount val="6"/>
                <c:pt idx="0">
                  <c:v>SPOUSE/PARTNER</c:v>
                </c:pt>
                <c:pt idx="1">
                  <c:v>NEW OPPORTUNITIES</c:v>
                </c:pt>
                <c:pt idx="2">
                  <c:v>JOB</c:v>
                </c:pt>
                <c:pt idx="3">
                  <c:v>STUDIES</c:v>
                </c:pt>
                <c:pt idx="4">
                  <c:v>OTHER</c:v>
                </c:pt>
                <c:pt idx="5">
                  <c:v>FAMILY</c:v>
                </c:pt>
              </c:strCache>
            </c:strRef>
          </c:cat>
          <c:val>
            <c:numRef>
              <c:f>reason!$C$3:$C$8</c:f>
              <c:numCache>
                <c:formatCode>0.00%</c:formatCode>
                <c:ptCount val="6"/>
                <c:pt idx="0">
                  <c:v>0.51282051282051277</c:v>
                </c:pt>
                <c:pt idx="1">
                  <c:v>0.22435897435897437</c:v>
                </c:pt>
                <c:pt idx="2">
                  <c:v>0.12179487179487179</c:v>
                </c:pt>
                <c:pt idx="3">
                  <c:v>8.9743589743589744E-2</c:v>
                </c:pt>
                <c:pt idx="4">
                  <c:v>3.2051282051282048E-2</c:v>
                </c:pt>
                <c:pt idx="5">
                  <c:v>1.9230769230769232E-2</c:v>
                </c:pt>
              </c:numCache>
            </c:numRef>
          </c:val>
          <c:extLst>
            <c:ext xmlns:c16="http://schemas.microsoft.com/office/drawing/2014/chart" uri="{C3380CC4-5D6E-409C-BE32-E72D297353CC}">
              <c16:uniqueId val="{00000000-F3EC-E340-89C9-8B391FCED7F1}"/>
            </c:ext>
          </c:extLst>
        </c:ser>
        <c:dLbls>
          <c:showLegendKey val="0"/>
          <c:showVal val="0"/>
          <c:showCatName val="0"/>
          <c:showSerName val="0"/>
          <c:showPercent val="0"/>
          <c:showBubbleSize val="0"/>
        </c:dLbls>
        <c:gapWidth val="64"/>
        <c:axId val="1179864383"/>
        <c:axId val="1180541711"/>
      </c:barChart>
      <c:catAx>
        <c:axId val="117986438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180541711"/>
        <c:crosses val="autoZero"/>
        <c:auto val="1"/>
        <c:lblAlgn val="ctr"/>
        <c:lblOffset val="100"/>
        <c:noMultiLvlLbl val="0"/>
      </c:catAx>
      <c:valAx>
        <c:axId val="1180541711"/>
        <c:scaling>
          <c:orientation val="minMax"/>
        </c:scaling>
        <c:delete val="1"/>
        <c:axPos val="t"/>
        <c:numFmt formatCode="0%" sourceLinked="0"/>
        <c:majorTickMark val="none"/>
        <c:minorTickMark val="none"/>
        <c:tickLblPos val="nextTo"/>
        <c:crossAx val="1179864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 Countries Before Settling in Germany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lived_in_other_country!$K$3:$K$11</c:f>
              <c:strCache>
                <c:ptCount val="9"/>
                <c:pt idx="0">
                  <c:v>PORTUGAL</c:v>
                </c:pt>
                <c:pt idx="1">
                  <c:v>US</c:v>
                </c:pt>
                <c:pt idx="2">
                  <c:v>IRELAND</c:v>
                </c:pt>
                <c:pt idx="3">
                  <c:v>ITALY</c:v>
                </c:pt>
                <c:pt idx="4">
                  <c:v>CANADA</c:v>
                </c:pt>
                <c:pt idx="5">
                  <c:v>ARGENTINA</c:v>
                </c:pt>
                <c:pt idx="6">
                  <c:v>SPAIN</c:v>
                </c:pt>
                <c:pt idx="7">
                  <c:v>NEW ZEALAND</c:v>
                </c:pt>
                <c:pt idx="8">
                  <c:v>OTHERS</c:v>
                </c:pt>
              </c:strCache>
            </c:strRef>
          </c:cat>
          <c:val>
            <c:numRef>
              <c:f>lived_in_other_country!$M$3:$M$11</c:f>
              <c:numCache>
                <c:formatCode>0%</c:formatCode>
                <c:ptCount val="9"/>
                <c:pt idx="0">
                  <c:v>0.1111111111111111</c:v>
                </c:pt>
                <c:pt idx="1">
                  <c:v>0.1111111111111111</c:v>
                </c:pt>
                <c:pt idx="2">
                  <c:v>6.9444444444444448E-2</c:v>
                </c:pt>
                <c:pt idx="3">
                  <c:v>5.5555555555555552E-2</c:v>
                </c:pt>
                <c:pt idx="4">
                  <c:v>5.5555555555555552E-2</c:v>
                </c:pt>
                <c:pt idx="5">
                  <c:v>4.1666666666666664E-2</c:v>
                </c:pt>
                <c:pt idx="6">
                  <c:v>4.1666666666666664E-2</c:v>
                </c:pt>
                <c:pt idx="7">
                  <c:v>2.7777777777777776E-2</c:v>
                </c:pt>
                <c:pt idx="8">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lived_in_other_country!$B$1</c:f>
              <c:strCache>
                <c:ptCount val="1"/>
                <c:pt idx="0">
                  <c:v>frequency</c:v>
                </c:pt>
              </c:strCache>
            </c:strRef>
          </c:tx>
          <c:dPt>
            <c:idx val="0"/>
            <c:bubble3D val="0"/>
            <c:spPr>
              <a:solidFill>
                <a:schemeClr val="bg1"/>
              </a:solidFill>
              <a:ln w="19050">
                <a:solidFill>
                  <a:schemeClr val="accent1"/>
                </a:solidFill>
              </a:ln>
              <a:effectLst/>
            </c:spPr>
            <c:extLst>
              <c:ext xmlns:c16="http://schemas.microsoft.com/office/drawing/2014/chart" uri="{C3380CC4-5D6E-409C-BE32-E72D297353CC}">
                <c16:uniqueId val="{00000002-DB49-C14E-9693-F404CE7CACCF}"/>
              </c:ext>
            </c:extLst>
          </c:dPt>
          <c:dPt>
            <c:idx val="1"/>
            <c:bubble3D val="0"/>
            <c:spPr>
              <a:solidFill>
                <a:srgbClr val="0070C0"/>
              </a:solidFill>
              <a:ln w="12700">
                <a:solidFill>
                  <a:srgbClr val="0070C0"/>
                </a:solidFill>
              </a:ln>
              <a:effectLst/>
            </c:spPr>
            <c:extLst>
              <c:ext xmlns:c16="http://schemas.microsoft.com/office/drawing/2014/chart" uri="{C3380CC4-5D6E-409C-BE32-E72D297353CC}">
                <c16:uniqueId val="{00000001-DB49-C14E-9693-F404CE7CACCF}"/>
              </c:ext>
            </c:extLst>
          </c:dPt>
          <c:dLbls>
            <c:dLbl>
              <c:idx val="0"/>
              <c:layout>
                <c:manualLayout>
                  <c:x val="-0.18108428460068138"/>
                  <c:y val="4.764030337128755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B49-C14E-9693-F404CE7CACCF}"/>
                </c:ext>
              </c:extLst>
            </c:dLbl>
            <c:dLbl>
              <c:idx val="1"/>
              <c:layout>
                <c:manualLayout>
                  <c:x val="0.14235830909082584"/>
                  <c:y val="3.4920015178800568E-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D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B49-C14E-9693-F404CE7CACC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D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lived_in_other_country!$A$3:$A$4</c:f>
              <c:strCache>
                <c:ptCount val="2"/>
                <c:pt idx="0">
                  <c:v>yes</c:v>
                </c:pt>
                <c:pt idx="1">
                  <c:v>no</c:v>
                </c:pt>
              </c:strCache>
            </c:strRef>
          </c:cat>
          <c:val>
            <c:numRef>
              <c:f>lived_in_other_country!$B$3:$B$4</c:f>
              <c:numCache>
                <c:formatCode>General</c:formatCode>
                <c:ptCount val="2"/>
                <c:pt idx="0">
                  <c:v>72</c:v>
                </c:pt>
                <c:pt idx="1">
                  <c:v>84</c:v>
                </c:pt>
              </c:numCache>
            </c:numRef>
          </c:val>
          <c:extLst>
            <c:ext xmlns:c16="http://schemas.microsoft.com/office/drawing/2014/chart" uri="{C3380CC4-5D6E-409C-BE32-E72D297353CC}">
              <c16:uniqueId val="{00000000-DB49-C14E-9693-F404CE7CACC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lived_in_other_country!$M$1</c:f>
              <c:strCache>
                <c:ptCount val="1"/>
                <c:pt idx="0">
                  <c:v>pct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lived_in_other_country!$K$2:$K$11</c:f>
              <c:strCache>
                <c:ptCount val="10"/>
                <c:pt idx="0">
                  <c:v>ENGLAND(UK)</c:v>
                </c:pt>
                <c:pt idx="1">
                  <c:v>PORTUGAL</c:v>
                </c:pt>
                <c:pt idx="2">
                  <c:v>US</c:v>
                </c:pt>
                <c:pt idx="3">
                  <c:v>IRELAND</c:v>
                </c:pt>
                <c:pt idx="4">
                  <c:v>ITALY</c:v>
                </c:pt>
                <c:pt idx="5">
                  <c:v>CANADA</c:v>
                </c:pt>
                <c:pt idx="6">
                  <c:v>ARGENTINA</c:v>
                </c:pt>
                <c:pt idx="7">
                  <c:v>SPAIN</c:v>
                </c:pt>
                <c:pt idx="8">
                  <c:v>NEW ZEALAND</c:v>
                </c:pt>
                <c:pt idx="9">
                  <c:v>OTHERS</c:v>
                </c:pt>
              </c:strCache>
            </c:strRef>
          </c:cat>
          <c:val>
            <c:numRef>
              <c:f>lived_in_other_country!$M$2:$M$11</c:f>
              <c:numCache>
                <c:formatCode>0%</c:formatCode>
                <c:ptCount val="10"/>
                <c:pt idx="0">
                  <c:v>0.125</c:v>
                </c:pt>
                <c:pt idx="1">
                  <c:v>0.1111111111111111</c:v>
                </c:pt>
                <c:pt idx="2">
                  <c:v>0.1111111111111111</c:v>
                </c:pt>
                <c:pt idx="3">
                  <c:v>6.9444444444444448E-2</c:v>
                </c:pt>
                <c:pt idx="4">
                  <c:v>5.5555555555555552E-2</c:v>
                </c:pt>
                <c:pt idx="5">
                  <c:v>5.5555555555555552E-2</c:v>
                </c:pt>
                <c:pt idx="6">
                  <c:v>4.1666666666666664E-2</c:v>
                </c:pt>
                <c:pt idx="7">
                  <c:v>4.1666666666666664E-2</c:v>
                </c:pt>
                <c:pt idx="8">
                  <c:v>2.7777777777777776E-2</c:v>
                </c:pt>
                <c:pt idx="9">
                  <c:v>0.3611111111111111</c:v>
                </c:pt>
              </c:numCache>
            </c:numRef>
          </c:val>
          <c:extLst>
            <c:ext xmlns:c16="http://schemas.microsoft.com/office/drawing/2014/chart" uri="{C3380CC4-5D6E-409C-BE32-E72D297353CC}">
              <c16:uniqueId val="{00000000-D1AC-F44A-92E6-1A797BE1DEA2}"/>
            </c:ext>
          </c:extLst>
        </c:ser>
        <c:dLbls>
          <c:dLblPos val="outEnd"/>
          <c:showLegendKey val="0"/>
          <c:showVal val="1"/>
          <c:showCatName val="0"/>
          <c:showSerName val="0"/>
          <c:showPercent val="0"/>
          <c:showBubbleSize val="0"/>
        </c:dLbls>
        <c:gapWidth val="70"/>
        <c:overlap val="23"/>
        <c:axId val="1209708367"/>
        <c:axId val="1358160783"/>
      </c:barChart>
      <c:catAx>
        <c:axId val="12097083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mn-lt"/>
                <a:ea typeface="+mn-ea"/>
                <a:cs typeface="+mn-cs"/>
              </a:defRPr>
            </a:pPr>
            <a:endParaRPr lang="en-DE"/>
          </a:p>
        </c:txPr>
        <c:crossAx val="1358160783"/>
        <c:crosses val="autoZero"/>
        <c:auto val="1"/>
        <c:lblAlgn val="ctr"/>
        <c:lblOffset val="100"/>
        <c:noMultiLvlLbl val="0"/>
      </c:catAx>
      <c:valAx>
        <c:axId val="1358160783"/>
        <c:scaling>
          <c:orientation val="minMax"/>
        </c:scaling>
        <c:delete val="1"/>
        <c:axPos val="b"/>
        <c:numFmt formatCode="0%" sourceLinked="1"/>
        <c:majorTickMark val="none"/>
        <c:minorTickMark val="none"/>
        <c:tickLblPos val="nextTo"/>
        <c:crossAx val="1209708367"/>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desired_services!$C$20</c:f>
              <c:strCache>
                <c:ptCount val="1"/>
                <c:pt idx="0">
                  <c:v>percentage</c:v>
                </c:pt>
              </c:strCache>
            </c:strRef>
          </c:tx>
          <c:spPr>
            <a:solidFill>
              <a:srgbClr val="FFC000">
                <a:alpha val="60000"/>
              </a:srgbClr>
            </a:solidFill>
            <a:ln>
              <a:noFill/>
            </a:ln>
            <a:effectLst/>
          </c:spPr>
          <c:invertIfNegative val="0"/>
          <c:dPt>
            <c:idx val="12"/>
            <c:invertIfNegative val="0"/>
            <c:bubble3D val="0"/>
            <c:spPr>
              <a:solidFill>
                <a:srgbClr val="FFC000"/>
              </a:solidFill>
              <a:ln>
                <a:noFill/>
              </a:ln>
              <a:effectLst/>
            </c:spPr>
            <c:extLst>
              <c:ext xmlns:c16="http://schemas.microsoft.com/office/drawing/2014/chart" uri="{C3380CC4-5D6E-409C-BE32-E72D297353CC}">
                <c16:uniqueId val="{00000006-E63C-4740-B8FA-6F7DFD646662}"/>
              </c:ext>
            </c:extLst>
          </c:dPt>
          <c:dPt>
            <c:idx val="13"/>
            <c:invertIfNegative val="0"/>
            <c:bubble3D val="0"/>
            <c:spPr>
              <a:solidFill>
                <a:srgbClr val="FFC000"/>
              </a:solidFill>
              <a:ln>
                <a:noFill/>
              </a:ln>
              <a:effectLst/>
            </c:spPr>
            <c:extLst>
              <c:ext xmlns:c16="http://schemas.microsoft.com/office/drawing/2014/chart" uri="{C3380CC4-5D6E-409C-BE32-E72D297353CC}">
                <c16:uniqueId val="{00000005-E63C-4740-B8FA-6F7DFD646662}"/>
              </c:ext>
            </c:extLst>
          </c:dPt>
          <c:dPt>
            <c:idx val="14"/>
            <c:invertIfNegative val="0"/>
            <c:bubble3D val="0"/>
            <c:spPr>
              <a:solidFill>
                <a:srgbClr val="FFC000"/>
              </a:solidFill>
              <a:ln>
                <a:noFill/>
              </a:ln>
              <a:effectLst/>
            </c:spPr>
            <c:extLst>
              <c:ext xmlns:c16="http://schemas.microsoft.com/office/drawing/2014/chart" uri="{C3380CC4-5D6E-409C-BE32-E72D297353CC}">
                <c16:uniqueId val="{00000004-E63C-4740-B8FA-6F7DFD646662}"/>
              </c:ext>
            </c:extLst>
          </c:dPt>
          <c:dPt>
            <c:idx val="15"/>
            <c:invertIfNegative val="0"/>
            <c:bubble3D val="0"/>
            <c:spPr>
              <a:solidFill>
                <a:srgbClr val="FFC000">
                  <a:alpha val="99000"/>
                </a:srgbClr>
              </a:solidFill>
              <a:ln>
                <a:noFill/>
              </a:ln>
              <a:effectLst/>
            </c:spPr>
            <c:extLst>
              <c:ext xmlns:c16="http://schemas.microsoft.com/office/drawing/2014/chart" uri="{C3380CC4-5D6E-409C-BE32-E72D297353CC}">
                <c16:uniqueId val="{00000003-E63C-4740-B8FA-6F7DFD646662}"/>
              </c:ext>
            </c:extLst>
          </c:dPt>
          <c:dPt>
            <c:idx val="16"/>
            <c:invertIfNegative val="0"/>
            <c:bubble3D val="0"/>
            <c:spPr>
              <a:solidFill>
                <a:srgbClr val="FFC000"/>
              </a:solidFill>
              <a:ln>
                <a:noFill/>
              </a:ln>
              <a:effectLst/>
            </c:spPr>
            <c:extLst>
              <c:ext xmlns:c16="http://schemas.microsoft.com/office/drawing/2014/chart" uri="{C3380CC4-5D6E-409C-BE32-E72D297353CC}">
                <c16:uniqueId val="{00000002-E63C-4740-B8FA-6F7DFD646662}"/>
              </c:ext>
            </c:extLst>
          </c:dPt>
          <c:dPt>
            <c:idx val="17"/>
            <c:invertIfNegative val="0"/>
            <c:bubble3D val="0"/>
            <c:spPr>
              <a:solidFill>
                <a:srgbClr val="FFC000">
                  <a:alpha val="20000"/>
                </a:srgbClr>
              </a:solidFill>
              <a:ln w="12700">
                <a:solidFill>
                  <a:srgbClr val="FFC000"/>
                </a:solidFill>
                <a:prstDash val="dash"/>
              </a:ln>
              <a:effectLst/>
            </c:spPr>
            <c:extLst>
              <c:ext xmlns:c16="http://schemas.microsoft.com/office/drawing/2014/chart" uri="{C3380CC4-5D6E-409C-BE32-E72D297353CC}">
                <c16:uniqueId val="{00000001-E63C-4740-B8FA-6F7DFD646662}"/>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mn-ea"/>
                    <a:cs typeface="Calibri" panose="020F0502020204030204" pitchFamily="34"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desired_services!$A$21:$A$37</c:f>
              <c:strCache>
                <c:ptCount val="17"/>
                <c:pt idx="0">
                  <c:v>EDUCATION</c:v>
                </c:pt>
                <c:pt idx="1">
                  <c:v>SPIRITUALITY</c:v>
                </c:pt>
                <c:pt idx="2">
                  <c:v>BOOKING</c:v>
                </c:pt>
                <c:pt idx="3">
                  <c:v>ARTS&amp;CULTURE</c:v>
                </c:pt>
                <c:pt idx="4">
                  <c:v>SOCIAL EVENTS</c:v>
                </c:pt>
                <c:pt idx="5">
                  <c:v>IMPORT</c:v>
                </c:pt>
                <c:pt idx="6">
                  <c:v>PETS</c:v>
                </c:pt>
                <c:pt idx="7">
                  <c:v>KIDS RELATED </c:v>
                </c:pt>
                <c:pt idx="8">
                  <c:v>DELIVERY</c:v>
                </c:pt>
                <c:pt idx="9">
                  <c:v>JOB &amp; BUSINESS</c:v>
                </c:pt>
                <c:pt idx="10">
                  <c:v>HOME SERVICES</c:v>
                </c:pt>
                <c:pt idx="11">
                  <c:v>MENTAL  HEALTH</c:v>
                </c:pt>
                <c:pt idx="12">
                  <c:v>SOCIAL  SUPPORT</c:v>
                </c:pt>
                <c:pt idx="13">
                  <c:v>BUREAUCRACY</c:v>
                </c:pt>
                <c:pt idx="14">
                  <c:v>RESTAURANTS</c:v>
                </c:pt>
                <c:pt idx="15">
                  <c:v>AESTHETICS</c:v>
                </c:pt>
                <c:pt idx="16">
                  <c:v>HEALTH</c:v>
                </c:pt>
              </c:strCache>
            </c:strRef>
          </c:cat>
          <c:val>
            <c:numRef>
              <c:f>desired_services!$C$21:$C$37</c:f>
              <c:numCache>
                <c:formatCode>0.0%</c:formatCode>
                <c:ptCount val="17"/>
                <c:pt idx="0">
                  <c:v>6.2500000000000003E-3</c:v>
                </c:pt>
                <c:pt idx="1">
                  <c:v>6.2500000000000003E-3</c:v>
                </c:pt>
                <c:pt idx="2">
                  <c:v>6.2500000000000003E-3</c:v>
                </c:pt>
                <c:pt idx="3">
                  <c:v>1.2500000000000001E-2</c:v>
                </c:pt>
                <c:pt idx="4">
                  <c:v>1.2500000000000001E-2</c:v>
                </c:pt>
                <c:pt idx="5">
                  <c:v>1.2500000000000001E-2</c:v>
                </c:pt>
                <c:pt idx="6">
                  <c:v>2.5000000000000001E-2</c:v>
                </c:pt>
                <c:pt idx="7">
                  <c:v>3.125E-2</c:v>
                </c:pt>
                <c:pt idx="8">
                  <c:v>3.7499999999999999E-2</c:v>
                </c:pt>
                <c:pt idx="9">
                  <c:v>4.3749999999999997E-2</c:v>
                </c:pt>
                <c:pt idx="10">
                  <c:v>0.05</c:v>
                </c:pt>
                <c:pt idx="11">
                  <c:v>0.05</c:v>
                </c:pt>
                <c:pt idx="12">
                  <c:v>6.8750000000000006E-2</c:v>
                </c:pt>
                <c:pt idx="13">
                  <c:v>0.10625</c:v>
                </c:pt>
                <c:pt idx="14">
                  <c:v>0.13125000000000001</c:v>
                </c:pt>
                <c:pt idx="15">
                  <c:v>0.17499999999999999</c:v>
                </c:pt>
                <c:pt idx="16">
                  <c:v>0.22500000000000001</c:v>
                </c:pt>
              </c:numCache>
            </c:numRef>
          </c:val>
          <c:extLst>
            <c:ext xmlns:c16="http://schemas.microsoft.com/office/drawing/2014/chart" uri="{C3380CC4-5D6E-409C-BE32-E72D297353CC}">
              <c16:uniqueId val="{00000000-E63C-4740-B8FA-6F7DFD646662}"/>
            </c:ext>
          </c:extLst>
        </c:ser>
        <c:dLbls>
          <c:dLblPos val="outEnd"/>
          <c:showLegendKey val="0"/>
          <c:showVal val="1"/>
          <c:showCatName val="0"/>
          <c:showSerName val="0"/>
          <c:showPercent val="0"/>
          <c:showBubbleSize val="0"/>
        </c:dLbls>
        <c:gapWidth val="80"/>
        <c:axId val="156587040"/>
        <c:axId val="783879776"/>
      </c:barChart>
      <c:catAx>
        <c:axId val="156587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spc="12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DE"/>
          </a:p>
        </c:txPr>
        <c:crossAx val="783879776"/>
        <c:crosses val="autoZero"/>
        <c:auto val="1"/>
        <c:lblAlgn val="ctr"/>
        <c:lblOffset val="100"/>
        <c:noMultiLvlLbl val="0"/>
      </c:catAx>
      <c:valAx>
        <c:axId val="783879776"/>
        <c:scaling>
          <c:orientation val="minMax"/>
        </c:scaling>
        <c:delete val="1"/>
        <c:axPos val="b"/>
        <c:numFmt formatCode="0.0%" sourceLinked="1"/>
        <c:majorTickMark val="none"/>
        <c:minorTickMark val="none"/>
        <c:tickLblPos val="nextTo"/>
        <c:crossAx val="156587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r>
              <a:rPr lang="en-GB" sz="1600" spc="120" baseline="0">
                <a:effectLst/>
                <a:cs typeface="+mn-cs"/>
              </a:rPr>
              <a:t>RESIDENTIAL DISTRIBUTION</a:t>
            </a:r>
            <a:endParaRPr lang="en-DE" sz="1600" spc="120" baseline="0">
              <a:effectLst/>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rich>
      </cx:tx>
    </cx:title>
    <cx:plotArea>
      <cx:plotAreaRegion>
        <cx:series layoutId="regionMap" uniqueId="{5E633A45-0BC6-5040-B583-38B4F51CC358}">
          <cx:tx>
            <cx:txData>
              <cx:f>_xlchart.v5.2</cx:f>
              <cx:v> </cx:v>
            </cx:txData>
          </cx:tx>
          <cx:dataPt idx="3"/>
          <cx:dataPt idx="9"/>
          <cx:dataPt idx="10"/>
          <cx:dataLabels>
            <cx:txPr>
              <a:bodyPr spcFirstLastPara="1" vertOverflow="ellipsis" horzOverflow="overflow" wrap="square" lIns="0" tIns="0" rIns="0" bIns="0" anchor="ctr" anchorCtr="1"/>
              <a:lstStyle/>
              <a:p>
                <a:pPr algn="ctr" rtl="0">
                  <a:defRPr>
                    <a:solidFill>
                      <a:sysClr val="windowText" lastClr="000000"/>
                    </a:solidFill>
                  </a:defRPr>
                </a:pPr>
                <a:endParaRPr lang="en-GB" sz="850" b="0" i="0" u="none" strike="noStrike" baseline="0">
                  <a:solidFill>
                    <a:sysClr val="windowText" lastClr="000000"/>
                  </a:solidFill>
                  <a:latin typeface="Arial"/>
                  <a:cs typeface="Arial"/>
                </a:endParaRPr>
              </a:p>
            </cx:txPr>
            <cx:visibility seriesName="0" categoryName="0" value="1"/>
          </cx:dataLabels>
          <cx:dataId val="0"/>
          <cx:layoutPr>
            <cx:regionLabelLayout val="none"/>
            <cx:geography cultureLanguage="en-GB" cultureRegion="DE" attribution="Powered by Bing">
              <cx:geoCache provider="{E9337A44-BEBE-4D9F-B70C-5C5E7DAFC167}">
                <cx:binary>7Hvbct04luWvZPi56SRIkCA6OjtiAPLcdLUkW7ZfEEpJJokrCV5A8tv6bX5sttKZ2bbLVdUVmTNR
FTFyhGwLJM7Gvq61SP3H4/Lvj/r5wf+wGG2Hf39cfnrVjGP37z/+ODw2z+ZheG3aR+8G92l8/ejM
j+7Tp/bx+ccn/xBaW/+YxAj/+Ng8+PF5efWf/wG71c/u3D0+jK2zb6Znv948D5Meh7+x9t2lHx6e
TGvLdhh9+ziin16du/Dsbx8WZ9dXPzzbsR3Xu7V7/unVVxe++uHH//yPH/+qGd/9qM8WfnfpL6xg
D/ODbx/+ngVfG/AXh/9Bg3/G6Qmsx8VrivMCobyIf/lKX/2gna1/XUboNUY0RklMPi+j3z768sHA
7b/a828/7J+9efjbrvnlhA9PT/55GOBgv/z9vR2+cihc8OHVD49usuNLLGsI60+vfv+wdnD88xJ3
L6cpq+8F4C8iAg75vxijA5zv+Tc3/bUc+Z9HKItf53GK4jTHX4WGvoafwhdJPkcmTn77zM+h+cWM
PxCYb+//JiwHcPU/dVj+mnFf1u5X1/ySOv9AXNDrmCJakDymv3yRr8KD4tdpEcOfIvm8TL8Oz+85
/Nft+X7B/H7jV8b/sxfFxfOj0s/258nX0TvnO2fMs7e/ueRPqJL0NRQCTgr8a6OCaviyjyWvMUGo
SAr03Wh8ad798zD+cO3AvgfbPvyBCvofbfpNWV28+ycvq6/shbl407T2WT/Yp+j64WWs2IfxT2x+
mL6mKCUpxunvcfsirOQ1xrAex9mvq98U2feM+wMB/TvbfeUa8Mz1v1gob9uXovz5GUr0/+OMf36c
waA/PX1uqX9iH00AVtAMJfmvY+ubqZa+zrIE5xnG38eD/23TH6izL072xS7flBdj/2LlxR4gWtH9
//4vP47P5qXM/rywAYzPMAQu/QJtfNEnAStiQlCGiu/3yb807Qu/fwlQvorBZ8L1HUT/7Tm/2Oyr
DQDc3/+rBfHZ6/bPxC3J6ww4LEl+wy3f8K/0NY6TFJE4+369/WLOF/79h4P17QbfBuifHeZ/ZS/g
kcODeQGZf15pZdDyMC7SOP2VaH0Tofg1BCiPcfpbbf320b/SsM/2/IEQ/XqiL3b46sxw5MO/WBF9
bJ/rZ+2BskefFZXof9nmQY+/ee5PoAMwxlCKME1+Q4Zf0wH0GmhCDqIHcOrPJfM5Wl+Z84XH/9Gy
+mv7fBO5sopu7/7Fgnf72OjnIbR1dHB6GJ//1G6IXyOCoJZ+RRcvmsZXY6xABU7S5FeOF0MpfhW9
vzDtj4Twb232TRxv/9Uq8NL5sfmFzkQvdLeD6vszVcUMZENCcxpn/z22vogjeZ3lMNQS9Js0kn8d
x1+s++Fb8/5ALP/uht/E8/L/OSz563rk7+pt+TA+VL8Iz98Ttr+7+puo/M3i39KvP9fT8emnVwXC
WUaLL2Sxl22+Lriv9PCvbnp+GMafXqHshU4UhBJaFAVFEOgA+QYL6HVBUI4pwZAGOTCKVz/Yl6T8
6RUkT17kKSUvTIPCcIUePbjpl6UY+kOCAArlBKVFTpLfRf9rp9fa2d+99ev/f7CTuXatHYefXiUI
x69+6D5f+GIsiRPQT3EGTxFoXOQwMMC+7vHhBh4twPXo30wko8WujeXTIsoptopZNEuus5Fvdm53
Ot6GPZqn8zz5sOA+5ivaRmb1hnfablejNWmpafQ4xjXrjRzKzbiCmUkH3s0KMd9byjTVHTP9/D6+
EFp4ltWCC6NS1sS0YapbJr4JeRZ5dTVuuuZNKI4yXhOGNI1ZKnHM6mG6iVSesazXVSd0w6ixUYnb
nFM1LCzOVWBNoxem8fzWFjQw4bN1H8eIsHkzj1EDH9Xb8U2Eh4i5pDPMGT2wXOGYR1dmm3qerCxP
zciKMBb7PJemwgOivP15NduT03LjPVpX1heRKlvcUoaz5ZhsYe/CdkdcFLFmHo9YJBnTc+3KpBZ1
uSWy9H6ybByF3Lv4IRF2Y4YiUYVJnpE5pydrjecdkmW02ppPaYfZ0s03dbfu4oDcYVZLUa2OdtzP
yHPRBL7iQe+VRgkjYdN7mY8Nj8y8soIMFyHSbk/i8HNEh3rfNtspTdaJrQT3fHE4qgAYPKmskEzg
9MJrGe0lXZ5SlJrbtc7KukkGPnSy4Ri3inmVJe/ymq1zwsOoR14rsVRZ0RTHFXU3Uz/CNVqfPM1v
s5E8yqKjVTM36xlJ6ica/Nu5KLJjm0Qn7xybzWTK0D3nBdkl1N3jYi2jRrwbvHwaouhjuoaBR0K4
XT6crQuZ9jUcAxyJWobHbNs1RT0wLCFiuGga3lmSlC5LayZQZ3m9bnzrdnKuVTnVVu1crFk2Y3OG
toYvyZJXhk4PtjeGJfXFkkPGhanlonX4Ll0FZWQ1lxNaD23RcR3wTT5kjneQqfN4t8l51zSKnqKC
7KO2+VSH5kb3k+PBOrUrRIJKWQzPPkIXg6j7XYjSt20/nvotPu8sBEgnfeAFmUrRbE96vSTe9JDp
08A3g2ZWx6aq8+4eCkmzST/XRaHA6n5ipt4KKJnGlqjoDV92OutGPhPbMk/XvEQevx2XqWeDdWWn
Kj/O4sJS+7wNcuRiyp9WR/aik8veZOnFNqnrLvXdLm2ivd0KzZAUmPm08Wx02Xm3LLvY1/Qcz5aW
qAfT7XI/j72p+rGpeTJJxQ2UCk+nYRfPpPLr+KSj7p0R3UFRWd/lS31Kr+LkuNAn0ndwDnHnJ3Rr
J+l2IqAbMeH3kwiy6sAHabqcVsjbDOIl1zRm0sYJX0N6GS8fCXEpz1GEWaCinOeK6gwsXx7s2MDJ
Y57SKGb9NO5btD7idRS7XATWFfjdmGSXidjyk5HdUUA1cOn0xpU8LETW5603A1v77TD6DZycj9Aw
zHClmvCpSKFJuQgNpQjjTZZWOrKCGTnfjx7qO19cFZrmrikmKA74zi0ai3JbEWKhWHhM5MDbDbqi
WZQqobfQ0g3Bc2d8XdIhrpY8mnjRXNG8zzhEVZYChR3COmJxNuCyl8Vtl/uyyWioGuInLpHWZSt6
yuaGxGWo05t4HZPzIBzrmgZcEGxcZWa4F/tkaD4OKAp73I6aJ2oOO9k2Kx+Eue2XdCuxn2IejONo
UYLnWfcuVcRwmhsYAS7qWB+RwNTPiacTwx00m2hteq6nZT/ofGVtb/pjL1WJu0VDfubTLqMLqoSE
TNWNv7bJYKsxjQX3ublvtcP7hNS6shlRFVoF4cI96bSOD4P1hoVe1yzput02Ro5FE0ta6XfSQeqN
0XxF8oiUK5ERM43VXHYxpL9NHkg9TyU2vuMJJZZBc+t3+Tq/zwL0/JlEWRlH8infNsSzLgQ2dOYs
nUnLNl9wTSbNthoFbof2mI/JWWeKhumxBVPCzOd66s9AesJcK1VXCy2aCvXxzNMCnyDoj+ugjxsG
91uZID7JsqllzbJ0rDItJHPbOPIxZKXX9hpvqOeFyZpSDPhTwElSad3DXfkhcfQ4LcFXvokQl+U6
9DOf2n5mycmEYPk6B7gt6BJrwTIcEda5YaqSYd31KjrVwmsGo7xctTwVKCeMpOoK2kGpaEZ47DYD
voOsHE4KkYnlAruDxCzJarr3WXSPh/Exm0jGe0G3Ck/R+7pouSmKd1MkrgorpuM4xjsD7ypUbVtY
5hOKqn6pc667Kd5NdFDMkfG8gXHbRp07xL05ay2+zD3kCm3DxsGnW97Jsl2nx2U6blZB/q1PaIQu
4pNOsmXJArOqr3yact+vF4muAwuxNrzf+vdum94JmZ4Vvv0kaXJP1tWyKXHvctqHY+8U4lFvy7Ag
U/ZbdhuEd5w0QrGsJbx3zTGeI8rcSwpN5LgIerHgzPIkj09QdC0fZwnlArxvV8vhntb6TeqTq6Un
OYvDO4HrpRTQjHnsFQCBBXCCEbTK5pXuiyHs6sU95pk8CYug1Ak5lw0Unm/X/VSMt7P0AJ1gim+z
otU0+A8PcRHxdVrwvlDGsbibNVtjedc68WbN+4fW25FJYWeWA8RkdTNNLMLJmzGTOXNNQXhrlwX+
pXDZNNv7bDWUN654nK2TgLPm4zLTp34eywwN934QqNItft9BF6mSEXqS6MVVL5JS4mZXozda+6Kc
UWASuYHr+ZA6Vrf6XgymOxXuk8cS862/i82WHDNp38ZzH7G2yM5jlN8hGr0fR33q5oQyn0FjtkPX
VPOSN4fCLG9WN1wkPs4PaqrHctbLhYGUmfu7WQM6yeA9jZ1W/aMBd3KXWqbwG7SJ/CRq07K1HmpW
zL4Uydrwft2YKqbncQ0dHyW9SWS+w6k2RzTNigUz7rcaKjxE5lYm/rmo67hEy1h5gveNDSkfhrjf
GQXp5roNRpg50CH3+3rJ8rIxEkZ0sjG6bW/IOkPWWpVXSXjIVGKqOHJnSKOBUQX41K3yg1Pjm1k4
Vw4Qq10k8CG4QvNhXU9GRXWZOrFC28GcpB5zlPgAMMXfovimV/pjZv1hHOzbwaiyy8A2tIiztYlm
Tj34r2gBe3jXBqbXOWUTIvTYmfkd6TbLsDALDMoA7XAAcCe2msliPipr2zsXx/vYrKemt2/EsDUM
of4h79zGnZUryzLPszb1lXVoZSHZHpPmaQYp9qAigFEG82bqbmU+V52UnBggAgIYQIRuvCAHCUwN
kEYOsG8JfCzi85l0x2yFqTFF7ZOyycyoszAWVOs4XvX1NrzplobrnFxk1lxPamjZmLAe+5UBB9g3
E9nTJu6racwPWxxtADjHOyva97Ib+n0yuiPFmvBAiK10erQ9+Tih2ZQebQ8Z2RnhHwsaL6xDoywH
tZ6rsCylbQCsINl2TEfr29qv8U7FZNfP9HwSYweTenMMR+ZSLeQsrd2tHEJfUqQoG4W6yDqvDjhv
Twa3QBe6VO9cnTKZdhvTfi9TMM3N88gHJcoIPq+z9Rme673Cq6uyoX83t7mvmgjGWczVBgNiTVMP
xdWcUgEQHPWT4iOKJZ9xXQmdPyqLzkWvzvPaZ5WfBKSfIjeZrDXr0z5nc4Gzkkj1MOQ1TGORyVLn
Q8GUybbSA+rBQWRHqtuDMjBg6OpKug5AeBzNmOs3hiz8CIaclxQmlTUPG14cgKpxv/oAlGg68w3w
oLHZACsl4dYsZCea4mMdot0WibeFnEqaBMNENxc7Yi9rpx33NMhdTJqyddO2r7u+jFo67Dsc3ljt
Ju7DYphJtmM3TSuPhrlnokbFXg3ZJcJRfIySgoWhaa5VjHhDLzuI9G6hrWXDSvYzjbYyJKLhJtp2
vUmBbuGLKYPCTkgExdHZ4mDR25FkABKXCdxcAFKkESN1sZ7m0VXI5XU1xXEPh4axgkNEDjDI8sLb
ilCghCGA96WPKtPG5dyb9ki3erdERcHmAM4ATPRC0jDmQbTVEqG7dOqmEoX2ShmwIaDpTUvpyFQU
A1khS84SMb43bhnLFa1ZOaRcaPKCXZa3Iqsf2q42fGvmj3GdH1xblzkKazXXdeBbaMX185BpIINp
fteCd9lAtvkshdEYp1HBchm6qsUpM/gRuLHfO20aFnB+2lSiq6Gb3o99Dg09hgqAYXyAMT9f0pzs
uqF5ypQ0ANIaSJmk3sUTQSxv9VMCqQwv9QBpHUy9iyyUwSbTcFbXUlfGhVO7tMe4XdGh77BkcGnV
aRiT6cJXgcVJBYRPS+KPZrRniZdVqyZy3k48dwUqU8Naq2wpTc6B4YdjLJGH7ho1rIO2nar50Jjt
52g7DmtNd6hp3pMkYJ6QlLBhgEM/Dk0+sbAtJ6fb49qhs6C3y1znHweXVWImd2KiI1eid2WMgfNH
bb8bnAR6Tz/Vo2iPM3B4BMLGWTZtMYt0uBSKonKNplvTdjD7en+nsXoEnDWworPDLgpp4ASIRUVh
mHNK9HwyQ54wUTQpUw25WeP4SnRor+h8nuLjSJOzIZHjUUE70kXjSwtSgfPrg01VxLtM3/SrcbvW
TNw5EDIKmvMklfWZ69KtmtLofk6bPdJLx7oNJIyuDurc5U1p9PyQWH1Q49QwOQ6h3OiHtZluRV6M
4CZ3mpLhEW+67PrtAkDa6K631nK9SMGmuu7BXHnn5HyZx81VjOKGrRNM1mV808R2j5tWsl5MF9OS
EeDT/jiNwb1A1rPc+WNvNMeudqetyy8yswK6jbuLNieyUoGyZKK7lvTgQk2KU7YPCV0vvdU3C0zU
fT0NDWtMFrNGnG8quwrZrPhKgUKUagKJqN3iwNu4A2gzQq2Il6DkBjE6k4aPIwblaJC7XqscyMjy
KBqoYyPZTNcKLyMPAKvplsxc1Os5DcNJzPfrivg6XlHZvJ0aMvB6kekuqT0MasAY1O8cPkWRvWt0
8hxdOm2fbA4Z3xm9z5rRVg4glCMx004rRjLDlK3fY+x2ta/7Eq/NzPpE8BD8UaA3UyhK55ObXsgq
LCcrHiSpb1fdXQdHn4TMP45ujcosbNeJ9RHHZEygp7SGxba5UEXs2IDXgfe5P9b19Cwofh/3suP5
G/fsavJBT9nlnLxL82Jg8+x2c4N3i2nexhM9TIP03IjGsXRpmnKE+JltrSYl3SHPknsnABKKbUyq
SYpPbpYXJpluF6yrbHOnYZveq0UDslN3XiRD1bkkLUmbf2yIhvFiJjYsUE4FaR+ikHmmdPs0bgU5
zbrBvBANOVHU3U1NvFz38QTQK8s34FPLY97nFmaZA3bcnWw2H0S25WVSWMirvL7sF7IfqClAVxur
AjBenD1aDaWssjuxQjKRyBVV2023xUjPUdOm523k3xHX1WcC3SvnQ5kNI2AIIWyV2uJujNe9n02V
avdBjXU5Ig1YpJn2Ok4Vb3T0sd62e+APbMESNEoiclbPndo7iS5ldmvtcJZPImbzipLDpOZ+H1Ld
8MK/pwbPwE9wzUa1oGOmmFiX5gzU01ukYf5oBEw5JZvaAcauQp5VNTgUK4er2uZrOdruzK515XDS
nolxyBgRMJuyBcjoUlKbXrRZn/CJyF3S1E/TnMbHuhm7Ku4ARuYAawpIREM2WNftvVMGGGcGxLeF
gg62FG56v+LsPJuLShLPKYBh6VHD8khPu6SYoHHEME7t2ynq25Kk2Q2Ahj28NYgYwNwssvVBrtsd
JR9WCi23Bx2TKRV/MkV0EYPqaxtSyqzZF0Dr6gtHCyB18QjXNOupTSZdBqVGtgzDTnb+rh6iD3mb
gFhkh5+Bjtz63O57Q3YySh8jl7zFRp/3Lu6qegXlZNIDKeOOXgSDHlvrPsKYBLFy0oeitdcaQY+d
p8sWztqT8XZL3YvKHC6KeFE8j/ujJdl53eGbevPPKvTNse1cOY0LU/0AQA+2r1qXtFXfR2XQ4W0+
GghFaB7XFkP++AycNo0dN/2aV4BEqi0f3goJOlh3qM/jBeQHkOBnRiiomWuxcnCm5ePUnZIOlISs
BlWclENLUmDu8zujZAUkdIXOWETLbROFo+zTA7E5jL1tAOariyohOfD3mg+13U9pvTJM1Xbq4iED
Mpqez+pAWpPwTSlSTghU9tWdhBnPEjN8yjb7zoO+wLoVlCZfK7ULWl51Eaj3yQyyTuoBcmztlQTe
OstYViYdHdc1GQ++O29jV/ClsR/oABK8hcYs+q2M0UD5FM1tma5Ssi7Nj8vQneK1UWVNspTPKT6l
IbHci+04zmoXpfOJKn25pXXV5A2qNjG9FyoG6jKBkrVKUFfXgVzr1thSY12mYjnzboFGXftqctFF
sdhrqiQgmSV7bsJ8IGR+s9LlowLEWee22M9zeJvp5kIm+WWnH32dUzA9j9kWFaEUWH9I6x0SzQ30
lqIExHa5tB9RmHiWyALITJ7yDWxkLVQUC8AoWTGOt2G6j5MFMDiZ3kBrrqshpwCucnetFhChZW9v
kYDaxBTmTG9yWREBm6wvaD2RLdDqwjacmvzQYOBhfYgj6AkIoHa8gXqbq1MW0KFNAQRYLMtUddeu
hymoMr8wkaH7LL4bafRBzzHPlww0QNwcqQx3BgHkRND4oGNn13WkZp6Dvsa2FDE0u+uBIO6m9Q61
RO2Qch+L1hVlLV4eSqQWCgkUl7BEmrsCvi2pCaVeYgraTnHue7oLTdbzUYCivmTorl1zUnZxOG6b
uE/kwHwbIpYPkQA8b2pgR/do6S9Fn6Iq6nXpl/gKUPtD9yK/1Ju57wCkcWPVfvLRo9h0C1qy3ItZ
58ySUZR+pjeNUtfxtNuUFRVx0DmbASu2kXnfzcOpS8YPyMAPugDiZL3c6UYcHR7fJFN3P86gx7SJ
YVlCT9KhK0L7t7QfLLMh3liU0qu+9pdA3g7wJi1leeYOtDC3upiBaEPvdTt4vUWxdJo+2bYDZuM6
eG4yj2z1Q1yuWXcmE3ImkuVTptHGQD44N+3wIRrtvXFAXfoJl6MC2tdRtY+yOTC6QNlFcviwocBG
UnesSeyt8yCGzevFArpqNBHKpMMPpN1ApY5LrPyNDO4+q4vTBMSQDc3yKYjuqDLVM1sDEiuyn6do
7XaL7y77AoAQCF8Nt/7Sj8CdRkHeUutBDMoVBC7YQxDrpyCH/Spf0HsHBo5Tf55LbcqZKHh60cLk
LfyHvIYlXcunbjbnAb90Gd9qPi/6uXfrTqVeH21kRAUpe6vV+Jj2HSpdnSVwgvgyhpl3o8SGr/HE
2u4AknkPDdQDr+t2s1/vmrQ7H2AWBSrfB7Htw2Lf172/t5m1lUo8i/10OyHzISK53NHFgs9A8V+l
hYCFY9raNyFZOJmLi3lCxzDSaijCkYzdGz0XJ2VxX+G0pI1ImF/oKc/mK0XXo1lr4FIGJjzIcSrp
d9lWRY18WmOXlyPgnc1kfbkUMzyo6EOF8HYb+iPI/zdZUiTgBEgK5+nFEC4oqCRlJNS917kERrWC
0a64CEm4MlTGrCPgXFvsZBOfD/HYs5drl/Xo4vzMD/2bdvVv5jG/MJZetCOAh2V+a6IB7XJcXKRL
m5U2sZQXI/4wDu05wsuVqNsWlA95q4R8CsN83FaKDnErfyawxCwYtEzRJTzfOkcD+UQGaRmZhS7r
HMI5D8PtugE4k7F4RMn0IdbxTUeL63zRt0Nj7+FRVTnCLxB1M37AS/tWeajWlwoSk3qKXLtLTARs
DmoUMPcJEFjE9QYPReC5jKw7z3C+XiXGnSvvz+MBTpfOF10NEtkIFTTV6WlxqwBiA88504Gv0O/5
mI8BmL19Loy5i/2Kdri5A8gdMQAKV9KRBHrvPHCavYhrNgWZ3OwyPXzwroM8F/fabNzn4eMiobyk
AZmwCyX8ahA007rafHFqOyh4m65XALnPYSaeXhpNmoFAmOfmYBNx4foIGHQAB0Izi0Z6lcwNINVm
t9Km6le4y3vQUJZz0daY6WyxzInlYH17PWXRDht6Z132hIv8unHJTdwVxwmqflySls3xdN+QRTA6
AsROlvY8GuXGtlg9bm3f7rIWJK7tZ5v5W5qvHW+jHiDDTOvKz+uddpez8uHYTGJjDt4+AAXfzhU8
cwEik5Go7KPiQ6uz2wX0a5DSw34Csa/MMOGUAu5Ua//Y2AiejoEIRGPx5AOoWvUC8wPUVh6Heu8a
h1mT2pX3Db7Rk2GpgayJN1D4Br88GBE9SRNOdG1BsNre1KY4bFF2qiNyRJvce1T/H/bObElyG0va
r/K/ANpIkADBm/+CW+wRuURWZtUNrXIp7gQXgCT49OOUuiV198zYzP2YSTJTZVZkBAkC57h/fjJy
+3a3cHaUOGcFnxKbwbDuZjyeo40dSaC3aZZonN1T5fmXtTWPvl/EjZfeS1UPUCq7na+z/RNMnKge
sK25GVmi2plfU4i7jvfQ2s6XobhBtaqhYEry2JsUlovf3+GtHyY7rEZriKYWX037qU2czMOHrn7U
HcSjhcESW+aYewQCFHYjXnCch34a2FaarDV9MR99C3uuxA/fFMoH7O95XLv2TeslKfz+g9j0e1bm
F53LXTbQZEF5NDZw2Ch56ReuIuFVz2ZpIA01/cXSMio8+sUq8eCTPG5q8gG0LindNMrW/DX178Iv
b46BZGR7+HK3b6cV/mr22ld3r4QTo72EZNmrbMZIEXqqhs9lMbDYeFIV1o7XSeu1+27wQxs+EqS3
yJckXNVDr+fYl+UhW5fLmlrYl2iF01FHYuFhBhPeVBBjKDw2IeFx46Mr6wSs4T4s1cUp/M+pgrJC
HVUHooZJOXTNc3YlFrRI3DtY8cal0MJgvijnZPwmySHupPUajyvWZGb3+3Uk0ZKzG23Fsa6cr3Ew
DQ5t2GwgCs6FOmUqS2NZyg+ilQkhNX3ULcohCSevXNsuGMvlM9cAS9bV+UYHdC9OZb75s330Wvxp
uXbBktsMZ6n5VAX95XWWCPW+j7w0/VryAZ0UV06QPRbD+riWJSRCDlsPZrsH56eAVLC+cUj4cS9v
Te3f2SxOhLiRJAtsRvy4pYfgnYrFDvKVJpNLaKik+8tmJp4r1GJagEYYzFvlezoclRv6eIRRNyl2
GuvHeeoCThUkyDydI7vC6p/8dodW1o4dBgeXwEMUKMPCKlvQalqd2tvK10fKiygljR83zBx4m5ah
EVC/jKi7qCw8FZaEwcPgLU+0TrTjeUG5dMWJ5CZR6wpLRg8HT0Le9qcJGmuloTRYh46iPfSnVx/k
0HEoAz/DSu+8ErultqC5+cAX/BSdLkdT6KoBnXl5aVNehTJHqVp79Irt+9UZ8k/KoJVwhzD0Oyjy
sfFEbJmLswMzZrXzK2nGZ5nykPjNAfDLi8Pkxac1lNbUWa+rhN+QySVP5tlOxOheUZMusdNgbytx
iwLm+WMgeffRGgP/J6gSD0p12PGaBRDgpr6KmNWroO7d9vzXWOs/kU4fsjNDgRb4d/Dpj//9/3fZ
4J/fcq5//uEWkP7z/y7/SFb/t9+1+5IbGzv+6zdtxNofr/VnonZjxP6I1/4Ld/bPSef/zRf/p8Qa
BXAIZhQh7N+DnP9GrN1zPYDu+hN2/B1a+/vf+zu0Rv/GmeO4W7YTzrawkCr7nVrzAa15PqAp6jCf
QxQAmvYXao07wvFch24oGQU49ye1Ri268ZDgxB1mM/6/o9Yc71+oNQQ5bAc6Nd4I3h9IuX+m1tKq
VCk88TIspzKuJTo6Sea4gAh8yLjY+4omq18GPO+PkJTR9EKd86Z94UPhLQ1kjmnTKLfF5+cPdt0d
yw6q1zK/NOu0r2vIC1zH+dwFK736RZVAfI1TghcZ6yfhzYCXvPOQws4f5ouEaSPr+m4W57Vm4zuR
/j6n07UqxLXwcxJpr0FXk8tk4VXgjuZFTN0U6GG8WC6LKZn2Wds9rJ0Dr6K9FR4s+bQawQGZnwVv
vxWTjq0KtrNxA7clgS6Hdy31dTTFgVKauCy/6fbJ4Gq4a/oN1/9guDzrVYXbv9KeElNBHJqmazpO
eynTi7tW4Fb8vTW4R9pOV5HJhyZVcDzl0ZSkDRrZnnq+3kAivM0EBZctK0hMcDT7AirBmE6PmnxS
vpxGN9+bXp5kxQ5Afmp4ts3HBG/Fh0usXe9BEQE85zmVNKwc/tRbDcAbCQoEHo3NzxLCcjFDIE66
iuyzlcVmaqPGgT5oIINlj27aQjj+4EQ8jLhBhfhJh/Zu1v5A+/ZUkCrZMDKjqmS0qpgKiWMML71C
1+q7c8mh1kCXC1fbP0Knel9U+23K0cL3ng0+xj3UPX2dm/QTdi3OSPXeD+u7y5wdiLDEtae32Z6W
YC6cFbsvjquU14/QNM/1DNGWOhIl0PzY9OOFqvIAgdoU87VL7XDKsXU8iMJhQAqdVxtX1uZDMDF2
bgf9ti75zZ4scBfNh2SBNU7PvAa3NxX7sShvVQGj0iffBn9Kmn6ARWnvbMt7cCr3yJ3yiYzpD1WP
j7AOY6dPw20xlU11YqaLU/QgxTLTGCLRtxFmoGDzo+lH3JLZ2i16upZ8fknhnI30B1HV1UuhSFv0
1R+Gw1CyWFV4UZHvnXWOsjbF7crhTM3RCLuIKbzEYu3mfWrUVVHrZs2fRSeutXa/Jmp+ds4GZaSh
Az6jf1qIPLsNPlOeXnJh3Xgjkj6rk0bpODXjOx3RNq7slLMvvyWxqIp9PcAxcfIHkA7PGiqymNa7
nbanTdqTOCsL8gZN/5bjk8+OCoHBXGZ3CfKWhqWT73lXP2m7O9fGS1Sn4xI+dw90sddlUmCpp6o/
VJXYM8dL1mZ52a5onw6X0c9+mLGKtch+WAVAlMzFVavtneX6+wWmX+5+Edy8smdPa+MeK1PcGmt8
L2oejQq1Mq1i6xu1O5ifIjEErfDMYsdmB2unF3xvOV9VViV+PVwKe9r/9tVyCTd/h1s7e4DvxQgQ
oovyLVjHbuz2Yt8XbmCjAtJWQGEXdIJFYpb4Mt4oJPTtRRc866QzP1kOQhI3jgI0neAu46EgEZm9
V0gA3/OZ3xc1XR1J0G/yO5mg4HF2cKxTnj45dXHZOvT2oUjXG+y5Khi196m0f9s8pDJfgkWyU6rZ
XbTtg7b6i4s32FL36CHsvnKGzRBQaN/CJ7rMsNxyGntQ8HVh75RqQkldwIgNWIVsn+JmoCI7KS6P
xdQdpQcjVI2Xql4e07o9mNU/2eN03S4yXboz2IhL6Yu9cuQxx+oTDW6yqA7cJClvogpbEryQMet+
8Ll/yhQYGTQpEy9e7a4yx5qRh9qn5fPYFmPctB4AGAmWbV1epgmoWy5WmIyueCiZCjhI0YPlFPIw
0uouZd/vXBBYMMT5U+62CTSqMuwnUcCuAVlZvGCRphH8ixcOnNBbrLgUVCX1uEAxmdN9IXGEZE1n
X7OseYI0T+HCsvHYWLds0WiFea0OZBmOyDWezNpN0TqB7Rq8cQpKgs4rR+bxJgUrIrNtcgYvIFrr
p605QGuHQO5f2Q+KrdWFc2MmlJCStf1O19CkpF29+/nU7cksUXtCVY9SJ9uY6rpJMhA3eLjxNGVF
MkJES9pqimDrxKrNXpxs/YK7s6SAKkgq3juZZ6d21+UeD3PseRPj3X6yRj/a9q+lMB+lAi2ytsVz
2VBYJ9CsShQhwWraHkz0GC5LMR7aNpzWZQx10/WhzDYewsVJKHHahHbWBlMnb5QC3BzE9NgW/sWk
VnHmdm7DAtLNZc2i0Wrdl77BGsNEl3WX8s4/NU3NDvXoJyD16N5a+z7wWR6bZriXcqN5u/aXLnDq
c4XnuuHoG8pUFXGdfjk4rPKsvfTtGmYE9vRgx21HzjLrTl6Qs1mCSQBwoMPUW19TkzZwY1MNPbU+
++7iHhyKwtpLx9vAQgHFERRNca0BEER2mwfKrOf8MubVQXOZwxdwGMSN5bkUUD7W3kvjdvQBek7P
hpblldsg5ydsj9TdFt2Y6lgy661hLYDsCW0cOpZO28AG0cIU6GXI1tTg9EW3sjU6c76iSnEju05P
wMzuBR7mYVrjFh1S05agPaQHdRh9t0M2u220H8mD3JqreWuziJP/6uNpL7YGbBHur6wyn2ZrzSr0
aK3scfqhaysn65u9tXEG/RzURmwWfP2stlav2Jq+Bt3fjC4wm9AOSl1/5FuDWKoT2oqztTWOGHTT
BMtgfWmbg6BkN2dMQZB2+2FrOmlp4g0xKFidENfGZuCFpbBoUG8N69AKHcgzCM5nf2tona21nbcm
Fzz+54iulw76znN6sl33ZdFdYDnAFU15kNkaC7xWkepI8+a5TZ0SAuB6WWgFImWOjXoQ6LptsC0W
unC7AbTadPt+TMYBxj56dR+Mg/A+RnTwbqmicixeBTp7gQ5/qO4OK16hTV/03O89V8TDYkc+dAHi
33OoBLkkEQIhSQv1IIWKwKEm8JV9WQPODDJcONj1oMra54IRBZUg/zbKJYb7EMnFSRSUCtDml7Vm
33ujPhrLJIvt3Mw05Xhm+UO1iR2mr2XU/5q0+wI5KRl5DvgF6kij+z0n4GjkJpzI3xWUA7G/D6lT
B6kn20RvYku5yS7axkFDUM31926TZdw+f6o2oaZn6LtXYX3V0HBS770b9GtGGYgnCFyBA5n/ESD0
vof+A954wA1LIYwUsYFCZOXiMkAxmhwAC1sP3TJIWJ0Ju3FYAw97nUzbD/ilR1BTu3bJ0dNW2H39
g9nUqRXFam0/5j0gKVDiLVQs4a8/7U3W8nroNAxa0LZNZ5v01W4i2Ao1rNpkMTKT74QCL1jG/KuA
cpZtEtrYKsBiENVcqGs68+B/QG8zm/BWQoEboMT5FUXCZBPn+k2m6zbBTuUFLKdxnQ+LubbUgrVb
4l7Osxelm+Dn+epZ1fTdLR7NJggaKIPpJhHa0ArFJhqit8EWny2vehMUm7rZjcw/qMF9moV4WIn3
yaBA0izfNVAkWyiT1SZR+ptYqZdzuYmXvVTnBWrmMsHzgrrpDeTWjm+eKjfVGPJnAx2UQQ8dnK7A
E1XuRiqOv7kaUE7zTUIlvn9smrjiPrh/O2oR64jUNCPbM6w/8swKveHN6RAqQV36nUOlTbFn5YrD
HOmtMaw2KZeR5WY2cZfld3sTe32ovplqv/QmA6+bIOxs0rBkkdmk4gmasQvMGO3EuCvn5TIq9Vjl
6qwFDnqozdUmOxvoz4ss9l3vkLAvUSY4OQ8ayz8C6EwItGtVQYvaxOyZVS891O0FVseUz5EYu9cC
Nkztp3iWod1CFS+gji+bTK6hl7szgP5pgWNAZqyavE1/KThiqs9vEmp7K3ABxyl7dzB5ar9AkQfB
/Ql84BnnZBEwe71paPc+NHy5iflejo8G7fJSb0K/Ei8mL2z0G/7Fa8RFm/GxhzOQdeLk8wOiUK+W
mLecg33uQMpIOAr1Zi1M8BiqAhXFZjoArMdWje8VmyGBBrOFPyEFnDGlNtW/b59cc2C+/dzPao6b
DoL7kPYAR8vA1JpHg1t/+iyuvCFhjURoY0A/hToJHOCB0+XWwz9pfULxPqJyM1aWPD1Oengc4LhM
cF4gOh8myi+ZP4dwiR7LHhgxnJoRjg2MWgAZ4I0TBTdnhasjJOzCFahMDr9nge/jtvZu7pu3SiBJ
MA5nAJf3su8T2ajHcjOOym6Pt2XVxH0Y7hXU/JJeMdgIVpOr7Whh0wdFQEFudpRga33o4FBpOFXO
Zlm5qOrA3crzQutP48AyZvC3KvhcejO8qNU20QgPzGS40wVLbUTH1G527V+2J/dsM87EZqGN8NKc
2YKWaV9F0+ehoQo7Uj1cp82AW+HESUjX9WbNLfDoFLw6muPupQx+1Obiwc2TcPUE3D3gHT+9EWC5
ge/XwP/r4AMq3j3rzRi0UI1l1fgdGQ6FYx+dmG2XO6bwifvJiSgvkX8DZF3DcdxcDb5ZkAReZAVP
coU3uW4mJanw4HRUQpOoVeDCyYQ0AmEhwWYXswHkVJd3zwoFH4pzVD0DhHE+Xj2b3ORmki4NzhfH
li8V/NPtCSI5DNURzioMgtcOTmu+kEPRrvceDizdrFhVz997eLMWPNpiM2tJJ6rA2gxcWycF/NwR
vu7QyhSxFTyj20YDSRY2CVxgiLu7frOFEQd4tdUEBZXRnyOc42yoo6ZFTKRz5FWaV5FVWYDLlybj
Zjun8xCgPnkFtHMoMvgfBg61/s2q3kzrqUR/ZafnHNtmaDZjG6cVLO7N7NYrInyZ16BeAinob5b4
JJofnW0BjGjnu5Leea7knY1nw20NGrf9hXX0kC+KRXxaEkC0aqkeqraHRkkZDmSq3hjlIqBtE5b1
fFl80j/29XSnpm4C3bMqEnX7q15eMng7oa1AxVouMLayTAi19vnoxIBq713RAYbiWWQVsgvhFSCZ
4jsoC4rD8gTcVc37pvCiBUhx66HjUungPrYCnCF0sEA7UK5U2QeejXonV88Gx67R2g8be33TWKii
nQ3aMsRtBNFrmGcyR3LS7DPtnIBuFHHa9Vj6EG0jvnG2Y+Xa4J1QEVKvedViERFyNg9eBfFkqg9u
/4PUbL7WniWwIyskF6cuvR2QLqoj7EFDvBqyuf3wb6z6TDnZY0jVSXBQiXNmcXBiIJ7W+THrzc8t
RNPTpCFAjtsFq85dtuQITXI6Y4uf9325wh8AxGM4fUEIUYblwuqAeNUE2BnkGWm9wMonO0gnK9DV
DIiocv0wxePDlQY6OdkmdNL5FWk5yHuzfLYov5cg/hsESH0cXy0YyD7r1NE27j6VQ37sCVNIigB8
8tzlySsnOEYmfa/4fErbOx1AmQ6r9SnMLBAUmo99nmHvxjE+SEvDXLY/S2Zuzbgi/tTihqddip3C
LxNELnZEiytcsltxwVP/pjt0vZOsQPM0NKhgyJkM0MqMMJlSE6pHYsNcBlWsci73un3JafcN0asu
gv7ehcBsPeUeLI7SuK/9c7nODDk9fz/00NmlmVGZ49QCTV2cxwFKyDStI9Qp3oGTzFBt5OSdG+Be
iFuAG3CgU3X1BHNc2joi7nBwqsHZclf7RoIIydMJj1lbq7gr7DKcsX25Mv+uzfI5cnjK8NTfVglq
ZhXqVXF71xbTpykr8BAw6uK8TJ9HgWrbSI3MDUSifYa8rhH+O6SEKWRsHIMaNdLAO4o8Y7qryDxH
VPZn2acfY19hn8rGPEQ+LLaQNjoUzoTj2b+kYGLMvMV1CgfpO29BywqQo8GaTIzTw/NkIMkKhe3T
LcHposz/3lARMo4i1F2bvSVoFQ1oZ+LVXs4FnHRi1x/gbvqg6Vy2m4p5v+TdpWPZdw9UumsxgNOr
Qbgz0yysEd4ima1iu1kZNtT1ZYB3hj7Rvo/tvjcC4JGCEww2mbqkRIxz1FGOdT624L5HDyDaUC1d
VFNErhbEBGpbq7sFd9Ul487v1wGRQbhR+PBv4IruchbIn4u7JP2DY4oprHw4qq24qkqiWpwPbock
cVcATlf9C1uctxqCbZqJuxuS2n4VtL7PlTiVC/nMDAgmbsPZ4ujUpHFfyrJFsYAuHOvUijvLfWBd
oWJHo2kADFDhDZM8LPLm+4LIL1lmsYND9pMBLshYaGn9ps0bkgH3LONPLrq7nevAMkM0MKu8kA/1
dwsbX6glYmz1yg96NF+ytX5VuORpZ35YlU0CiIw8YpUPvcusHDz19FxAKPRtE7EunXBcAkIlYA6y
2YpHcG19V/RHY8rXyvLZURTul82aGmURavqqL586snxbcEqW2RaxmLDH8ynKeu9VuPCdpNPRGPBI
1MzsbhXqTedutfMr20FubDEJmVAokdF/n+gaWpnZrxkjh1KokxEdmB9AYIhzL/Tg8MYks02S0ne6
yBlgqjbFPRutL1Z6H22G8HI71C+67s8u8ffu4CMENAqkb8ZHN3MSb1l3eY/uRBTUCpmHJBfJJu9Q
1T1+BoIxQ8ramLk6w564wArGEzSPYkG5gdXdWQiwpTJFMHSps+O4kS56lW+cVrfZzXFsLfIBF90E
q7tXLmuQnNXv0B0l0vIuYllyAh1W+iiQYFqMALw7hrx3BrJFbyzvgnhc1aeBW/GD6pHuHSo1hkwc
SCXgFrLaOlcrDGjMrA1Mqn+MBYX1q+YtnOYiE7uCEqyqEZCDt5npFcjBXuP4gRUCoE2jcp+KOk8W
az4OWoeW8iOWj3Y86aKGnGqhMrfW+zjPFWIuY+BcnsABpvEM4iuq1PA+G5cjHThvcVNyz0srv+8a
oWxE2aeL165fLncAtDgJsz1kXiUwxjL1ROS7PdJiSn7NHMYvzbwHnac8SlEroMFGIYpFhtjap127
GZ6TFmFJa0XSeumeuk3+4DgZJzUAlV2jhtduqEXb7fpOeWHbW94epiyqLzRG1LTXsnZYgkyhxLPY
dFGfT3XEwd0CQwy6tmSXlWdJYxonnjyaRrkv1cNIgTiPstpzuDsdYiOgvAGKIqYU+z06thJAQAL4
1913RkL7yYHWsglLfWlegUL8EF6JZPqwQDbe5jRA9i8PDoH2lWcFj+VGQZbW9KNcpiOB5gXa5n3O
gY6BWbQjAtOrzZ3s1DEbWN8mj6ocxzh6bMlLINhoqQPNNoocuSSvti6rN+ThUNvufjJqJyY7DYli
czzMWYzLxPa5HmE3f9gSQfBysaJiHd6RjwEunNoPdfY1O+Li++zEFpntGtndJsVuPfmhRJsl1Yxo
i6y9GKQXkEkbYYFMgesrKqAdzkVbNmYllAgBjATRS2/6BgX0yKxhx4QF/REqjW2RU97Z41mD96zI
dkKAZwyzwcuSlFb5eSXWjzEXYHDK+irh8+PJwY4OpgtWfgkAvkVmQJTZdR4bqPOp54cTxSwHRBCP
fBzoXvbCCRyzPBLtvo6S77Km3A+uzXYOCDRpuo9BFMeBpq9NZeNKui9uCqdATAzwnT5MebsE1O0u
k4UesU+RXXB+tZ33c0KZpl6GtdXHzDgoTn0c+cK8T00PondLxPRtv1eA2gIyECt07QozPIrs02qm
xwVnECTOsNuUX+sVJ98YsBRZANAGJ5dCEgCmTqNhGdRTVoD2LewcQbb+sck8PCnbmdBSTAHo1A+n
kgiUGvc2FPYJWV/70Lrku5KFd1PFeh07jgJOwsVgAvl84gn7YDSy1P6gVdjKkyPsKmrR1eCIs8cj
pe5V56UfZgLHEUESB3yXf0EtV0ZVuVV0pDqlgO8CKAF9VIsOMpoYI8dt0z2s5z3vxw/mIX3tN5D5
i/K8ODI/Ee/aVxjBUFhOFnneIg+KoHgA5hsTpFUOzjzHZV2f6ALgHmO5sFp4Wu3QJbT7YlVv6DIu
s+ofpgqqd4021cED11Q+JHI3WS2kIhf6ytrZ3TuNK8OcQvoFkvSTiymLoYJA/a9mrM7M+2wE/SHr
YQh720Vuw8+zJG9xqKgBHRDrab/rTB+nzvZGEEdLBjkgweysXqInNL+1WY+lp6vLKCk4FVgzET7O
NzgJ7GpJjE1J6ynyrNQ61wWGdiz+pfGgCvjgvoIJob95QE1l8ZtDq3R3SoMMpwesHUjwMyQgxJEU
BL1hQ5V150DUFcsOrGIiTcEPENPTU0/UofZMHVnWjLrPJo9IQ3+DKfRZ91kRO057hwHyc+m6DqL9
Y155kNpp/12nJQNKo68GWxpy+13cTZe+BqBd9XPCYDImxCvGi+9CGmqQxn4dyFdfNV3SE9dDGYwk
jJLk5NhdUA0tAg9I0EVw+h+ytIEdUjkksWcaCU73ZixeKCyp0MVgC6jO6KiZoiScZDGhLPtWygpD
YhC505a41RWyMCtUC4RagMuQfHwxTXuZbH4Ro4Qli0g5Lwpsk5hyoRBGPUjjPFX9sUXc5LIImtR5
gXiB64igmJfXnjRuwAaYJB1iR0VqhUj69dj79mhWSggwJ10vDoZA4MhxT0AMMN9wiKVfABufnB90
OTH1Tjz/HUUgOWpVvLhWwfGsuXtb5o/Yu1Dks5rg+S92E0dpZo3yXftTf5HeY2XNw9M8wIbp02Nq
dd+Qj6oPGKHzYtwaCVyP4YxuXvvUu3PbiizpIHLeooeoK0zh0HRnWDY88Jm8UGLle+3I5uz7dAuK
6OfWqW/U23K33HjhqEmZiGWKF+3zRBGYTylHegBZuS6CugJNkQGnt456yv1LvsWH0VaMJR5AegXN
XCCkWBRJkb6XzfQGu8N9WE13k+OSvRZyBWyKYRqx6xrnwSUgxis91Ht8zgthw1e3GJzHgywf62U5
6vZq6bTYK9J82jnWLS0STDQKUuLtKIw0zPTgp83GRR9PA9WlJ1Q52dW0UIWAb4Mz5gpDeoCY2nR8
RzdbB9zNTfy4kpFd3AbtsfazxFXr3sr87xqHfcKHGUNTBmB6nXSyUMjqU/ecnDBI4fsjJKIung2m
KcxTfvVAVh9wFEIQzNj75m76FUo12yDm22FgBrBRY58nVYIjxLgY+IwI8iwelk6bFzdnUf4RYPM3
5Lc+plojd1Gi6GkgtcWW6a5bJvGIVAX8P65DFOvQW+fqqdAY+YJ4GprU8tukW3OUVvajaPw6bDlK
aUB/b4WcHicpnBAzXQ6YL1Qh8I4FgadzwFY8/EKTGzgIZaDDxNMCJPg7mYfTqlMn7jAS45rD68VJ
KltsQiWLKsbJrudwixdDr3BxgPkLxMw2VwembPNEF7iIIuP5kdoViPj5MlXw4rfQZW7yW+pySDrl
mCBOESPa87L1ryFzLPSDqnxDK16fuNs9jl79ihxVdvg/Kuy//j0cX799aaO7KALB+LUV/zUT9tuv
9vh/v49s/Mcgur/8xb9DYTZ+DYOFYWauoPhtGdz/Awrjf+OYq4IBZwC7PAzgFfhh/4DCnL8JDD1j
wsNcXgYH9C+jzOy/4Y9sC7PRGF7Owuixf0Br/wT44feZ/CejzNi/IWEQdABBgy7bJtwLG5MR/zrI
jIATpn69FmHhqxYlMhpZbur9VFgQvlUaY+pAG641xBavntNd10A7q53OCu0ZyTXL1uOOaRfkDOwA
UdZyL1f5OHSZOcHLgrYEVahNUTm5/LtufTRqDVCF7lu+nOfWWzDjwqBWZb19tDCCKaDwcSLlqeE0
/PafnEDf8tcCQTJYf1MNilUWlkAQJV2tCAUfknYrLfZ9ar9XjHaJzsHY0xpTcFYPM4+YqvIj8Yx3
RCovRkavq9UbJ9mA/YodxxLuXDchPSoxzwuBNzJgdvQf6+F/eHk9C7Pqtt/DwSzBwBj+9fKOc8tT
ZRfY05X+6rzpNtmIdCOhHnHr+zCqLARfcXPg9ha2SOxm/gDanibgprAdYfBT7iODiDcm9npwCTxF
mZ0xhMbBMBN0MRp3zO6L2K1cN0h92pzRWSChw+YykpNEdbAuZz2AfpMNrYMl65cAHnEdCkcVyTL7
azC1Hom5vLit0SfXBxlLaqRYf7slsvUTZ+nYjrP02c1gY3DbbXc+t69w+yV8r0Il0+oeMS3EQCNn
TyCz/aM1Lr/4aOxA4xeRRBNG2mDQih6O//2ldf995Tocw4897nE4/N5vK/svI/iUz7eNfSgRBIYj
kPvrrS2FA9cXhTng9x+pkBK52O6CyPGLcdRD1f0HYWe2IzmSZNkfagJclKTy1fbVzTx89xciFndS
ue9U8uvnMHoGqEpMV78EkIWMLHczUlXkyr1HautMhtg6O35NMfrWqEs/TPGxsYS3s6wSrAa0n4e0
auCN+O25ntJv0kJA1eJma+cImzkEtzUUFIAUSTeeEPFG0hx4IsC9HeNMOcc2wqgRiR+6ir6rGopO
m9K/DS56m5q97eA4/kPRV+U2sjtzOym3XCGhvjd4HWNzuNRu/n+P7//2qf5/nkH7n6xCHj3fdkyI
hZwZkofw35/BPHfs2UJcwq6MP8IhCgfjJ99Cs8L7ZZPhdaZNRvNwFrqiZeWt3ySe+Tl6grmGmZAT
YJTfN/VeiYBZt7XrKQnPTVB4WBCb/X/+Wh1OtupfyYp/f1rfwkXrcv7BuP73n7YdcjeyzTQlgPg9
zrJd4/aMuGib/txa/dFwKu8khvg6stRjPUdTsuqkBvEwI1GkFM4nb7DezXkwtr3LoNgYwnwzt7l1
cnK8RFk97Yi66dNoKuJPheY/3U4oqDKotkZXVecUi882xholXuMqqy7RKL1NEP4edJysRr7V/+X3
XX6ff/6+AiAldwRESeH/w5OLTN7WiW+mWGUmGqcoqHaWM+oNr+J8mWvX3kaZTbOLRepSb4nBz6c6
ya7OAANLGUSXja4/YP54G+mNgyH3ju7y+81mvdi7SB0HmR/hyLc5DQkBbaqp9c7ONZKBczcX6NAM
PKVHD4k5AIyp7P6XL3TxL//zF4Thybdpcd2xdeMfv2BlZmMSTEm2hhnqbNOWcERhJt0lKqBPDOHJ
oKQdXavZ2Bnzetw0w75u+I3NKT85pXwQVS33fgJF0nWGn9qq852Y5bqz9Xyy0QGOOfYKhnPyFDG5
j2Tm4V5MN6iR14YBycN//r4srut//DoCG7e39C02SOHF4/2vJ7rtW2VtuW22jtzHSCXRdvD837VF
oIqDlixh92b2lrGOVW39lW20L98C7Z8wOcWJYazd1A1RY2sXwAyuH5OoqRH+t4//f3zl/36m//5Q
CZ4m6eJql9L7i0/91x/Szy010MFi8svraV+NNFE8gi4RGcLFaRX/aC37NUeia1WK3zltvEvlN+Aa
HNHu4vApj8x9EnXzzoy9aQvS6j9/iDYV0D8/RitgM4snbGHJZd/Rcgz8y+ltgpHrnUwkZEB4sEmY
tPt4fE+xL176oOIOS9S7mswr4B9AqB3MymAhgJkjPciEpQRpQzw4aVDdWhfJRaczkUDHudYT/VaN
hXca+x6DhPlplhEDT40oVXdeSKS5ctEMYCcVnj1uo8D6JMa3y3ERWtYvym/M5oFhrYwDo6/i5HT5
jjy3cZ0cO14aWRApI4g2G9KM8EY+QRJxSDNAgWKmW7NFyJGCwlaFsw1j9zcGWsJWocV9LylWOhp7
L7hTjOnD6KDItX2y96V4RanO9nXfXXlfcLDA2EwE+UFS+a9um7urMCRchfbamwnBxW6tJ9/ZCA3c
oO0asj251xFgyR/aWI1bZ6RhTvr4EtlxDFkEW207AgcLCcNaXtheCHZdhrp0zoFtrQXSn0YC9IbX
ZlEEu0UbzC1O3QK7cxwUDOrMg+nO6ZoXmVEk0mKyaIxx0Uc7r/uZNP4tQ4QEhhTtOQnOkQ6vOSR3
xMpkUS2hYPxyFpmGo/ykBbpm/1ABVTqA5tsyIRq3ZsNXg4Czd+JAHKZFH/UQSgME025RTuNFQy1V
DTSHbrmI3S0SSw7DSRDtNIzo7CNGdgynN5GDd6HyrF9+zC2NYJsi3JYydJCZ0HLtRdWtWzM5urHT
MVeyxEqKNjj1c/MZzMzlmEbXyotApaEUy0UzdkJz3LGZKjzlQ72dfaw5oMj0ykVsbhCdm0V9jhYd
ul8U6WzRpidEamhh7rVbdGu3eJmUmW3CRdFOF227MAJU7igoHgRGwjg3Dkkp/UO1aOKouNU++6uT
z1Sl6ObBoqB3frrKzOaHxFa0VqLRa/uv3o7wXi4KfLho8czvh0Wb76PgPixqfY9sHy76vUF0YWPk
6IeUjOQGOrETLaMgZP8W+Z/m1bqeI0iVrX1XM8+B1dbzSjaiAUKAmkmtQ7LAo4TIKRykqIITcLx8
b7iY0xHoQ67op1bUe2+avzr+v4oywApICBW91QcT0c1oZtjfBeaUtQ/zgpv7ZUEBp372nDsx4/0Q
/i4V1yUyOBicQG+WIVCYxM9GoQ9GF/Ect+U9yMH9DR60SMsfGE7gD9cSDmXBgQaYeWuGmbOr+hSi
rCe3wjO+TA4SM7AvJc4pRqHzU99MgH6h9TLQhZKBZg+0EsRS2+6bfIIMB74qyOsPF2SWQdSHQbHF
5ZXgiSm78nfnhI8NaMtBxNWuc1S1juwJIbNY/sB3jRdPz3QihmsdPYIpQoidcnEaBZWHLD8v+AVB
NEItFsUgOgxGZBLtetIDsY26BfegBqztSpdE3Xqd7rO2f0rrP7K1fxQL3cxrWrkWo+MjjzinMM7G
kw97o1dtfyj6aYkFQs8wA3VJLC86zL39IMfm2wnsd50hNohlxp1hlnNUc+pzInp9PEfrDgrkiVIF
r1JB9rOYgh9Rbl6Z74d76GQAZgk56nXt97chyOxNFhOVQTAZ46Lcwd/fKicKL2b/nLjFeydeqmR+
HHwK3ZEiEgwLw0b6ZHFwadrOFiRNkh2pfvIYZO/9Nv6AFhjfR6/8bfvIU8ZQbuMuHm6t8wRLOH9o
HAfeYRhdJjkX/HRwB//CPd3pjbiRQFpBOkz96sfoGD237wtZjbObpuF5CBT4Z6bpKF0rAckpGTmy
afgyIkbyZMUk+4YfurYCBnwwEpeULrBNlxJqmb/18k8X2/uM53KncH+sAAfZWxFUzyMu4tEqfufj
BxkIYI9jzWBrdOAuFONGmXDh4pt25nY1Mn2FoDwZJyEHhqcTlzIDpRl2H3daQivYpQxjIPJskll9
kk4fDt2MjURNRX4jFbh3C3+vepS3ZmxXnaraBzvCLOzl8bCWuQp2ae29GiL9NUwFSxiMJN3njjSo
a3E8MpSTy4jaaXOBBRdOlFfmcHGgRgK4S5qVInylYXOc8sqzt1oAgipFDTbYcTCSRjCGvJaZ8zSe
56QaTpaqMog9/h/fxgTmyeyNC7fCH3huFV76VrTm2rZ20GULkiW5TSKkajZl14M2BqMywcHDGKTf
CckGl1Fjro+1f60KFyRrIPFXAP44xhIdsZDMijy7+AibYlMqJsKU4T881zjgY5kX89L973eW0ueK
IHz1mN9vaQ6Z/+GA3NfkVzbaGE+8WxRETvSAG75cg+BgwF2mKxsBFBqsKxiuRWSK6DfXkF5JLIT2
tczxX+IBIOSAMwmWKUWFp2VyQAu/tWSS98AHb4oEDLJ3fmE6UOJJw9IhNAWJSu175vy2EjT3qAx/
Fin+B5xVj4z9+aXzlRETmhvxJ6W1Hn+MEI6AqIuNdHifo7nmrbQxAjNLunt4bXfF4qkxuJ5Pw1ik
h5QaY0aYx4UoERipTDcusbp1x1/sUvdHJar40Nnc916NF6rnvx5azlsz4hgSSUg6CTxIQTq1xbNE
rjYy1gpW1360xy/C0M2qXrDg9QmN29qDtfP5ikSyFX3ibepJtHBbul9+AY+tHI195DbBcfF3p6j6
98RhrtH5g9hDfjp5nvYuoe4OImuNXVbqn0FmKVoXe+sg51OG5rhzK698ccHtxUrl+zqyl4fPry/S
ZjqRihdGF3y4/QJls/BNkhT4gBUH3jhIHnyHg6jNSVP75aWaFqNuODsbVeAXmw3uCXXqpv6p0+Jm
PHd5+6tvhicTFp96j+Yevm59WQL6KvzyWtzIc4e1/dRK7NOmupXaO8pekUtpSQqDvTOY//0oMVKL
wYNPSHqyxJuU1tXdi9uj2WfPZeOeOzvd+4hXa5DY+IsH9V5X5RtC7afssSAoD5N4JIuvsOFgMkyB
OpCe8qWiwendrmMvvNYBX9VcjdMJO/d3r8nLjMacg+f38REOGuwltPO5wwgdRC30gfQQaC/fzjOa
fWvbq8HS3o3VxJfYzKpjMAYH0u45R6HlbipBg5Tj9pwThjedxJOQk9EZsU0SxMcjQK677PVwQaFX
GxdHQgFTHwT52sKRR2xsOjoThr6AH7+VjGeNev6wFPlDEmIhY6uPbGwT0DzzU2AUxA88DSQJ15kq
vCfghk8zosLKANEv/hLceMloA9SamNK4Hqr5VbfgZCfMTZs0IrHZ98lrFTNvzxOqXmqkVTNEANuz
1yyMnIuDFsGN4G1Ux99P9LQCN+43zi9gK/4aRGxezuOb8vpzNUPhjznbcrOq9vmMI9kY/6QLtHpO
oSqa2c/SwQpf5uQgsgVh1OniFMzjgXdvo8fshGlrwANk/+wdkjp8yHo/lal+UFn7E1P0XZt5Rjns
nyq60YXDtE7CecbJ0ud8eKWzmz2kFCKKFPMFYa647c5eIotzPKKH8rh0W1WXJPs6i4C8E5/dvkrv
MDPTu+GCM3Un7C7p1HTr2E2/jJ6z0I/ARjCp49w8xsAhSV80YtcszMZetJuJMIvbEMRRsC/rxCbf
D0R07dkzpBijh3Sn9rkaAMRG1KPFjM0A6XdjZu4zntYfJaCnxJzNbWTEpykzXz0n/pBh/hFAlIKX
5z+FF2/k5+kLwY3XTQ15UhhiRZrvLJV/KzHzxIOt3nL4jo8CL9o8ykdHJYTk8LMyNWzKXd6OCj74
dEMQnsgdim5VR9YpHTymu1FFVWOZrJkI3O+s5C+meQGFzhsfPH+6lyVJ/8HBFZk5029bW9Nx9kD+
ELoi1yQQFlom6l3traVE6Yunz3ri5ercKN5AMnxyOihcU1hc4oDPpRImAAHrpVGdi6ECS3WJka3E
ehkw4mPi4q0dDbKOIahKy2gDwj/aDBR3NipoX+lXYRB9MBbCv5IGI/iCoZWTPTKC91bJwOoBqqwD
jyfAwGpkqpNxh/fOlK9NFgmAh9QVLrXpKiWWcc/pf4C/CqBZMuGv4xqboVRAGmGiNGlDqiD2wIIu
z1atPjMSR3c1fBhWlz8anXPBcv+deuV0xF85CxZG8Fp+EnDoTkJj9EI8bs6M8ZxTPofMWtGne5Zy
rA2zfwUg2Z30xK88OBjjQknoRuIXcBrzpiqE6Nn2PxxZ1rt0Jt2ApRz/WejWO8G0sRqG6BwYA15i
gKidYMuDdeANneE3Eg7OdI2MrzA7pZO9iY0GTK7+NdoJ9vdyW7NCeW/M+q5nDQom87595nQsTzh2
oR1cfBk/k5P5AnCLO0imZ1H2FFclU2QTA4DVhrQBk/ERYFjcBm7E0YIhHaXkOkn2heC/QFcjfDZ3
zUx6pfspIjC23WQvpufF8AQ/3LUhptRpCyVx7QzjdDadUR5ID2lgfbTEwZYuB75wfq3KEnJcSILO
7JhdxvPQ7VMLWWKO+mYjgfmSXrrMiQEUs5oHFgGgSfqFD8/dNO949b5Lp/1jllbx3LGDIkwmaB+i
qX/KtD21EFNXdtCTKK5sfeBfKlk/EugLuxEAWBn9KRWYoTvvPe5dwTfpkJVx4lOoiIFSuWLWXSoj
usJ6G1F5LnT+7JyR4FxTEM1rXShxLgpnx+HVXmLsrp4fY2RuiyOLLVb4cOS15L6tWUNAVN4lmd90
2zAIPoU6900z7kbGnSvd4xYWUI/xn5KArv3aOSrGt9pd0sITXICSerXDmNPxu6FQsoFEuLV76rWB
H16MO7tw1hXgzMkS8T4jJL5lDQ/LQwyOOmQZmDh4wu3BDbYNxtgdHYwubHdr9h0koYrNE7IQ4EbM
T20a9YPVnkmWbkT46Rvqw3Rq0NM2smrVo3H3YNRU1AbbssysrfKP0kvUw2J3r0xQv974ZC7vYic8
DhHzXeR1sJ2lca6DviVNVLX7PJDXpKlYHiFaFqMUE4qU6f7Awk6wb8DuPwbdlsz20YrCX0xq8f+b
vV67glUfWY1zK5tuKnVwyBJGWmV58hWwnoeQAIstBlsPV5PLO40fB2EOzyJblvrE2vnK5rH9YNcE
BGnkKIZY8NOrS5FH9UESIhxbNGRlAcTpvXa8aFiSG3uI+zUONjgPbHgJRENGb2LxiJVR7lmkPVxY
kZMtnIOVyDuO23Zbp/G8T4sqvI94vVmvYV7rxTE8qe4FP/xZp1znAtgjdrkIri+LLbi0vGcEGlj+
I+kvUDqdJHvp5NFBKUw7dp4jxwk3IzwAc8JWsb2uKhoQvKq8EM0sNlM67fwI/kRgpM1GDB0zehoD
jEeEQPXg4mPkryeOeY/YzrKuOnYFmBoRNfUq/UAMfB2nXfIwYGsZO+r3FGsp3FnoC3bWbwH6Eliz
eXSlWPIf3uJz5skJS4lVYWRjUMfzYE/Wh12q/loyQ2P5AwVqzh35UPYtdyWA6663wVOZPHx9HqnH
MJzZF9DfZ6uXTzrgcRxV+Yb7H1CbaMS+kfpDd4a1mdPcXxMs6NABuAJqGo6DERCQGNzqZ+m6+DdB
Be7qzISAqi8i4jMi9UsLj6vfsxMywwO3mKVjyO7OFzS17FzIhXNYtOAXk+V7H8lPNKjOAjfLgIHj
20LB3AMOxGQ6svmkTyQJlCl/slgDQIWl+odtgjGOF9jxt7VX0bvR0VRQDU8QOHayUPXRKMN+ZVVU
bWP5M0/JykyxefR8Lj3VOQv5vLpFnjMcjGU7Bp3CzXDUvMUO9upIhrQhMAdk5DggBbNNG4Wc5o3Z
tpaapq7Ch8YpmCi2YYFqPs1IOQPt7FF1YmM2v5yJjUh5RucV+Z1/RT/A05vo3/Se344dvFgJDNe6
cAPucz0DS6PAIceOYy+n7eqUuwqc0VgDVKKUacmbzgyIuuQWGVW214B9j3VRHDgZf7BeRT3qCccf
vAq2jyhKlVHAEM8Spta+zH42HWZjILhs48l6Ax/kEBz9qiEZ2zU+Tbr3zYYofhAVhpfcL4xLG7jz
uiNqA6/MfEyI05+z5Q8p5//3x3L+4gytEI5LcYXdVKQvmZN48HDx6lVjIjah6cpLDcGg9cgYOL4m
mZcuXEwHgKtttEcMJA8lmctppXkqzpHEXttgokxyAIyFW4PJBfT81wYb8Dx5OnlAS/lgU5B34ICg
FLZIgyUEbYqV9orfcoxsgCDZxA2SqE2iCY9qcHeXhMbuONfU+culJSULUWKIE0ZWJAij8stdXrqk
r+aNq9ET2D3VvHemOo+7tF1SVSL/ymiULhmOZf535lyyqi89iCdsauStU9V2uyjzKdrympc5H+81
PKUN/+pKom+/uDF1PIeKiD1BAxCKLbJZtpHd8OEIdothmt65UQ3fm/1hdkSkPmFQA1qFuWHluXci
3NaO+SYZbp4reB7ocF2VzjfbGz5IP0C0TCe+WX9oH0qZ7Kgv1UMYDNRWscYrF0ZHsGzA2O0q38/c
X0EzuXfAL6Q+nL1ZFOYj9Lv9UPJMS2lDHfWzJ9pvKh8Dkyp+aAi1hlnLzTiQr2m8ukZai9ZMJrOD
11BpZZTLjmG429Io+ReIBe08w7i6E8ZYNMJ705MDj4YEthhBgUMPUJMZZzCY+Qew4fU8E2Xnff9j
WuI5VgypBjymO2WPRynEB0uWXMYKLDaSNJDrROBmd5Jdp2L3jhyd8uhjPMOOcjQ85ynRj24UPfZ2
PDy3hv5UU7brmpAVc/Uu6jL36rvBO7tajH2st13li2uAJLvH2IQyaeMhBElYCeg0eaat58kewg3B
/lWdC9aq6czbjVV54VBLmMUm00mkxXy0xik5S1F+joWeeEhidYg6XO6mhwiuo+5XGWbjjyKhFmcQ
BMENEDBrDSoAEW6LAaw1eoxmhtxyEnCZqjm8OFUVXgLdrId8Ib0s/8QWLmDN/msIynTN3exuRuUd
1DhWp7SJ7lVLE1pZIIhsAllx3c/nSt+C3FS7viYPbWrMF40ft1tRyRu8H5yjAEICUAfS1SZsxn1q
Jw0CTvntmAAbRUaCxe2iV/Do1s4URNCW8FXgd+nGiSiDadeoTPhIOhJeq9RhtKOBjnW1z4nTsj0u
Y5FTszPIaBCJx1NgsA0lyU44LMt959Ryjf56R2U7xy2R/hzGMXMS5qxR+svv23veouwmwS1y6jcl
hvnRbPNrh2VQujWlPVFlzoXK37lGeaxjv+HaZtFVT/GHisY3UAwHzZX20ksH2bhFRrNdpTZtNoIK
mt1T4SO4RGyXg1AzwuqYRigg6h5Nat6NAD7ZzTM+wSsMds1f2dAIzO6gF0CUvrgJVzwJXnlW8+LP
IDsD7a7bzg2OYdDTzjVVb02Zv9YzFWtjmoz3THfbKvNSgGf9Udd4r5dkuiW9s9k0tx5M54px8MjI
dclUjqCN7Elsh0QtT6ezCmOadyyZYC+JxcG/s77qxePCHjLdLv1SXnDMYTCvFKsbfLO6t7ytsxF1
17BtfpctJPccg0IfjcXBhTXCJR3RMwwaNmTj/UJEtdbj0DTbYUKTGOPE3qRqB7+thlOY/yaVf45p
5fG6TvCwo4kFA/E8Pc5uBAcEIybQRE6hWdwLyPF7NpBYpzgfLF6R8qBNezgS4bynUTDtA9NaVvMl
/tWsnK1bxPosB+8IYkZd4xbOr9FXbJxp660/zfLI1hMvU/IFmqNuistkKmddqnBlV/S+kcU4soys
TTuwo6PJHXxFMa04UZFTzRxx7Sm7ftTOn2KsxA+zSD7y3OyulC7YQ4e52pjEgamqMTC2bDVcxdVC
jwxlfrR5a9fecOEFG5bH/1gWlaTo8DajYE9XiFnjJJj/nKujZfT6ncfqaajj/gNU1UkPk7r//UMh
4t97/D74JXbaibE7zOJGh2UfvHSZkNYtbHUK1iDItlHdi3sfZXioKV8piyz/OKb9x5AZ43pEfl0j
zvonO8f/g2N4RwkGNrLpKB3zi2WQGAxF/xrZM0adIX+oFp/1UhOuKj/Dp1bPJGrC6iUzKS9BaIQr
dMPt2DU1kg/Ps9NGDwIY9UoDClsATdPa1sWjWr7GyI0qEpaUkTW1SfyVzCaldeSWWy/sH2qDrzS1
nc/O0KAgR6+AobRDYWoYKViw3mdNYxKZM5IW55CcKEja9CUmVprFZbnLgrfRLwYGUlykvfkwCIP5
T5g+48EAjorbuCKr6lWzOuSTIILv9Zi4qBNA5A72ZmB2jFEB8d6qGZWEiX9Tic2T3M73SrJM7YHQ
wxK4JL61bEHdeHVxLBZgdeaEHc1cTLJCgzUe3J0Rj9ndyr+quClviaaPjBqvOvmlxeIKqsRjqzGs
s/3JbGVyMsn/P4Sltq8qeGOXTr/q5qHGVpGyqGac4+MYGPqOIHPjGhF73iLgtmMkNqqCbtyqihQV
vg3EW+Io9ZKSL5c/iF+uZS3nB1/DVE9QV3ZN0eCXBROjfcgIFZeow+QZDJfxQZ3fbHTjb2Ipxs2k
5K4fy4ZqFspsLPp7Jxe/fYtzEb0/XCyS4BlrjPYhWPs9ZR/JBM1hOITsiekZEbFkdEM66zlpC87J
5phL6ybD4Z1hx/TiCom/CIbGjLSwrxAjriACcGchtLFlbMR3tCxIixN6lVLebdZ3htw568g0t462
xA2XT40y5hsEQEjga8+CO00qHAge5wJK3rGPKOsEcYpjZg8blB9200qKZrI35kF0bC3JEdEv9Gkm
2fckeSwzNKak9Y9mpLrnpC/dRzkNzBrFrYtG+9yacr7rrGz2ZUFizlQZM4J0fGTf0rngczylbfG7
DH3AwhQfa9UOJ+1NlMqA/aMen2IUENxWidxHor7kMnoeo+SSQlED5wLwvbWd17o8TNpl+Qs6KomV
9g96kz7GcwAz2QwoKLBC9x0ODqFTNs2Y+dGtHlNgonfYMc1k+ztKnX4pSlkOumygMPJlrWxi+gez
aAdOTMEwL5jmW2b5GM4lU40maqHmFUvHn2Ao+vuPJWaBY2ehumMYsPcYdVgPwiHqLPS0oZIvaW39
nEfCVaSEUBjD+FAl2GiAEbYHxVo8kyN5a6Sdv2eb1rV2ew6FVG7TWZgbysJTTaQV41UOHTz1nxtE
kzV5XFaztP07WyGdUznVJw/dhwlZ0V8H4vVZUjOdUwELLOzQuilr3Fudbx6xc6VsyN2XdkISJE0/
fMOSF0MjWDis0twVbPDbKeirWejdi6lztzJEmMqbYT5z663qxHr0cmR/T39KosFru4sbNppF3BBz
fQji/ehRmDbxj2lm1uHQ8jNx5oLhREQtDIOJlWVzi6JKz0nQZpfQh7cu+4uCFFEgyo9U7T0LEJoD
K9KmB7IZCosJYT61th3xLbxYbSpD/c575bxVTLeW+IdInn0/fWbB5S4yZXvUkjxoRIqzK5f0YePc
Bk81K2/ZWcfik5e5/NJua32K8qYkfMs0IJGGccZE6ycOHoW9secRcg4IENO6y74xl0jMdcR7qCHw
0/f9S9L3b5PlW/fQwFTiMx2wpjTAFvVWZ5LPpYx+FUilG52Hv9gkee3gta3Hhp1VeOpOY0NAYlJF
cIC/sNRireGxZzYDe02ajjhRSAWfzN/kTz6yAKUmLqiSloCfKFv7NPqfnI8Omh1bT9ArL5BBSQrc
I7ZjwPuRzwUJfjzRxW8fTM7YEQSAHLvv6jpFPMvzQ9+x5MPqdqJa1odkDJ8n3EdTgdQUafY8uyWT
kcTsC/a20nBO5bgTHmYCvzcFz8Yi1Ujoh22ASKHy+xTREmeEJrBBcM/HTXILyVWveaibQzI3Bd8z
QYjALT7SfP42J6YWNiLf1OGjaZVzrmlM2QLzDqN/RMopfnupwc9szG8tJrSb0fDR17q4AR84j5ha
sPM4+5ku4aDnl4pQ6ypI8Jxk3Rhzjmdf0l8Wx4EQAsWg643Ml/Rb7b1VZlXTZ6cvTKDgtyf2s+PD
q+ySIT3KXG7HpCDOsUlGylryZzavXfNVpRIPsEHh5iAArwyD4mCxrWwKwG9Yy93neonuGOwWnjNj
WCluILuixuyOhKlMfMasCBQ+KtLcAqrE11BW7INMrBUWx43HsrGjYRMa7qeYBrHLvuLUoK/Ok/TE
pqxXeFtM36bxzjjJ3zAdZo9hjwqlezKyhrrPo6kZ9Q5o+/Tf+dIJEJ+7TulLIEeEsfkT+TeGAw1N
a6hN79DPDtOOcpniddEtG8qcDH33PSn95mVs6bPDn0ZLg8t72wq5cwIzuDh0u5iAHgOBzBK3vxGR
0z3DVbiI2cig5Utb3W8YxUf2Mrz1dGC9sw8zsfNa8meemp5ys/lZ86YeyQXcMp84WxR8WWKKGNw0
agfBmVL+JwPCG6seQDv5/s8u7H+GuXfSFOgtbrdtV7L5/HssGJo3LEtNEop/QYk5zseaNbg/CLss
ZXbxFDl47tg4eIjZN6P8fLiPfrB1SHxetKcftDS+STJEB1wv+4jCpY9tnjZw/oA8fkkP2BdL/EDi
e8U3DC/QpRCc+3T+kzfub2A6z50D8HNiVU2tj5I0qSuAirDY6BWFGfvQBJ0w9cNdFBef8FscxkIe
bpMAaWo8DJ3BnAFbuOjKDYyInVEie1XY5XxWS7NVhukFUck1d9fJdKLh2lIorUntrUvvj5+693ju
3zSwxQOCEiPuk5Ik26gUPseBtgg7+rJNGHUq4NrWmt7CzJS9qdN3NnTj7LbbR9+Pyj27miEOVRA6
xhFAYtK88QLEMMZ9TlidkqFy3FuTWAkhJvnQ9xHfkKE/WJFN4zTo4DjbiHPpLbQK85wVTbizPfsW
6v4DrSfbQEuqAIN7T+xR5abtnUvBBIn9LuDvqPJ71bsHq7/Yavr0OhZZ4jr5LWfjT+FC+Petz3pI
WHeVMz6MzlaVyRVQgHE1sb9nO1igCnJRsFjaYuV1N/wRmYJNWV1nJdqtaT7MNT2LLEUOPoaAdZUG
6cYKjXtXv1Zsq9uWlnbXcadburfKPdg1PjRp7nxXnsOyflFU8KnRTXs74DmaxUPsY9lqmai1yc0K
kCqriE/ZyB3WZc7iSYz64jtPMsU5LTs4GlAYHPLhhGZDrEEc7ATAgKEEa9NwdniGvyvXZm1kgqgV
R87jqKtzlAZoHLb7y5yCZM3UAWCWMmtYl/7hv5iJem5qIGxXdc0YvgqayzBtEHq+Umd+H9gVtMXi
RdqDkX8mUXEZxHH3vJbkyNZekqaHyvTekyD9Si2iqUniAkTW1hdGef8U99+hz8BDAp3HDyXe+wQf
pc8C2MbtfhNt6Le9qHycWeD0w2HcYA+cVnE84raLoMgyfQUzwriddcI58TVWl3oChIfOD3UB1YOZ
0LISIi15jwqWDhS7JdNMSDHdzbpMz7MEVrnYybyZ9ErUj0hKeBQ92zr6MDyWmG1BqDppuKDEyRzI
1eEUYZEUzfwOG3W4SnlHkApYrpoz5HZcScFqDeroxRhz0sg7TmyqL0quCjhFTPvTfUpgb91UsJwm
UqinCl0CBN//Ye88diW30qz7KgXNKZDn0A5qEobh43qXE+I60btDz6fvxezq+n9lFdTocbcgCBCk
zIwbwThmf3uv3eM0iYJ1gz/mlFnyR98HTxYDQIsTNMPHfDwZMeqo6u9Mzt1kQUgGZZ9GynE/iqgH
jc50kTM9x1fgD5yOK8vqn7DEsadpDo4ko3oOespACXFAtiwSULehudXb/pH41MQeVGrWSaGApLXO
duyiS1aB+2rDGVoX0/jdael17h37aCz/8HLwLPp8BDvPcMhuXlqV0lI7vinbxEBsXuDDzb4ZciGo
R9hvnL76o4ulBYAMD0ejcAqz7jLagHPjutVFdgfPyeOdTt6UwqFA7kYxDht9ChXFcTl6/EAJb7Zc
ZEzyOrTRBSwFf8immDaR4dEIG7v7YdzONRHJKRQmpw54fFNAJmyArOVT9ovnHe814Xi4qrYeAypK
KUEuo8dOmNMNtRN+klZ3ERCv/0xZLaD4/5di+4VT/8u//i/F1ptkBP8SW//wGWXfuCZC/H5Z037H
xf8fVHSNf/wG/4wqSoOYGnlAw9ANEgS//YNf7/zuWp5DWtG2XRNOwJKL/K+oovU7EwjHW0JuvBhG
t7/9rSm7Nvr7b5b8nYgW8TeLXhoDX6f5P4kqGnLJIv451SCFwFJIlklnumP/khkI3TmnFw0T2DS1
56rRqk2Vx0hwQX7qqqcq6D5plvmIlHopo/kTBvMN7LqNkt/GbGPiHBW2Y2obW9JPdLkxB52kT00C
7JKAo8wwUSPbeg0qrG49pqbHfqCasxAGQnAKIEEf4Fq3XFJhP22oEmQypfX9fkamXQHFuMdtXay1
PqFMSQ+RhJOHOGeDnJkfHptIPtpqAScFabUreujuFaanbexdGpIX+zYBfAdgYOfFBJ3LxHvlfW02
mRVc+sq5rypeFVl9P8rRun9G8+viB+MZ5s+O2W1kR5F135ic67yk2doZ/IMhDM2lqya76KoGatpJ
JnBd7nN0nJBzQ3YFqx4OXJRZKYOH0fpi8OHX/OcNAPf0MNiwopuBsyQf/UhdWdseafmO1rpMwKoY
M3+OsI6pBfvBiO/MMHm+j3WSObgN/lCdDsvzpLcGULqEVvnQ5KiHPNv6WB6ZbRop8L6yHQkPGFuh
W1eVe8YjHKyI3H6LZZyyUtoQ1b3VMigqox9DN/eHDkruFhsoCnWHZmAXlNn2iCO1Fe+pPGz37NkA
i+NOO/ZqoIXNM++DOX7GfkH1ohjD02Cdf04JQFu8joKmjTjRPiuCC5u/jrhY/+5htU2iibpHftex
7D8HXHLwImqeU8wyPVZnA8dI2kA5xM6w0g2QXqP2ojQyWqhIhYzu0rD/oSwF8r05UK2LkAp56wIf
khCy3HeaFh30MYwgjfU/4tp7L5xY4YwM4dIUJm5MRU8fsZA5rYgYMe9RBB+gkdqw2EFGBhe3rh5C
IMBvqC5vCXy8Qc+wOyU/JjPmMUE7NywCCQHl2COcp6kLb0rDeGB+k5xnu9rXfYw3tS4Zm/U0rYAV
XQbs+GqMFnT8X793/yZjJaUpaalgPMJbaP+SAeyHUQYdR8R1iCI5gJ3cp055V5s9fmLDBfJXmr4r
1XBbFCVdboxZO11bwNPaI5Y6vlF3ueIiGynunpuqDHJoCvQ1//Wr/PkJ/nk5IjktbI/IF40e1q+f
sArw5da6YBxjZ3RcaBRaxC7gvXq6DnOLFSxxWuau0XKgKulYrJ+UXCgG1Fk6dbDXe+o/QwbNKHDG
HhbPXUQ9CCGmrN70Oqy5eXKwyuhmsLXMZm1GzHSlN+F/qxeMuZ0RAumsblPnOrK+Le9KqqH8TMEb
yxr3pU6s+EL++GRr+rDNJEVqFd3yvhvBVxmGn56Q6b5U2TOUUwgcWCG3ruMegZZ/6gEZmmLU8A7G
Jd5aamiKrgMp/eYOAf1lM8EpHU84dpV4/G/ygj8T539+Wx3Wd08nCSuFpf/Lhx8L0Ws5aRDlUvRT
Ev/ZuFpJNx4Jcc5++nb2mDDgOgYI2IKU6t8RliChY1NZB0Zi/ufh4k9ni78VXX7Lka5t/v6bXL6o
v74eYXqe7tokFNnG/vxF7uqhNxRhIBASxi6MazDYxQwiC38E10/fIHW4GJ03cz1yFTcdkM58adDf
K+scFR5UQYMLJxmwy7RF8B7pX6g/Wa6L0MyXDBqV741+NLKp2Nq62g898rWu6QGuD4JGNtOGguvf
2jNMsc65zF1H03fSoboacxlTWHDOvFnz//rZFkso89cfWprCZl+3pPkvmeHMLh0Nghk/dIMNu2k+
HJ2z5jKBa80GfZHVitv42hgD4JNhfLIDZLJxRLkNyJJV9zGeae7r1AarynrASFtsZgtphMrfMFNr
CzMJQ00StV4+fno2sx/wt1yDQRz+9U9i/Gu+1tEBtxrQEohrmt6vh4aOtPU8a8gJSn+12apR0Mut
ZcX12knnBIIV8RP2RkPnbtWiXbezpv13L+Jf0o46awSQB0PaDpFH/ZcI9kwwjd40YkJ1ZkCX1kOc
kwNXagyPcwPgKOyQ3Oy2Hfdzom8iK5T7v34bfj6lv3yghrNkFwxrWVDdX5bU1KKKJvX4QJ0Ucxo1
YuY6jUO5eU0UxVh2MTDOHSlMG8mWcaPJ15Y7tBtHxemxnGcGSRpbZRGSCnN/MPVA+akRVWcdI1gf
RbuGjtiNnpiYY8YPUXARrSlt407bkIhB0Jbtma+YQ1sALEAjbM/orlTjAB/YtC6+QTtaVzriDJh0
+upH80026lBwRrEHUm9FUtPkMUfxCgjBhV7k8+wONzovB5o+NQ5//V4Jqf+yeZsLrwGwgMM9hWdG
mL98XnQWzk3YUdQVD+KZyu9jsXSWuZN5EgtxQEXqK4m5UUPf23AGvFV9RbnHnA4U2cPXosfcBW/E
HU+GUX6TOjqMppWsxkdNz8Z9ho7spzb5RZpa9kxMGwD/oMnwUnRXVQ4fE4GmWUeZrZQCscMHC3Kq
eddKHJKuRME2m86PUg61he1y1StGeJHVcMmnBY5ZDGwY8XhM6/gik/Z1jtgGkRJp8xlTQSuqt+HG
3V29oH52SpUewo6Q8DjKBK4OwkeqSto4W4w9nMOi3hzX2mR8FsboA/+ir0E1T3GDPJq17sVM5x25
hUy/dQp+PdzT3dTr48YeSuKpirehMlkfE1M8MOsgaRQRkNFjAdo/SHxHL3zLnZpd6JgxYToszgMT
uwDkqN2TjijlxCGlnuGOpLi/HS6oEJxH3ZfM7ehbwSvR2uIkBhLVU72batfZaRV0MHyNMfBF7Tww
sQfMSmvVDLUz07i43sTzD9kATisMQCKeyWMuHPHkpXgEss5dbrB4daI2PXhYj7G6hLsRZ1w440bP
OXHv7Cb+slR/20fMcMVSOY7uH66qhE1em1nvq+FLFaS7XDbjQ9eXu8zA7cg58QWQhsFs8pvmvhhr
qmxWNpUoWCLHp3lgXjvX+luTTk+Gm7LLQlq3C2+ZSiNzt+nKTrDiBXp+7zbXwaR0WxcjXEQAXpMT
+VkVQ1Hr7lVb78TU/2HlFDTyXW8znUl9dms3+CK6/smJsRgwUyJmQkAVk0mzNwbGPMIJzlz0QCIr
eVI6SDCZJeNO1ZxJxqrHf2qyvI/rKi1A5NkhHhuIMZYdYsgYGDfCw0xXJGceSKrZVo/JCcmdRMKV
Bi5tOxQEO6zB82czpe16+EMl/Wft9PkhNsd9EMKI83ov8rllfBGMt4/ogqUTB+cAKpZUZrWndWDe
5r3HAUB6pe9IQMnKmbcVcvo6zpV3krV2xzDzO9FkeTO41ROp6GQDubPY9IhjOJCTej3TK8JzPk27
DE4+UC1kNS9tiKu0p7LqK587KIO7GuWqnrN7QqXD2Z33TtbnhNnKLzsKcZzH1XcV1KijTkaBpOZq
xwX+mSp6JMZRb7ch4MjF6jSeYrrdVuCPX6qkoZmIoTK9EeC7vfcQ2fAyI8ED3EN1A84lfDftQBzM
JSfAQluHndFcs8C3gYpeceeeq5ywHS1WyV1hhB9d9WlpRnzDPnoOrFg/wUC7dHXEg06oGg/+d9Xu
GCq3fqDQPfHj4RmNcMBG84wnxyxHlC+MrWZm3zdu7HF7mqdjhzenAtlzGevuldOg3KdxuoMuEx+6
Ob3tByv0i4VSPjNg24zBsionETe2ou029tjsuVBqZ7iracMfL3GuJlFEdXWWfQQkxw4TNzoOECHU
5EU5a8wcPkp761SzwmYRrQJiMee2seZdo2PGrQNy/siHVxZRERnJvpZEnlCgzBdlgyfXjhMkz1MP
vGPbQkDxJ6OjaRXk+SUtmx9Ez5N7wFjyEgjcqn1ODmVIQ6or3cg66uHC8Kw5BPTybjRKze8Qz2iM
IZhkTdOXhIwzypoHlIdoS4PtzZgxL7Xzm37OgrPmThVEUdfe20i/u2Io8kM+ZcGmUSk1RRlpidwo
IV+Yr0VO6yiwaZfEZWSdA0/7wEVcHtulgK+wDpypMSi29U1fs4ZaFcXmIYM1RlK18dAbVe17lbFv
oXKS0I6hg2rhriBGuC+sisdmuQzhOp8ummbuG+Y3sRGvAcJlC9RlZUG98cknEu0ribMOpeXd5EW+
yhd0ghlH4JEcdRdzXzmWIDwOJEcewR56vjajIchZQS8jnOSkeb2f2oiegay5cW3d2CpTnLwkDVaM
d5JnAxx5VbTVpQwRFwP9FOAVo8jPMo+Rm13qSk6njIqN2quTQ8IzximDYYrqn8aiMTe98jy0B9RI
x2zbtQ3C8kjA4FkVRMNMw7kRUVLfDNVwzy/NmcIvJS82hMREBeewyyg80XrkAwz1TuUWvv4T3wb5
xO9Tx3eGmkh6ApwR3qMt+D81kX93i5OrBxlYODTXxZGHr2uav+Z8QfS6ObHKPhOc24eNxhDPz7Ew
7XMCRGtROYQ8qhp4XQEeFsQT/RMYi8LXzK5OcAt3hj245wlbNDZhpnR6q8NG+uc/yoI0K/I618fF
98ElgwNAzWWnnQb7TKy37ah0SlsuFa2eyiuIn3BbWxPTm4nt2sWOuMqD2DzigGdoKit9F7sm2R3R
PE31+JxlGIcGMV+KjslxCRxq12pZeefQdUOdaRHtTE88Vsh9R+WU+PDLnqqKJWUqk5AO+kS+zYMb
HnT6KLbCmT5zzc6WavrXGY7CaUgQ6E2U4UKOpFDm8qwL0r+TDYEJg8CRfBHeagFcNTFe5uGH1bTP
WYFzyHTLxxEEwkoWglGBfT8BW3VsfWN1+WPUg+CCM5BtxrB5bWRN0W/uwoifGNAgJTkjCV0rSgAh
5DlQj/YtGBvKiqVH2V+JkVBgG1mXvHhS/uFm9NqY/laRrgkf3wWQrZ2YCQPhOegt5cXtvRunTG+b
j8br7lnP41VlYjAgmiq5YSquMuj3MSj51WSRc9EmshVRvTWGNt3adnRqq3YNBgnoIBcpsBxkhdo0
j4jDWpz4nO8cvm0gjnZIqTrQUlKVLer7pFMKMD7WljnunJ7bvoK2dW8urtUKngdWwGdPibcsqS7K
cU9V45JmHcunsCFbFJT2k6FNz+E8PEb6qPZdpx0oisb8LTnpSO2qS43ZOCPuVShBdw8q9ChN0i0f
MHO2V1rABdWzdbyVpdwVk1WTaeUFjpBXzHYqt0iZoNb7sLqCWiQEZ5mK4t05vuacyJpZotgF7NUk
4lyzx/nHUwYhqQ/CfjvojlxneUvlHo6QztOxHz0klg1S1tbUFl/eG+P7I4AtuROJRPkqklODxQC6
FlHPvJA3YVQee5BmI7cCx4s97KZcWkKDtiOt+cYH/JnkGoBOHsZVrbUMiGJWfwauN2nqYF8T1vuU
NciipCLMmRq5rRloB322E9Bc47fufizS5z2TjIazQRGl+iGoir0zPZslQPnOumXyeEzsH/eEz+9A
Zier7MShuPTgM2zEZ3prbqr9+IJpmEJivD7iK7+k+/mkXbHrqZe2wpm+5XCtQc1YRZ+B2KWh38cb
Cii23OcrY13fNd9a/1oP8HbEMUTDAzFWBRs9PGrxjTWecbenjKaz6dMMhvfGSAmM3XtMa/whYI6O
tb54rV/nXbFYgqdt3kTs6Bj1px3eoXK7mNQQexAdSqxAXvVc8d7yLq+8AJqW90T4OTVWUpaXul+v
p65YY6u/xNUdePSCubH6SFqh7Yqy+sRVz1Z72zvdxb3Kt9YlPFntYNf6ObQI9tGNXlvLSnU0RHUi
/qSxxlo4/F70eDejacssRxx3/yBeyIywKZ4FhDUwMro/nasPz9443vgsvZoWb6t4txna1clWePf2
Y7gzUHJ1AvnGihhYTAW4Gydrq3tvNj2VFEtqq9riYse/yq/WHx233w2InYd+vGkE8rANDRmUBwna
z3O9Lvr81hY+BLyeuZRJAW3BzxitDI/iaQeoVnorAOLTTnccxnpnCRir21JXp2TTNdouz+hqW3Vb
O+wPSmy0Cuc4P3VZHq20x/N3osn5BJqaFO3IEiELghWMKvb6YYmIaF736NEcwdMk3sy231FFg3yW
fWjNdNAlVykenfQ7JCXmCT+4xev3Jt5iLo1tSvgyADNvDtnZ7UCTuQC1OYFbaIVNApJkk2Xp2n1c
OrKjkAEvvS88Ze+5+xx9MPG0AISCzlmaOONNxJ+DSsafw+99b1x7cchO8z18l5UeTGdaO87O03hn
/NCluRREAPqb1qRGmM/H9rkWGewxZt5EMnYaGc2JaX8g8YGuFrg+JArpvM5Z8mFzQcBIPGT38535
ECmAxOEWEMzKQMvUdznTCFxZPVn25JaxK70VNZXst+HZBK1hjLzbr957NEa77s17l8IAvr22aOb4
Atu9vG88GeQzI6u7b7CbyxWX0ZZ6zPvxLq2cm2iChfs8X6dbcSBNbX8RNY3S7XcgyX3hg15r9xzL
jzg+D+5xCu+iOstoL4KNlMyGH43xa6fLdV6B088IYo6ozvhFD6t2r22T6K10oocUtCuex3TX7ntB
+IfETjDI9z69uBW4py39lUsiQK0FXj6Qzg1F8atVOdwFFoqeHZ9c4sjHniQiWw4dHvETZlgfW8nu
XuYHnCu7YB/qJ+0dDB1Rym06sM6t8mjTvXIAMOaNehFfoMMMEEnGscvWJNifKdk8UB8n82+C31x5
tRctPbftlvvpgcnvQYFx38gfw+10a11BIqI86xQWMDfYUmkTza/etXWy27LhJDEcYap/t12+gxx4
EPriZwGXRwEDE5ngXIg9dJ3UJf0F8uXKM1DwjWR/oF1U803vIqZrw4Z4ACS4cpZKEmw+PB7r/Fys
YrVRQNK5yvM2i2FnZjnuO+l66zZZmiYD3TgVFTe10LiWmKGHfg9ZwiiaB66iPKkuejetJik3r8Ra
yDyclTzSA1TpFGdpwPjgaaU3xCU8+hTR3slYbIDxudQZe7dh6XcxhyijP7bwSmBLEYTmJFrUBGXC
HUY8Kgx3arS23kj9YnQNjederdLbufXL+uJwophTjkwJQKRlYQpigKWrxOXCkH6F6ojFAMR36bRE
YrP+A3OvMHgz4g1kfqQhKirsAXEsuSfT4SBar4RW+J8j2UQWDgJYwWXoekZz4SXGLaA1gibC90Bx
+KlcceomHTl2WOqp10kdHEyYc95c/6RKWBER2mkzpq8Cb69HptwgMmyt8YGyVR4+x2E+vrfNtcne
By7KU/alUjwJiYb5vXmJCE8V6aNIbnsbw0YYfKXxtcU+2H7nyU5FN5yqkX13oV0Gx7pnGNHqgrbG
mAysm3rXWe/zLSZscroD5VJe27drpQRm2zDPfRHg9uijcFzLEkuJGQa0ppj5NhusaBcqAXfAQm77
CgJ3ftac8RTo4xafaPboRN8Redid2VPsUdUEwidC603Xm5sZH9TOqYgwNWQgcAmNPImW+lEM+7wK
7pq6Cl8MEDKbTsSvql48pbl3rPMOJQuV7GTCHsLdgcu+xwrZElHlDI+luarhSMWYHCEB3AEK8Oiw
MIFt1MLotsSxKVLrewDqZB1LlJzzYJu3xGaeJJLfCn4tCJQU06dIm/sBBAs4Q20beag4XZviEkne
0gQ0x+jrM3Zo5jUfc9/g1KVCMTYHvB/z40Tl+diZX0MFJSyi1KVoslMgODDYcCqnMOg3cR5UK2le
PZW/1rq7B/RONqeuczB2NrsmW0RtwB91GKbRc1OZZDNZJK1paV6ui5SGIUnwDVB/mcC38oz8SCoD
XAyIC2yJqUnk06G5GTp+Q6zFMlb0P9n10RzAYZNF2wlid2oB3/WmRf+DZf98P1dCRPWpFYpipt5Z
Q1XNd4Hq9pk3ZpclYTJl2Uy+/ray3XdTcfqtq8TyvQmIXdExcZJuTZI1AkmqBRy1FiHCy5pzQ0Rg
PwjH3VWauEt6hAC9NT/jKXiVLjZdvda1vU3lK1X0D/OIU5z4RLHXjf5UjPGTZw/VukFV8LG9rCGf
3g515XCfsn+y5o0W+3mar4uxgK1zzYTH125h+RCZ1dZdgJmzgNelZic8D9l0pSYNeGZvXKyaeZCZ
Ws8M/xnuYln0NZsYblUrVLBsfG+NCruPVz8bU3Shx+XNzfHSFlP9wpvR7DRiXjCYs2PjFMahhV7C
HC4+p5jWV1NK+BWMRawXmD+9VJ0M7zam7O8M9u2HJZLmChv5XaN0tyMNSoO2564SOzB3DKWvs6Kp
3W3R8/oG8FjZdcj1ZAanjhjpiHOKbOAzbB7XLwYWM09TB1tWfIU9JqdFRkZ58iAN0LXW72XDqXZ2
rJ0VRS0WQi5CoucIAILmhpjDzEmbK0DH/GIdyu6pww16jqd5K/XQvnRd9qRlEV6/FHWnpBl31wi4
9ZlX/OHUbnzAVrEtKxIaJqSVyUrDkyq7fSKUdazB2JQQ3WGri50Txc2taic+kBG+jKPMU9vCiJs0
fEw9j4LOcWsscn/0hhM3nm8zqahKdNKDCKv2YCvsjfRvMn/ITOcxd8xyB/x/O8rUucZOACBMRX7B
oPdqFvlzCSaauwlcEdUv1YKDz4r5YXQ01LbYudFEY7QqogNQI2I81B3btRfx0ZXsQ3Y8HsBUM8yD
hhO0pzhMWlRg2fmqbh8t3AZW5cQnMu7sX0LtNBPfcC45BjYDq22riBnGZNt9XhcHmymMtiqjUqVR
QFXMrkg24dx/VDUm/L6jCbgZGpsBCmcE3loDnnP+LUf5LvIiOhI4YD9RGORlJMxD0xlnV3dNMs0O
N+gi3lUYUNh9JvBV6OSEdV6SxIG0xXD7pAL7Ui/hfFGEyXacPGq6QVRsO66GKIjVZ5aU9Y3CE+ga
2ldAw9pj1g08YFbpJ5NL/5ZN5nQOtAF+uNbcRqGGlNjOZz1PP0c3AHc26wfWlGYPHPedJ5BjRSKB
ARQ17SCoURyeuuDClc0azTvBnXXvabriuA7utuu4yYNVKegtYAsnlzN92KVKjlHSTsxHE+5UwbAv
cdEQxi72Xooxlpulex+1dsfBZMg3teAmg4SHNl651q23mEyAYhJ77faEzJiuJAKnLlgOGi+ctce9
lfTciFsbpARNdOON3kXrXNXPPe4XBDYIWEpLxm1uYsIMZcSMpJzW1ohq3CXFbRbTMBPb8QXkRnPn
9vmw7VAfN0R/j5FW2U8zXL0kqc4VRsg7SFA68BHaMeeGqHdHD3uZZ+Y2pXnTIWjMww+xKIDEvWFh
O07Y7e5zxDpfz8scijUQbreF/tMQMFU91N0uUuQDo2eAaKQqGC4ABOnaeLjmboY9Kp/e4fYomEWC
2YQofZvt+jJlyOxaqx0innaDkKH2CDWZCwRFoj5U9wmsBnraMHUByRvaLealcaGLsptJZ8pFzFDd
DOBxSfuDILOCjHH3PVALwGeSWjvgpIlcT5HjXFNSPV4tT3JhlKQah8TAMqxtR9WYb7fV1zSAs2nc
XdQhNijNryNGQsZCL3P0T17IoeEdtjJ5zvtentH6eYMi7UiN+dEJ3PYu6skjgk5uVkBGMIfmBThR
c+qOXaC9uBrdXLUToqnUH1DaXMFJz3TbB9FxItDDd8b8+Wak1uesBcNND7HZB04Hlghn67oQAJpz
7RAgOwCJ4kkzhHYQIrd3gtVPD9o95ULmsW1tSrPL7qjaZhskzDgN4bR7ZnBoRhX+1iFK5TEaDYOv
u0j2P1PKlTki7WHm8VUUM2DNaUrvzirFYx5iJRAIVlCJR3I20IZoY7sOUzNs6g7lhbZzyp/E6xgo
Jln063GPtly6DpdO1LE9j0Ff3BsOS4ysh2ajxPwK+THz9hkjIhEyTZQdFE5hVWw3oXwKw4TLun6Z
yNPydmnG2osbXg6Oz3ShMtFb8EdgwGmKF2JTsrCbuAweo4XmZNZwnQSAJ4ZF8TpfmE/DQn8SCwfK
QG+8kwUZXwhRlP/o22ihRungo9qFIzWy9sE7VKd2YUxZC23KO2egp9yFQcWC9GbJ6O3nLPj/rKWP
U/X999/evzBIbuAqqPiz/ZMzVOiu5WKF+Wfbwea9ff/b989yjOt7zq/dfzfN97/9Nf9wk+q/C2Zb
/MVxQ/It5Xcbvpv27785vzuODTnbs7FmGPrP//JfblLaMizLsXTB7N1yxTKZ/4eb1PR+p0TDMXTL
pBhlsZP+j9ykjlicH3+yRACXp1OHvzFRAWb4heQtQZml7M8MkYPpax7tLfo0WMGeokpdug9DNL+0
Bibn0F0bpl6smyyy4frOX0nde6sE88+KEq0zsdX9UOKdrxtxp4oPBiCCxJC6N1vrtdLedWw6vhOh
ApFEvpK7ZPOGiKIaTNPgJlayn1418cxx38N+z5o2g1dTHrCg0KbG1gYGS4K+S8bEj5qIoaCeOqck
oyKjZphRO/2rBR2ojbIHxo9rWjGPYcz/VbVvVrsUdmAgwmgY7XFnsFB4j9S4+y02qs4mZT82/IAw
BAnUOQtpbbI0bPPep07oZxNnEyMRfXIYvviDTId1jT3XR6HL9DlYu7T0qnqthkVVgsvAjyORCuSL
V7gDRlaHQDrgqTSr1HbyskfT0XSyr9VrnXHdsivWUhdsMTxdUtU1Nemt/m03A39KoMsDoFBCLnHD
+961zyxew47teOMEqF0zKz1hw4kCW3oL1vNA0r3tO+IL9MjiLcWU4swTBTpoWLbXrvVxvOsslJ+Y
kePWA/gW9nLfVPlEAYLxXeG1gB2EoR78zZXyVm4/oUeaD2LcMHk5eQeyY8uQVyw817ladCDxSRLJ
3mW58U1OqIZxrF/k5Jo7FG6Mi6n8tGPr23SYnAMuBBI4E54w5uw5gXWwylR+ExpEeeqMzrDaVI8N
hsxVSMAGmhsN45PRM//UQkRw+potJ2n3EZTkvImvIoNUQsnUbanYgjkJANUnsUuRnU0MBN7p0awU
jHxyFMGA87cgNLmWxjSQLw9BOtruuiTyhzEVeIrRSAKHdxWR8Y01UEoEDoGra4HzJq+PNZ9fHsGC
JjJBA20KRTeqOsCgpJhUxZxBs6zHqqc1ZDKFn7Q5sj+PzsaMz1OiJ1SAsZ+3+XjmuAVCtQ62tLNz
WMJN56b7PGL3HdJ0SeB/pB3bunD1V3iSaOQWaWqCnjeiZRdK0E93qRuSODT+qLjz2/LWMDtmtxnD
AXDaSIADW9SYglEMe8Y1gW3uGid5IE2FTWLo7/TZmk8OIwdQNhMd1e1Hm/UgMwgNaowtn3VMheAo
mYm6ApIoE8u0RdJKUdsrQgsSxILYdaTeyCnSgKs/iGUmDR6aTXTmOeuDFB+ZeJOYcB2J8UGRF8ur
hYhgEotRPGMQ4nSFZ5PSGi9EWOyXUzGIVdu3c0A/PM7JvstQ62h8/5AE8vuY849iso3+in857Dyc
dFl8FBa4qiIwHlqAdWezzm+m2Jz2dCWEibHwo8p6H8SpizXJBg82ERoOk/ul/N2SyvPxFU7budpH
E8MFkI+7xci6CmoeRNMYar7sJtCcBVxiDcMbx1SYc0t3YwF1v04rWmS1YmdKgiAFDzcDLAdb5Fz5
to3BRI5kLVnG9uZcLyrZi7SLfgU3CtYkazCGV0YKBJIZb0R/2MZ6qrUPN26TveDe7M9BzryDQ2Lh
cI1xNPtF03IIPw6LoJ27t6GhwZFFbS0BQIJ7OmCuVhvaeftDn5TDtkF2qNmNLkw6S+bxFaCFoCXc
7Xa3UP3Tjcc9cugaeKqD9eU4k3FyzHVgUhNhLAyP2XF2Tpsbt1EFYrzsqm7N+ZHy+p7RJ4WxMwJF
Awxo5Y5zeczmfNoYlnYb2Fl1covbwi3s22lGI58xt65zQpjMMwjQxnMa7VCIX7h5VbjmuOiSvKW1
M3nShrbe1kV/ii3MOLmKYNHJbDXAs3kAeoavtM3kpkryb81ix9Fsrz9G8g/NRp7Liz8GwgybKWE+
5BnlDZ7kh3IINox24UdGPYu19tBBIOfO3h+ZiuZLd9yUmmwQRhC+0JN2oy8NcylVczExTzBQfrl0
0LnYbuqllQ7xVolPFj7vgtWHSk6Ou4ncJUubHWEx4GTVKJgi0XXnjf22Xdrv5qUHTy6NeKXMboK+
e8A+AoFH0prHdDLaT4X3FEujBjJq7CJDhwjCauUGiK+1nDextB4D6vj4quCMoKAPTNVTnLbZQdOr
53jp8APoky2dfpVzJ7QMr4eVfQxL699in7BbBZgCN8wWm+GdZ1l7s8vBlBrpE0WQ4Wkewk/D/Qhs
Vgv7hxkwbONEoraI9I1pnViVOnyBTPwlSJkJMVkae1bnUhD0Jic8gV9/qmVtAr0bl6i4yyIZY4Sl
9HCOUL8zKCCTvK+GsDk4E/yiekgwz3TPztKc6HTuZQowlphd85QLxkLN0rPIOoik6iIpsvMuTYxT
/jwszYz/wd557cittFn2iXhAMhg0l5PeV5Yv6YaoUkn0nkH39LNC3T+mG40xfT8HEHBwjFSZyYz4
zN5ru2zj+PJU4wrbYw+wrpcgcLLXrsQjTeeIr83YRR0klSLN7yZKIFAsqGEcIiEV0ZDMZWyssj55
6To3sjN+lzLx3kMHVs8CD/Cah4REmqyxihZ3WTNcAdpvebY5DMV4A3ErV3Pe/+ix6pOM80iGHwpy
wiyXKX+RixtvU2IuZZW/AXF5gkM1rgqdhEnHeJQ12ZjlTEom0sMd0HXSSHSCptBZmuRYkM68uD4r
sKVbR2k4rez13tEZnJb7MOlMTtT9x1CndIYTqMJsIriTAE9fJ3naGAP0pHXdUErehNe8xTb0ylYn
gCY6C5RJ3XIqlL2xZ5dvgk4MbXR26GwqyVXcbi0VNMSOkKvMypi9QVWRZxH6NakAbQt33P6JtRcu
J+k8rk4rZcWIdo0A08QmydQpMCmjnHUwxtnvJnGn9DjM0IONIOJs25MoO+pg1L65x5Z3JboeU09R
HQakUHtnL8R32IyS+giRDkGrUU3iKlDeLVNQ7kmdxpriEqZ350u2FA+9PcXnubtMMURbC0cj9WQH
KN852DrldWhEt4m9iq0j1VUAYkFzFM9ZyF4FQChUkTG4RkDoN5HHlmWI02AtiJWlv+9OnuSb1wYu
Ke/kbDozs+NQjqTN+uQX+CTUttrX2dek1iria5XOsa0c40dSOuaxSyxY+c4Dcw6St/qflY2qaCDz
HCM4zAX6zMeUoNxYJ+Z2Oju30Cm6o8kqpOtrpOMk7EqdtWu940KEuqgzeOfsl1lOj4CMvlGMgBjp
SOtVo17t+NXB1wCsUWf6BvOXF/AuMjGWmzIAQZPEr21OG+t8hiUBzm4CFJFkSxaaV2IKptVIfrCl
g4QlyGrEU692DE2l9t+RwPG1ZenNbmPIArmPySQ2Gae2nvuONO6xbnyBCBXekJjj06gDjQGdBCjL
G0w9QYyVWsKW5XUBCnE7uH8x8S2ZQ45L2ZLo0hDt0qr+ioAvQ3lhvwGo2vOEpRvbJw9mnu9IM6GH
SNxogc6MmQOWfp39C46j2IK+QmroLxc0vRtFdgMlL/gsnUFj6TSanFiadCSfZtFJNY7OrHEIr2kJ
wDqBBalYh5kZ6Tam9aVabCNDxaGx/CS9eYTmSsEH2Eru5okwangBYtMpQG7kZPxswkxBIGzeap2t
UxGyM+q0nVaLx2ydwIMW7zbVVAddzEk6DZR4KL2atUnxvEoJ8amb9INBCBg/UP6XPvnI1dChi1js
C3ZXOPS4oWPti7a0Q3rCKh1rzzT54YREmDosl0JZ+6olBmsLo/WIYWPdae+1bVJbA/tH06Sd2YH2
aHcOInpfPEvM25OHi3vpQALD4gWji8Mb/iO4DI4InN8m4kLtBM+1J5zjaWVgEhegbFrEmAryeKVd
5AGQOIQotlxbKeLCSbzZWM4b7T2HYz+j+wwKINJaO23chijsttFyRY4EhwgLO+/oi520rIYSTG+T
9rnbLht1U3vfzSk5F2P1o7Hyl7ZzfuKe/cLP8T1gmve0e15go6+dS2FYEnjycDG0z77CcD/l8kL0
CISiJHhetCc/KlDbQXz5IbDrF9q3b/x18D+gE9Y4Zpz9OclqeOfMH7q9WtvY/42E7ygYnAdrrNPN
skQoZjUtACj8e5TLs6c5AoEmCpRhWe0XoR5R4uN8hzqg6QOz5hBAilw5cLkAZNB74S5KgI14P2PN
LzABGWC7GDXXIAjHd7R4d6f+nYM96DX/gHJvuEokJByWkGBgJKATqXBKeByJmp8ASEFpogKp96Mm
LJTLcIhC7+o0cMk1gyEGxgDpn/V5r31VGtQAsCGooJ1AKYFfOx1DkA5KMDUC8VC28pfqx++ukkc2
g9C64vwPsWjRFp9RBOT2C6NQtR1iyBGw2/iwIjTfVnSYgUtY4IFbvyaihkVAAu/onvSkBAOkYO6X
bhwoPeEoXZr43yw+2gtv73NY0DWDt7ng3MIqHntyTY+RZ+z2azhlG0Bp5SvxoYSGCLIZbUiJwsNY
LxhrRTH686po2Vb2MwAKKG4143HM4dGW7wf5Pglm04HUX4WvuvfOk2QZaLb0kX3mPKcqSg45WO5V
iLLP8HjnCkAnXYIouMtchCG1xG6vcLgjsnus5Xy2IpOdt1EeuacQT3dXOzDec7rLQdjVKRN66weI
Z/HjaxdRx8cI3OvE/E2x1PNh1lCxKGgFkReVOxibSgTGrs3NL7E0n2NYkCBvECI1G+Eek8A5sQCV
xHa8nWSCXnvxib41fk5Mc4BfhaQMJImPEqh9mX3zYUB1XJmJp1NIHLZL/SMMV3WcKJAILXamrdOO
L2lPhyE7UzxHeSWex2RgOZNe46Zs18ARPhevgkZ1b0liOVMaPgZg6VaD/8cTfXfOoWfDY/sz81mv
lJOek6oAdOtCtXYqsDJVyDoN0rnrzf4uh8V4GcxXF9jLkxu34ro48p60sn4UgeBfB9BbxLgLgtE8
kWDn7pUaPWwBxqEBI3V2NEkcM8TKTJCo55Iymuf8xNO3qo3a38oIbaOs7wOcJzrpJ+7O91Dan/NA
38h3/JhI45qzLEP+mf6o3KzaOdbMzKNMJ3w6He6GhIa/yPNnoIjpPh2cr4WtyLZDRvDpLRiRQko7
v7lGBoFbf5/AdLKepiJ6tEYI6SVyIBuaWUa257Y4N4uGH1hlucHaSATolOwrrLlw2lSDn7Q4ZXYu
SMvCnltSUx8qDKKrrBvPoPIhXY5I1ZwELUDFmKHdy2nyniZv6xgSqUHAgkfcTMs/eMyAyZkYSCki
APepriCoLXouMvTeLSDj4wAwBkL/QBgzuuZV5nHze8MkzkQEPPZVcSKLDDfJROAhBmcqnbLbEQVt
OiDAoN9ELAJX9cKAAHM2KCl2pkjkqto7dmlEmzuHM1AMFa1NCuyVuYgzLRogpwr96CgBSooF9GRv
BWw4CCgiFvRi+uBZrMIrmFgPH5mZPZRk3w7C/EV60p9Wg7B7lnZXrDD+do5x8SR+5CGVhn2FJxuc
F86nxD/Xo3ud2lleQwPRegBZvQYiHnT3LlxQGU3RgbENKfPRXbpJAaCiOwctQwmfLyJlQ57cSIq2
1qaPjbDkCjdrrJ/+EJ7HYe/iAdkwzWe0lLo5dBP7mf0ogpoQdcxCysBkdb8mMcUnjt+7qnNjN8cG
GgyE0L4TvATKCfeBXWbkx7Bs8g9LXTWgjDjromk5Zulnloc9p5DAG2aXYGmc5ecgLGSKI6lpfkX9
NkJR4QfH7+Ch3wljoWcNP21/YoPZWHihSRx7bBn6rTtHIGSA/w9SZoE8obWdrIb5ZEx33ZVTegGN
/w7dt9qUeH23fVmbL9SwY7cOQhNqckuOEPINSGWwq1Z5HYbvLtkPCSAjrqwWZ3tQfWTOpUli8PMT
6UtOBlx/mi9jRyRcVpaYENp7XEXMVqHCbmNj/m1Ddz+wjAWxUcMzMeT7HIHja0lx2gIU4eJ0kbV9
e1X1zjbTPJux5qKGRUK/5tuvzhLsuAGr9SBrRItL6O2zpbwX3XIoFuvYdXr/LSCQ2OQxjg6nZOgm
bxWQ6H3ghRu8Y/WuMbFFFy7qPNH6yPPovVk+oebwgvoIpnMVsek8kFrw7lWScrOuX40M5WrQ0g0H
hocrqn+H1oC9OLTrvQVTcUsJ1NPyolbPB1pgotSDXQ9ehVErIYZE560G5EhUJMHBz+J3rHD10XPT
Nw1v8VPPIcp52ALp9iAGkbLQVYcwHLNTYjr+2uUx2DAovWsI3OLxVDQ5fNLwxhys2Nd58Nmnzs2E
4rVVCPaq2MPL3KpLmLiMF4ryXDfww1AksQzOnHUM/NIVhp6Ne0SIWB8xG1JycwZG2WP4UViEoTmE
FdBIz3vhsxtVuWmf5EAoilU2bLBTPqq2OCpUJLgg5zuk7aMy0SvXLL13sQM0eSyrh4ngQjzFOSN5
TqtyNNjO1niwoLmBmtXEvlHycckIcaUj7ZOfsOFO2unZCJ8W/HmnoiQfqxKjtflbyveIlmvbmjZL
h4febYdbWjkvBYZU8uCmrZn1H7Gsz02P0X9iUgC97jdE/3IVZ+0fDm2QLN3vBuYRdB3gcR5vSFr0
m+rZDVglmz04reZrcMTFsKkt5iDgUTKSFzyVH52N69aLoKNJ80MA0MadxKUvcg7/ocHBP8+vdReT
vUXOfdgiLzXiTS6owRJASox/SmuTe1W9x6CFjxmauTMRShIt+HjV9ML+ne3/gheT3KaHJvNRiYc4
QhaL0bw5qLuH9IgRHcA1duAi6b6ZKnBs+6a9ad3c3s9zrdsAV09csQIEpbO1yNC6sOy4td6X9Et5
xYX/A2qVOlEKMHpBOAjYj2Fzlp4xGNboPshg2cysRi5BlJyWmMi30gu3BWD6qnuCnKDIIS8+Bwyd
m4CGNpLLzPmYHmuViG3dOg95JKGD26whlvLNqfM30XHGwlQ9N3XxEtbVoW3AsvnEakAvBe2XVwjR
jGXWZBCAkTk8JKP7OS/ZL+rCg1uCb2TvdhmGq9XYJJ+HqMfcVNJ0MoiYijF+oQAdDUwDJMAB4e3Q
Ui4ObOWJeXqQpg91bz5LizZaFaivLKowzUquYN2WhvpjTuFx9hK1ckMUls0Aoxid0QHZCdnJoYs9
njUD23pwGPmItwYwxsJiyOk4O3CT1vgPiQlX86UfHCwKYQta0DibdUQpErv7xJb9ukTLtOoZLHAd
GCuvzy+G2RHJ6TV3LtQCWFeYEE/By48TPiCHKIA6umL4K7HwSKKYxomlFQlAVftaesx1jT49+m3P
EL+aTg6P91QFyHCS6Jf0qjMpOsnZS8e9/UtN/m9j6d9IwSqJLQE5yf26ErOHG7U2oJhMgM89vz4k
zakam4ipLmHu7mgqxji4LJow4bvL/iDT9lR/3mCDewkr4MR/41SbyAXkPMAOG/GgGhyeWx/WA+lr
mdz0bEOI+6iAh1oUy4EL/B126K5vR/eHsSCPDSsb8LoR7HsscdugRCDaM0OWGVsU7Bq/C6uMLhaG
oGzKPpso7Z4COPNo9oK7NH50uNCAPfR0HmZuHKm4GqcYNtXImdsKQzy6eAnLDhDdVFen2u/kvq9x
CEbkVvl2m+2axsURPDtiLaCAzCNy/yJ+AHfOdseAiFt38ocf5Ly6CJ9wxJJxpsDSaR/o/inBScxw
V5W+SRY4aNC/AgVtwbIeTIkYu83wWYzz3ilRDyUTgguIfzMASQbXY3RPNJGRgm9emLCoRpzIMD8b
xuPsFTtKONtCTdQuEds0e1BUXPnK28cVWXddln4MDrbIACAVJqbHAYnuaZLzcGC+CxehLcDW2WWJ
rMt4Gpnjo+pgtSNk8D6HnQLrPz15pvztgw47m8N05SNCJBDE3EuT2ktUDyL7XuL6taT6g32S+Jtw
moj1Ik4P3M5mEu4bWiW02x6s8hxVc5NrU+zSPk/+V0X1/fj/5QN/JQD/F/mA7bmSdfv/XjzwFCfl
7/yz/Dbun/lnn5Sf/X/SEvz7b/BvSgL/H4lKABKF4/oW3iQNN/g3JYH7j2X5AX9Jn5W8ECZYg38p
Ccx/AgfDiO97qNkwNLHe/5eSwP8ncAMIUvwfAWkvnvxvKQlc979EnNMa+VCwXM8PQMF4GifwH8Os
tU0ylrq1w+U2NRKXM+Zry17mNeEYDtexQe6LY7xa7XxhJvISNzZwfdeD8CTww0jmOGxFM/KtlfkZ
e3Q3TCj3OcuKLQZkukn0gGB0e5S7cFntFrdhIrD71KxpfTLsewZ//Cl2tunjrwmlJpGwFlbUAhQh
s7115xknvKwbBGH+yvOKFzvLQQ4tAaeIV+7FQlUckgzNJMs2N4V/NktinOPuUA3Mim23Wg5u67OI
pes6L2XcrdpkvvGhRMTgVFhEZeuzPCQbZIiDW52HHlNcFhtzGWpPVXfNLJy2xjSxSnMoYcJg46cC
StHYn/pi2RWG8ccLFxbgLLhXpjefM86lOY3Lhxx9PL54Jme2CWu4lS3tZFVzj4llFQNwWmZ1dwfz
Djv4o6u8bF001kPaGPmW1ngn+DmOXlU8zll4C5biXJMYyWa5JrooEKDbOWFJkT4vbdatJ5K7GPCW
13yOvg3k42z+6actAnZi1FKJqt8K6VADANmz+/53GRXGFtLJuFuCdIc9/4CGHytN8zqJMWDT0QHF
k/2zsYzP5RBhya6J5wxd+QnUmEk9IXrciOLe5GhJa30doWT69XdybOirSnFnjfryEtxiZcp6j0ut
1debpy86MLFQCvXllzYnjFmHUF+KSLIAauiL0ubGdCLB1Wnyp6Xh8KYa47eC6jftBf/pOR+acyOQ
BvHo7fUaBJn0BIh9/LOgmvUYfK1iz2xfEW25/KI+0CpfLuQxSq6oPx8Sbn3J7W9QBXSS+U90lH51
91QBXppqAQw7YxTqh0oXEqkuKQpqC0sXGRXVhqfLDkX9McwXqcuRShcm8m+JEpLbU0LTaTpM83Hj
UHD51DoUNnAbtAakObS66PF0+bPoQggaDZhF9aemQip0qTQmyUeRNhb934BM137Gu/8gdHmV6kJL
UHHFURmuJl2E1fI466LMpTrzdJlGfLna2rp0G4eropLzdEmXUtvB9foV9T87XfJZvHxw6xHxkpSD
uS4MA10idrpYBEZxaKkeC6pIR5eTkrpSUV/W1JmFLjgbKk8LZ8eWuvno9Ar/BkP21mwojrvsM/dF
fx6jJyb2By8wQyyE/lmO0SkJXPdC7K9lMJNmmW9QCYe6JJ7jUTBkrl7zeFKnhlFvLgPnOnRfZh7c
ZC7Ty+DEztavwSZQBLsnrN2Xcgy1WhzcFkpyEkuo0hNdro+6cEfjbFHHm7qg73Vp3+oiP6HaD3TZ
z45Xrlw6AU+3BI1uDgy6hJBuodBtg60biFS3EoVuKiq6i1K3GZgQdo3uOzzzdQkwxBkxo4gmIH/V
N4mOKMUHoiQmzfQvC30MzoGXOcC7lmYe3pJBXgx6noreB6PotX4WqdqEDWsrUrv+8BFgz5Hqt1GT
rB30f/waawc0+98j3VWt26yIfiubh48OD6UNZXeb0JEB9rjpuPNbEEGGj1nCQG5C0JLZ/F0F0QVi
WYfP/MnXzR60PoZM2uFLG4jXg7NSt4Z+TPqMVcPDSNOq5CwOGPZIBhohhrwoax76AAAUjgBCs0dF
65nZR3Ddy50A4sdWErxn1gRP6IbVoXOF4GGfbN3MdrqtLRbCrwtslkEY/fAYoNI20AQL3Q3TFXu6
PU7ok7uQk7nSbwix62xqhvIc0FVL3V4DV6N/Du7mEAbgDyW7/uAz1S15RW/e6iZ9nH2sPLuJ3t3T
TXyq23lZWtmprwj7otEvdMs/0fsHeggAUnlFjN6bo8cDKK3fRz0wgBZxtZlvruymoc9Cqw/fPdgV
etBgl+HFWyZ79TM28pnYdgYSoGF5mcwoiHsBW8HQIlUuEZJT++rrgUYyqveIVNWDS7hbAw6In5P1
7KL5d25h3+wYgUWj4WihHpeAF9hge2aAwiRl0CMVoYcrE1OWruXjIuj0WDJ/Maf6vkSFv2cKHBIl
wpDGccNdgzr1tYpagCCsqPmoGer4THeC4Rt8NYpqY8PbvmwbF2ts5L7Peiy06AGR0KOihJmR0sMj
K0gx/Nj3zBnbC+Rc0tQHrS7CnYWNxD1Y/fAucxqCsWOxVaC4WBe9OhdR3mB98FvyI8mZgx6HiYp5
pRNj1lFYLuyyDxArkqntGL+n2su+AnTzQNPU1m9UshEl8e6sHnWUUc5RWUxfAfnla+FyKywJzrcM
jO/GtL6zppAnZYinbqz9fTUNSNQ8cQ36ghBz8h/cfAgODkMNVuh5A3IkV/s4dLdktNu3pTu4diEO
cnYYZ/jl1ezHbWmCjq1wERGHRd+SWPOBzDDE4YKuF/wm3+uy2MTCfSW+HpueFdOCmdPeMZzw1AcL
OJa/loIRyyTr9j1pOSw6PMJSVc0Ytk0xpA4VmIyC0EFnKN/I9EpuCcHR7Zcx2zxoPjxL2IoRVT66
A88uqlsE6m6Y69PgO6cyxVbpaVp8FOBNjdrmK0dBoK363IQIzlX9QKD8sUJdOCg4vYmJw9EenoHo
7mpoTxiq2bfUIPm6aPljlB6xjpCFJyUvjjqATdZdivuj6S1vM6XhU+6nRCg1XH0tx10YOheWO0d3
jLxTghV2NbRyQiOOVnr2XqDdJMc4q3ce2O5tQWG2BisXnDzT/pMqSMORquj423hb5W10V+1HP5TT
A+cBGZjeSmsEQbWEK3KcLEg/eiNvHfIQFGCrxfluV51tezw0RU2spbSDbW33v7wWKwtIm/tQlL8U
6z22pKN7RMFJbjx3mSI1iZstec0t/DqCwATH9vZOTXis2eVbH5b7JRFqP1t8kIjfdIs+kPw8hD/M
QoBWyhIwjSpMSXHN7m1OBk3InL9bBpNgNsITUM4RZR83D7VKH8oh40A1UD1Vkd+vHQs1YhnicBtq
xLBigIci8ifTcsrrTEbVMWw5wzu+7DWGX3afUbX12XduR3T2ckRU2Pgr2YrltzmpQ6yAnrrxgpwF
a5gGcewUDlpIMT8mvicoYzNkITE8Cn+ewo3fus/uUEcnG0T3gUPyWJZQ9ymDnzry4DcjDiZoFss9
sRDqhJpBgiBVy2rvKA5ZZcR30edrI0I1tFglSiBEOaGy0ccCw1v99Qs02ZhvytZ9S3/jPryi3Phj
tmI4U92ezCXpb8pg5d7koziaOZyKUeBCDwcKYps7Y+hyFBCjXJCgsJJLE5ze8YKOUtm8qVPVA68V
0L8nRlbcS0RWOHN9TR3GOVG/HjF8kS90WWwrP8QFzA45kIkibnKGADt5WbtNKRk2U35U1lhcLVy5
SQepoBBTdgkSfO4DxrYqpF72jeQxDSRuVgmgJqKwIUi7vjezUd/LOuMblUffuTZV4t+MGPc/dyZJ
zo5OHp5qsW4Mobaz4x/Y46Cdm5td5xak+NjLuG3QmTbubG9cfIYEFQU4KLuIRT7mUmRB6meKPWbD
lngez1ybzc73k/xJ1oZFt8Qcp+vHAKlEnmytWf2ubTWcJ2IJGOYV4ja3HTlF2VZlvNxhHrBwOOPd
j8ZHw1QHf/YghLG9Tlz3pZb7MVTtetLwC7rQa66c535COxsZ6pKm/VmyKt/4CxFywC/+ZPnynJTD
yURxumZfk5M/1Q8rE5FQJ3Lr2IyslHUiN1/0I+kCATEOlfFkyPgQZ8ykpjrs2Z1YmHbgsvd29OKD
ITnWWPcie2SrtJBS45QdjCGC85AiHJG/PRtojptouIdhUa9TP6BI6TnH3OhZlnATUikRSGbAu5jS
1D2h8zMwLZ6rUe4qvna5Vxu6g8hRkbR7lbMKXWaCKcOyCFYy5Xnu4+V7iDDWsZz7Yy346RXLRt5W
XqO8qQisettUKxg1GQnMXKHl4F5wirKUVSTSrNKJkymDjlMYGPyTAMmgXSkfMQHQHotoNZVVxBbL
v2q2Z8Nfxj3ZYpDP8YG3WmuQV2i34aauCQy2Dm6VoLD1m4ubIsj34XWtS+u5wCMLeFkMaH/OtWVv
oK//oIC2qLXTT0M1aDtHPeLWhvLsdcycrVdANdPI27Revsjd08c1veHY5ie34+zYRHwg5BCsTBj1
pkw+R+BXTpac4q79yRgbsYdBLnCSZ7+ghfpUf+wgm/gW9JjvsDKq6sdfU5Hs+ntCuCgyEirGHn2x
WnZLS22TWt1XMTUn4ggunYN6euqGayaKkAqmeV4Mh8VphUTLGt6jjMinOQ3/JMt0yOLZYorGw1I0
b76Lj9Wr30c6gNA2asJRHdA404WeK9o5rLrWIvvlxcmWFOHFeDbbpdnYuLGzeHjzpgwJIxYbEZ6W
IaT4UxVdnvdWdBEd1xRj6eOnbvL+1eUmKer5MfmlBop4mwgm1GfVWz2hhW+cV0P1ajVXLSW5ObJ0
Gtj1LcOe4FGgCxHaDnRZfHnYI9jlE2y2EZ1/cjLoIBrnGITxLuLT3Zi+MOBPLW9WQe6MmX0ASysF
rX1MPALOuJoh+GquYXdVyIJwbzssyTBulOQ77eqJc4yx1aow82EVlfLViJFXZyzb2X7B0R9TaBYE
AovSBLBq4laCJ+g8sWwmAIej5+oYfQ9Yii99H9UOouT6PgUGguNGfdax8U5WYbMjwMzE7Ce+Xe+l
rWPi0hWfUvDdWFuJ47ksJArLJNKGy23Ds7gqHTAxxEU1YfmQheP36LQXYuc4xQW3t0G6G1juiGYU
ecBSRFqh574tSr2I1Jipb8sXzyrArYUPEdeb6yG0iP8w3mS031IKxkV8ywgJCkvno82QiRXpbYSO
UoXDqwD/sIwTLgp0qVxBOozeDn4RyUPj0iK3bFGGMkWwHZSAkMM5uTyGRDSdySOA5mMwTOPen80v
x+1f6AN2qMKMlHMfO+tTHHU6mJ4db8EuFfR38eUbHQ1BCX7QltaXkQTTOjMHyE8zrzQYnW/CIcFn
CHedhymbu8JWW88fCx4lsFxhNW5qkwO2NJ5Y6TfrPMGIKhbOesviSsvts5EQRRTO1S2DqLgpnLpc
j3OxN80EYhHOkLiuglNoEyfEicKkx10A+9G8rDPBKTKzQUUy8kMtRzyaSE/H6ec8QswOyl8oTHc0
52tZuOG548Ug6y/rk88cHCYmYh7aqVQweDFSQodIrL0nTIL2gVEnaKKYnNV8qUTM4+miP3bj7hqW
ZOH8Va9ZCcI+eFe8LV1t7BrrtXNHdZiZkqxNSy0nx3SPbd8/iwIgXBDOM/bMszU748sSUf+6PQuz
kEDRKcdbFxa3vOcS7q03XD7ulZzwsw8H59mV9Qnf9QQWIMjXlezNVTGA/nZK8xANkOSdckTyobfy
loWeAYceTDP/Xg0L/ZXie2Tl/R/me9fBijlJxvgboDRFMKDz4+JUf6ZxIj+G7WRequYYNBtY9fPW
cLSGfZL4GKW4Ar6y91FHdG8cHxInSH6WQvw04hLeVl9fmXpSUs5wr0c3JJQUhpdFX4r95Vgv9C4j
V5FAChCw+OKICJEUhDU9NJPDuBzUvjQKbjjiSGyzvrp0I2jdUI4Ih1TC1ITBXkoc+ox5bvVQaR6B
mW7L6DGqBOWNhfcQd5dSJJRJB0e8BzSfewoHXVDZ7z2hyV6rPjwvfKuIX4S5+WjJHMCmH76kr7bI
f4BwWPNQnpq2pHkh69IGcYXdHiiok0hs2enTmKcvhLEcAFXQBgy7bEwxRy2swDyMH+F6UKGGB1yp
anH6opQXOm7GWGcZHhZfYO0J35x2fO2J/GVp+9132ROk2HMFrxIg7NqtzKtByCj6scuSAyuNS7xC
7t3pve+8a58Fgh97ecBfcZRy4wfFHSXZQzGp2wQ6kOGnIrGlQhRn1+rmZ+mLkYJEZihiV+J3ZABP
nQDEVXsrth5k1R6FT+YdY94VdvoTgb0Pxuic84KNkDPsassEUiiPMqxOIxE3fPobiY2DiW3E1UY7
c8hnSj18IHIsOd+DtyTQiX7tKSKJjicGvv81G5oT2zAiGSkVrPQF6Xi3tofxBqrnmKMUWU3C+Yn3
giEDihgYSa5X/hjm4tdihW8S05n+XGLxMS9ovAtCnXwo2ioDs5KnvbnNu7A5UgdfiviHqcpTWSQP
BRGjC1mJRjGvHGPAYuJwAVfHg2SwkoWfSgW7riVcHYcIQ627A3xtHD5Q0x1b1b1iLN9liwTr+1mZ
xjqJTCg3pM+wiHX5nSNeKMDa49S+WZDv9OeaVfGh6ksiJK11DF2oJwmd+fzBNbFc99pQhhp/THdh
BD6rYy/Nz8E3n/5MEgnq3UfotZXtsJplhNcgqsbE6DpQA1wK8/aaAcNYJZh77FxdhR6yB4QnIXN1
J0xQ7t1CQoUr0UccxhZsa0vv3kXm0VRMvSPOObI79a8uh46V+oewUTeCtg9L5l7Yh9xzzbSby30k
vW/Vo+NGMFek1nXGxMzVf4t4hWwpL1kWvtk2P7FJuy7ib0OBykDKP8rgzU94wtvhcXaao92kT7bt
3uHSHsbCv+ryIA2OjuMgIWuuJT6uOjAflIWpTDqHQcpjGcmtfjARE106yMh8EbYI/Q9txjHsC3Yf
wUhKavbEYug9ALoW5o/48Y/TwD/KqrPM3Jc+Is7DTwD2c/SVwjgRu5HbvNH1kdoFWly1NxrnZIT+
gSi32j3UrrmfrPYaSPVc85uEkX9rFiZb0XhzlHuknrjFdvEmY6yL4Akg6UmTaI6M9xItHFBdlXHp
6jinHhxcX84AdZePyLEZhzJ/GpR88qzoIe2j8jIUAeWEOZwWA9aE395KYyDg3lTXKJ0T3lPCmZOx
A3qm2ZV4bEmVj++Fa35hX4JUbGLIUhkgIkddLVU92WQX4JOPDr7E6oGQ5sFq0k8pGk5oo7874fRo
0gHon7bfRCR9jEm/7YOI1XPjbarYzW+FlRJWmxpfbUnxHKCINXwk37BvpxaczYLEXM6vo+f3R1h8
YdYta1CxRAzbdBFo2LnyXKxvUqHwMCiak6kiPtl9aV85dsLN4PlEFZfFxVSAQAxE42smrds20Oa4
CYUpaXikTmb5Ic37nf7FzPyWNr4N+5UcrIUczF0BXQ4VkP1IG45yOpt+du1ZBgqrRxRuQVLSWaIP
n23ZHLuJ8T30bUHfIfPtiHrY8IyG/VPHQxZmO3JVycNK7nIx/pSw9vA6TBuqmXTdzZ7Ozo7Phf+j
L43k2HYeDSqyf9uIlk1HB70SXJ5pLuJtY/BJ09/tbHfEnuqWwPKJ1AAjZZaPizMQsuL7Cy1Syl4i
LiHxRBDQmZxC1ywqsRvcioDo/jZXgOBK8GeL071Xjq/1OTb/nQFlwDvbLNWjlhf5/5fa/y9LbbIf
JClI/6e19vPnVJWz8T/K+DP/z376f/2//+6NF/9YwJMEyHtTBB5M3X9ttC3zH+kFLkttjL1SkHf0
vzba4h9TZywFtmWSiGN6rKH/lbTEsps9g8mWXArL/u/ts73/GhbAS7XYtAvOboffUkdi/Id9dpS2
XWXY2nbUT5AohPPYtojpg77bl6iv1XjgXF+e8+a44Ed9Xwb2mBjaiTdoAZj2Y3Ns5vl/sndmu5Ej
0Xb9IhqcgsNrJnNUSkoppdLwQkgqVXCegsHp67144WvDNgzY735pNBpd3VVKZvDE2XuvvTpGd9Ix
j1mW7XNamBOI5huXoWGbxK/LXP8bWoEteIbg0RXDy4IZDqV7utcgQ6yFelczG99nn+G5qCi+1VMO
2ZJiwHnP1oHkj1ldTdX+m2v2mf2ag21fJiO4mJbNdFBfKbFi4Y2FPjHyAZ+WuNpGDWTKIiHShP1L
08mTPwmxLcGr6ND46JPXsnTfTIISG/w4WLoyDKAV8ZwU/3wR2sfBy8+NybDp5Zxu3Wgap9QlyIYW
cERFS7ZOxlG5WFw+4SEXmxQf785FeSK3A6530M0tD3GPg9S9qlw47OdIHQhPPVk2vQiTJpA53KiA
JisE0IRMEf8RiQFz248192/Wfb35wYXlwVu8IBIyf84qoG/1h2kE6OUJtiAlue21xU9uew9ekQAW
Hl/xZ1IKM4IWCCn39YenlO2ddu1f/HM4gEcs5rVxb0jZ7RSEd07+O2GWkaCaEqoB0KlyTre5ZhlU
+iJBqNHvfVhZO4ejjO68h66ZznrI99iUYfkA/R0dl64oft/mzG50Vg1Us+C0TDgmbdSUyLLIghnt
Evk0uAjPImabVB8UYARb1VxKufJQQN7i/xEM6GCelSMfbacTkclHy4KQhWWTPLL4y3HXg0+t8GhT
Mlj9Ybb5Z5QQl5DEbSBaQIb9aOCdxtR0bEpxaTGwbWu7X9jk5oTTZXXgXkysjUZ6rwtWNUVtyfGe
8tZBwBlPQW7ePNYuprhVOV5TeqyVazhbIZGzCPzFebhds/KmSQuNlyXopaE4SZs8ZpAV2CLuLeRZ
HPmmp14RgXfl5LIZ0sRG6g6I/0R2G4Np8pNmPAxSz68t0lBqsPWXiit5PhFoH+i+yRqacCDtM4vo
31F5z7UvLvyik29OObP1eD877BpSOd6SlIG9BepjmY8qaa6mLo4pGeDd7LSfdeD8LE143xfKJy7U
B1Gae/SwB+XFn9jVmN5P2gfsXKsDYfob4MVvLOOwXkz5mTbdy6gUQO2ccJODNT9L5nNiQioljgNg
wbn47gO9GIcy8SOqLffoOg9ZTqLChO3ZCsLvgf8BHOzFNSpIO3Lj46ghxYL87IjnMoZk1M3VK4M5
au14TBeqLowK9T9J+ELhLQNZtpuY1sNav6+3Bos/a6xQjWWA6Dfmb3HlZfsu4GZGGi9Xa+SmoGfe
5iZwip30r007pYfUvRY73ht2tMDt2wxENEq25xvXMVKMiAlfy/ZunEGd1S0HmVHkLzzVuxAaeNYA
ns+tkJtSUQVH3CQv8QQOOsStOwiqLQ2ME5NFn4Mp3l0IgNuyttuD33OEtBkCje/1d7m4NRmAy2EE
2eCvJnw3o3QJY6GspjfLTr5yk/qcINEHZbGxYgSMFrP9ADK/m7gwAiFDI8LX4SoYC93CdiS03ry6
kXeIFn/MZP0o+vCiu+FGrgm49EwYolT+S13AtjTFD9vgNNY7U7A3agHr+Z58sAIU+rLDuplRVJKV
RCxkTdDUqy6in34GplPO9ok2vZIq5CboXkyYTnfWqIO7cGkfpq6dr3Ue5/eYdE+mV5jbMNfm5tmT
zR+ZEMEAm3BHO8HZ6nZ+pjAlB/y2PKqVXJWEaHOTjyUm/K0a+yTcv3qAVlImCbSrvOw2aYG3UuRi
N9qHFaa00V55qiBEuHF4csZ4Fxvk7ikPbCISL6fA1eQfGgwgVpMbUTBlPy5MA/b1F9DZEuBIhKqJ
geoV69IW2zVBVFvc6AhtzmVWv9Zzgbs7Xzu3stHfZ97TMHT/tI8nYhTVK2TqTd1SXyDr8VV2HlJR
yV6ZuT8Q6l+7GPDKOgS7bowWFy06ZC4LWvuNRCg0ByvfVezQUSTiv263fIn04pbJszO6917HsSyk
t0t0V9xBC2DIHZ+80Y9PEP3A8VaV3HoD8FjMSk+Oavm4NE1MkNGnFYYOL5XkWQN4oU5tcTeENEKY
SxBhiASrT5Jpo7kRADhZ/o0WIIWlQKkzOypY8aeUxNHbT1P0fAXmoYtoUXvKK7xQfAL+Frxvtllv
ljDHXks/yS9jwmoI1zk5Ng+PcWq476yf38osYOOhn1rl+RuqwfFnVn+Sdm37E8y3YcB5XE05Ki0L
AMlOoI1f51CD9sxqFeUVG9EJyWrmnGQr7GAlr0K1Ay0abBLV3GUOF5N2Dk6qdXftaP9OYYCmMjNq
ZGGwLfjQ7+Ykse7CYQH9lVkny45/5qF5oP734OKH3YMZouV3nrv7MiiPVe4fGhRGYBeFuXeLBwK9
BFkyADVlcuc1aKpxNn60flOs6S863p3pB9aCC1s5IapNNA2OI2x1DxtTgxEZV4dbH+twsTcsIjH/
DgOE/vFjmpJgZ4BMXaMaOFYSWxFGsb81/r1Il5z9jp/v/PCOHITN175sb6NN7ixk4Q71zjunNbh3
3ZY314Lg7vaoKqlfxDsDxZTyirjt3+gW+LL6Hqey9NU+bd6kMb0Sh7+TMI6itEL1WU9UR5vrSY4n
2qW2J9inOemqMW/VPigztgCrDrGerLzQ9otFZGsIF7omqHpK5fyOo+NiC/nCh/NFLIWlKuG5ssmw
bnA1l+G1kfMVVIYC7TC67l3cyOngmWW39X2GK1Rg/AtMOXYGerkHqPEQeiXEHM0z2pJbS3Pqy4Pp
FS2Ir3RFAqTi/Zxmw85e8P2ZrN1a3/2FH4aTqxUHbOif5tzRb8E9SGrjNQi4Hc42V3GDr4K9NI8B
FoAgLl7oNW9J0CgcOqABXkrFTNCV4pZMmT4bUBWNedh5o41JMrwNE3gdwoFbzCLfbHUpznRQMyt2
zoEM76EL/p244W5jm4bq+m/WL5GjynuUdbpU8PyRRK/DMt3h/4KAFrMl8YTETCSvQaxLEsAszNj0
tw6VOdyI69pSkammJ0x//c7p84LlX4DVm7sx0UDvmuXDn8XrIxYlI3tSplWKH8yNLP7GvBujWGRE
BoBs0M2eb9O+/LNIDxgVebBqhlTvi3vAUrS+nOSAcYvLJjasxD6Vtc+NuXW6gw8CFpTfr7SKQziP
31U1FXclVxEg4PZOWxNOaiNmhboevFbBgropj5lngsrBscaQCl+ip3/bai9iTP+B2eqokAqeKWYX
UctSd6M/68J5M1K9WwYpn8WSoXZnzol93GqcYkyPG5SOQLwGbQB5Ma2vGtuVooZwK4zxTersL5UW
wBwR1xDqwmth0hPhWzXQ3riLClvAlGjYwxUhqbL4KaYnNsWpuS0KIvCz5rhH8VWbwWvu/uNfSkaL
dNjAEeKU/b5FgDj23VNVkgGows9S0FYmC3D6ZkumrDVxXgz1nUyZWFbUxeiT9Tar4FbG8z1cLTYT
JbznzsG/OGk8GrjZnzxvdewG11GD1nF1+BeZOYKGtpWufJYZRNSK8GnXWWB5h4dxKBmoBz74unrD
Z4k9pJ8+cRsu9DuzyU9w5/EOe1zWP2Ibur9ey7VrRGJoe0xpKfz6bm1m6wMDHrwkZSFbKl9yEFkI
/eUL2Il2h7boZoc6t0Fot+qTV5cLTrp+0BkenGKkhIWy1ZZaUPtlYHIAtpESpa4wF6nH0ePNZ62F
VglxG8IhFZwdeBqz8q+1wX45DiUmGIgUaYO9GIpDJOXyYHrQQ9raVKdKX8v0oQ0CfXEScMUTRNjI
mlsSZFL1O9+O203L8nXXY48iWvMbJKy53fA8kW6fkeyyANp0bqdQ9D3IIatipeldwzyH/0320ZD0
XKqkywXStPawFV+D4Vhyv9vaFdGAoGxnwExrwMFhi0Vp94bRvNjjqj7bWl77uJeXKnOerd78S0ch
vIwkfArD5TfoNISchkoC7nyL1eiobOk/zLvlwqLmwWu6AdIF/KKQ6gqgiIQQPVja9oTfjAsSoLK4
bd7Bw/wBGXUDhQowLgExICWPb+jtQkEFlS4ItRFl3cKoO83DxzTbn5relJyFc+9siD1GXYtybvBz
SV/lykBDSMKUBidWkPZ1beeOEuKXeWlPvNuvMl9XwCXmq1FEbjt9ySvC+LOe9YO3rr7y5IiJ/WS6
8pHH7mgV56FQJ8GtPol/FwyGbVtf1pWzZ76BtgX1fdOl+pavenIf+a/cbD89oyi2LS8qaSxOBNGS
+GNQX9RU/Bjt0G+NLH3IY1c/NiJ+T/yq2s3IK9RIUuqM7P6qsmEDWRT9Hn4ElCyfA8jIj97U16+q
prslW9FFfEV2ydpYSDjqSxTK2HOLOVJ9ARuq1OdkrN1DRR8rSetpuPI154/L9liW8SGgN3RP4vkb
Ex4/7xhOdE+nzm6YDG8fDxoaEVtSdMMKsQTH3vjLFbQ8EGQ2ttTniG1SURyDLYVjPTgqFK+t3Vhv
QKeZfNAmRW6pS1GnyZEF4jPdoZHHNLlNDcz3mWEaB3Ye3Vnl9m4cq/woAdKe65mZJjUJ0mJfv+LB
W/sDUAp4uVDqzrFNUImOG0IszxOwC5kWwwNvzNqow0sW5E9+yxpYWv7XpDJ+g/VPlttXMSHGmnhM
Nm1J4Q+SbnmZu4xYU/xAvMY+0C732Eow2oT19CXNSRCPvPR5rkghUVN5r9ZCwMXzydsWuGxKFCmw
M3G3Myrg5DNJJ7T1GtKHfNBxRWrSIGSDxSUCGe0daM/iMQxsSk/C+E+Gc2vMOfaIhl25ai9bIYwj
dqrnKg0l4dQqEnb1UYIH4YGZ5lWuzk4GR0NUV8Jgl+DfD1NR7un1Ci9pMb1PoT2iW/dHWsfkmfG6
I2rU25AoLGimYFJdZW67tOLahRbXAgJrQcq+GRTddbn4myR0fczEGc4uRiHfUx7dRbLfDaHjnCsX
si/miHPR8L4b2emcE3t4qOniAmYnEI5rXDKOTwdMh8mAyG8Yb3oDaZWNcKxsMgFGkB30zDQZu/l3
1np//JKJU5QJjTkwTLcqbdQDuFXMcErcuxUmOj88JHNVPqrFXB+HGH/VksIDmSOV+8OfAavYJGWx
GWrKcCcs68w5dX4oicOdmfLoPHMWHunHZGUUoqiiljcjhQ1jyzuAC00xfgwWSjYq9uhUL6w37J2X
SnKCEmQXAQfCbMHfTtKClMwAkjqEvP/4zHh3hZyuw3MyvFlLeG4S2GgVNWYoxsXLNAH8DRNAFGFK
hjqP70pMsm35KgdPR+xEnqvGcu+ahWxY3I9viynZ+ixUiqW6opxHXlrH0RuhBHsk58ZSYsCDxXW9
YPodi/InK4YEBEL8Tuh5PIBzGW8Tky+XN8KCU2C6Rz/DvjR5Ka3IiNk7NO4n5b6monpf9EviyPhi
8WeFAwCTWr43JgMm31cM9r5GQgK06bFs549EI9EhKc17yvme6SkFiGvCstJGW52HBEq0DlyMKVNz
xsNA4LAmk8MEB3vAfA/H7p+p7Qd8uvKooILKfAw3vsnPUXe5PjqD2MUttdskbc5S9D58dPooStmJ
HSn958D7KZW+BX2bH+aYphnIysORWwfwz4GRccpumQqxcywGsI3J2c8GPPq8QTQKGu6JAsS7hTy2
xzIFMfkUrpVpZP4QrHDJMwcaFn8hdtHQug5rvOVCpZz4qXaLnyDM+0NcDSCG4LhvQoGtpGw/MOXu
25ICHcwW6mBhlR18Tp1iKBAlbbXtO0pDx+U2SjLEbP7si0kHahL+Ora/wzhpAtQ37P2qP/hyALGT
jduE0qU92kvks2zcJAV+elbNV160qJrryzmOb+Axjz57YFgqGUXV1YW2OSo0naTZruqv7EY0O7ZU
HWwcgaKr4rl/IBNzUCNU0NZ0vGNZh4itSYizZPnFzH4I6Tu9NV71GosARoYqD77bhOcCl5eNK3GT
JihA6LuUuXVuB/lhdc4scC/jWdnXfwUUlZe+SNnMjXovAWURAdLf1NdXUTYa8e5peXQYSILRyiNp
Li9db6I5adI6fTFbO6740VDRdwPChn9ITwcW0I3tsHhpNN83P0/4dZnEL2gPy2Zs2JzGrgtmvR+h
t6aMZ1OsP8dxXM1y9AH1g3npeofqJfPUYmHaqlarPReGU1ywqlSwuiFOkNZopHmhoalUGNph2Lyx
siYARpBKlAs9DxbL1DSl/8wV1KlBElvopMGTdyUiwrAAdYx17Xu3ElrlVMhzCAQjqs2MLHBKJp0A
J/j9njVrmkzb3m0lb3iTHmvudzkUEqAzg39yV9K8n9pYVVqsMt60HBy0ZtGoJzSSL5CUMlo/dDa7
l7IrXrvRqfdh7/6My/QLPOElm+N7Ri8Sy4E82F4JhGTNSwCyZmnecpEbakXLw2icFjkfma63SyJ/
srV50ZfuKqmyao+RAQ45Gr12/BfPGZnZB5uUMlcgo/HZyUCPHQa9zfFmWXy1rcb8o1TBO5zDxRS8
LvzU/c3MUJyBCLw1DcHjjj20YQzmjnYz2med9VY9blAI8CqYj6WLZQdfJhskMPY4yCjeyOHrxp75
mbf1T1WZ/3o1//bF4p3shPttCvwWqMJHJ3MfqsShztw7x5n1wTAEnYfipZ850vR7DkEonG6Nnr5i
DKiHseDHOtQfnY9vR3SYS4lq0z9U1RTQLx5u7hWMaHB/y2jBrX3vNfW49K/ZHjmhTqQTwKk8uAvG
7MWne5gyWCFeCLm/h5n1rvv2lXLZgAJjPvJgPCVp+ZxXwUMWGqx/ea4hXl0RKF6qMfjKU+NWG/Gb
EhA8gpZEkGOow0K3Wk5s92WkoTi3ZXhoc0JSnc9eO5gAovA/2ieeYh8iPVb+FBDh4/mZDTugduiY
CusFISZgRFlem555Z0mZjgWovrohRKG6tSTOtCTYF+chbON3i/7PTk/HqnHFIRy5KmZJ9kNsAbLu
dHFq+Ih5wPppcikbdr10V9jBtvfKDxhxQG57nu7ScRo8OwPTSNjjOV1/ZD5WbtoB6yhlV0SPCHpS
G95T1fAYKLM+mZD7bKkwT8G2JWHt/+BGu2QGO8ewCQ9DXtobZLBvVyjunrMatmntf7vEKMlum8ep
5svdBZLsTxbfcN57uyljhCvT4a/yrMNQj29zzUPvmP57zvQS9fP0twb+M3A+17Qvb3UF1Zl+mBaD
IVnr2GyPvk+9eVf1J2PkjYzdl0nPcTuYh/RFzBML9zYxvp1GxhvL4Q+pB+aIwMb8j8vqUtbELiSJ
N3bTXB2hMzGXsCcH3XHJg5WF2bsnhyQNNYlYFccmknbzp2c7mnj1Ubkuas1aVdYPWELpS4DNy2jL
8dh54B11nV9K+n43bji+J/c8qI+xDh4WCJAjLOe9Z7AagbOzLdSSR6mYH1Vt/XVGgdt2Si9pw0A8
d+PZX2do9k5/LdINbD9ecj0DJYy/h4qUt+Evz9DPaJGrjD4qxZKcTU67Rjb9GUA6QSin3JsTYcI0
WmwPoEF9M/yAlees3wCCE50vFw+7PgBcDA6QtcbqEA4UqiQDVD2v87l4Us3sky5JJwFNlI0FB535
ihQBTY81UzMe8WkT9bJ5/wAV8zlS+EVGgnQ/8paMjGb+MubxycdkPkhc44o6EmYz987yjKNjFhd7
xKRnBPLIZ9ntmhHYG5YhM36kSTA7UDLO1qQQ4wMSzzAUJ2fgktj017hRQURw520kH7FR2mCpGni8
BWrV8lTy+qELmitHKu7cbD4yEfK/nReOhoWbvl+N830vCV9ay3vbLGhdDgjJ/uZRaIitgnxe7+hb
EbLl/f82g/8rmwFnq702zv+f0/Obr+GrS7/+Z/j+f/tV/91gEHDBD4HvmywYCaf/p8GA7LuPsI/F
wDJDyzFXyP//iMwLD5pC4DkAJ3ER/Ke9wPX/i+0LXtOOcIQlvP83g4Hj/u8GA2J8Zshvy7ccEbj/
K3o/YyfWh12yRtmcDq4eBoOJCHKQUsC8ZJL1OEHJmO1V4aT2/QC4mQ7x7BmSGz5Zum9Ix/YuUm3J
DYIZMPKASwA0CiU+9iRg8RBfEPe8bWIRLk+r4tr0XGYxYLf0Pg/VHorM07IEEMKGcE8jWXg/a3ni
elTs0XZ/SUUM+DYJaBvQ5WsoqmH/XNkieFYur0FgABt2k0NUnerMOOdWKk4qTvQaMWZrDgaL+8Wf
zsDhXRFj08LGMWCq5EBqcuMYGU2qqbqz9PsAkH031K69S4eQ7W+zEH7hLB1dfOgFJlsYYK9V59q8
epNf1Tj7Wo2IhAu5Q1P6LUEP/c8bDVBmGUl53BUqhPIUGndjY1yq9jWIlbo9NTbl5/XYrMJhinKu
CjBVEj89hoyTY4P+DDQaFQlQCY5y0+M3jgbTE2czzo+JCzKMrkzQR6P3Di7RYJx1Kfbwd7i/qlOx
2jdygh7uYl0nw21u1ba4Hx0ne0J28SmEIv5t2OrNMQeuULOHok3JASCnPRjZa535hMzo0aQbEpOH
4RopeicBvZrET6afVis0NAS3IY8Ya64pWOZH29TE4QeDyjfoaVZYHrXf0+ccTm9ZObOjJ744lhpk
VpWhiqMpOf5XN3PBmZBvpxwCyIwsFPCqx0gpnL06L2HeEoijxbVgGydZqntOwMsKQXbHPf4nhyUa
9/UEtb+YAY9YW5TOb0XzSmRYXGyKwt/4OkOQRO1tioVFAVY7nRnNtgd+EUPmmo0ljpoS3JsdJ1jN
0kcdcM4HedpGvusSg7Mb5LtOBedGn5aOGEJORpqXTHKXpjnZtO6dboAJgjO7Yw/s+9T0JX2PTX7g
+ddRFnC90/a5k3RCxuB/ktD5DYvguaR+YQPC8U7fEZ2vWcXMT5iPrXtJvhPXIZzdXtQbObTfCZ0t
YorH80IZg5gpDwEVAasSkUBOPOKkq95aCREa/QZkIFtPm2fvNLLGzkmHwTyNzEqoPUDfjglK7APG
nKPATyldImYJMOn1ZfQjM372Id9kHKkFikEAkYbhOt9b/LRBymB50dhR4Havqq8OqaoySLtM1U85
t8eQPq1NY5X2QWh9bmy+5TZ7X/rKuTobVLQf4n5h8qgU6LWOPA8WWrwE+mns0julVhD8bBEk3Qn2
HsdW9YeWGO+BAC07TfowWQ/RyHQi+UCndd4AbpzKU5fDm51trqnpxDrPbMYaUhLbOjmi/A/AADHT
A8mxxr+lj5avNxJlcGephi61xYdSxpM22cmfQse8fr26ixYhynPgh7TdmQJdN2vcTTYqaDyDses8
ek7n0LyRSBHbIKNpZ7GA4JYJ0HSjpP/Z/Yn7kIC895eTmx6ewHyhWdLYFiJYL2C5B68NZSkF6TsU
fDJx3d3Y+0CCZFo4BcuHaU0edu7qmw1rZAOn2MEKIDlBNpGW55nkv+L2PngvSTUndzngYSJoeIw6
xOt4PlF/EjPdtvuQbmlc2A43M3KgWxuy4C7FkMXWMF6jvf3f0Fn2TUmATGHU3ngV/M18vQu/2PUp
TeRH6cQj4TAfxyjwo6AyzagzDDylTZSkLjaTxle7LKTDHTMWywe3+BMzGWdJ47x3Dn9j8OCW4XAx
wyA91nX/068nRc3Xc5H9KZ/QBY2JBACDl9ilc/M1QwLZpM2IBNJ7n0IRcEnG5TNJ/tEv3qK5pfMW
8XqVTIb0OivjCoWVIdNsq20brlfgyYCy1B6DunGvHhf5bVbwArFDc750CGqNvWTnXpt4l5HkeC+k
z8oyL3GFPOl14r3PZv+Rz5dzkLQKwiKLRZG/m2NlQUr/KND6nhq6WQC8szs0apKOEz1PmkRjNA7m
22LTzEJck7TcsGxjYeBnL54NL4kPWcIWYDHym9kjRQRm8cmYy1pHDi9t8pi80HjwW/qBepoUEOG4
OyqRWnt/aKHdakTTult4nAqwl3LtEaOrnlZUMjBMt8zqRY3J3FvQKuXkltugt/G3usXbIFb/3oGI
Uxm5hXuCdKtOK5500A2xjhCrbJoHdOGK/DbVBa7WFgt0FrMNL7X8SZx1cTmU+lD7n8IgCJwogrPe
pdSLsUlsm8U5Yit3o0dTVI+ul9uRq4u/btg4T2BwwbDDJ5nn9KtZH41W23DnqDAUqLAfiSSo5djp
KaQ3S2dZt3eEfOBVeeqQ8JueJT1YjffE6ihUBtu3w3L0KEgWl96I18gPvnzyiJEmzh+1NK0VnfIu
SpgPHFPlsxoJWtv8vlbpwLK7S1MabwkCNXiiUwOLjH/N32O4pB8+dI/5ZB3ztFu2HVWRXCagCDiT
h2JKvLceXC6tTXrysvqeZrNyT5oBYhXFF7mOCV5wwYmW2meHYv6AFedWRXUh1TjrNdF3NkmdvfVr
YqQL+OecFV9WbT7aFpDBBOh2IsDA4Q6o3Hk49dBStkW7wtWINjZ9lOGTypUCCG7pbl+WVkC1I225
NvQzy5/UWs+e8JjP9sFtUeZcz/6ZdcfKin38tpx9/2h7HHfVYL/SVjEcXb5K7OtrdqHrM2rO9rHW
9Zdt/Ct63NgI72vPOavH0cAqN3WF2g128Nyb2T3hDd6rSJDutMBUWX+XhRblk6FZzDqXJrWdD954
EJIGqnCydmCjw4bA9bieMArC6i2xSVT82hqls3HGsywIaDme69+9jKAlv7uhBstDZbIZaFgXmigF
ZxYevHPdFO+VY93+o8yAJhEp94wjcnGO3eCdhE1A27WPojC+pHqdTCH3iXOcGygwag6sqGTfUxb0
RglObcJu1zSNoz5h18sGAAnc90LAMxzzZn7HLtXcUl7CcTfhKfTjZ8ukcwIo9zx7PSYYnmDqMpKr
3eYvVcbzjwI9YB0aD73CbK+ZScIkp6rUsuejva4vE0v+9A42eycrj2iK0GjR5ucgvjCnfWZj6ew8
1dw7EkWg0xbExOIE/UBHQ81s2gm5nQY+U6LSezP1mDu5M7fLm6ZjZiTxAGen/6fd5TvMMMUopk0x
YgAeQVDm+WHKxxx/Xr/jNebtYG5fK4JFuJGSHYCKx7A14V2Nya1j3xGsXprMjLmS4y012tB5s3yT
fBSpeA3Qt3Ew782mdxiXXeYXHyU6w7asYFcYY3YPwuhQmlTT+yr+EOtXorAtugmW6sASikJyIW2Q
xP110CUEp857rkIZPOdB/eqmdnui5HRr2+Z1zLBGaRFEHYgrAIgLc9Km7Ri0xyY9csii5+TO/Axl
f9jPqYnRtr6WgQpPGcIxmoOIz1zaEXuTAyGyqJwdkE9URqnUUEcY6vYWknRIOsX4yPPJfKwJKuuS
deiwFBevW7FbHCZlwIY+M8t/GscdWhffDiJB7UOmiiFKBItZ3/Lrm6WqA9urfXdFCodNmxpyN1s9
XOZ+PxFMjKhdecFu8z1ZxqODY8GzOrCiGutji7t2pJVAcMxbqv+H2uyZ2a/itDbVQ5VTpt0xD9ra
PdBPtYZoL7k1HrmVXDExb5r2RWRsAjx3ZHeUHiCub7xsvhtL69NnOGFC+wotlxzaH2fwAW4x+wzV
ybYxAeLiYoJ3jOc5Te4ddgUB+/to9pplW1vLQwOA4gBGEfU3z08YOJ+YdNKnlrmKqJB1VnH/xqUE
rgFsIa5SFBpRvgDx9Tw44XI3lNaZ9SD3NdJjDPT1YUzUZ5fRF84eyN/nWIQspphRnNdyyJ1TeCUe
ncx4UdRAx0rwVMUBIeJ4Af/J7xSJTZ5CvtODnUSjzs1tQGtlRGvLWwpWH/7Ac2JbmAMOZpVeC9e2
NjRHAB4y/ya181QrS9KOHuQwK9CDKsuKNGoY7+gPgvguVuqVIy6S13GIbC+lt1k2caRbnzIr99fM
xbeJP3GTmKB3yUhP29rAZB5W99x8gOy0Ybtj0/BUYhnMzHTYLW6gCFBCaY/pE8ItWHnmR+oH364W
GCTsd5efbMkklpQG7vM4eyX68jBCB9iZ6VUx+ucOzq+EXsWDN2+lfONuOXftp17mDzK5T3RWsuyh
IzlgyX+miauPuBilp5x4y5IufxCI33Ax3NOpTKIZPh0HKf5o1zn7XUsMLCYKs7h48EwuwHSEb0uT
OzESvOJtCUXM5+VXGMnea9LuAOzNYl8JPre0NYDQwjwbdmzT00XcSxt/gKo1Yk9RuzzpwXxBKj7X
FlQHTyJJmnbyD7TBHBn18me2Q0zYFOoGdvjcOCVcEllCZ8Jizu3uzDsXGV8BDarw2dP360UVQx+0
u605gP8Nm+KrVcYHYYRsV/Zs/w0HoizPDucccKW3PEx+fIOfK+/rh9lvGXw1SVQsJ/BHuQoYWMOL
CTFBG4Yi5pkeSudm+7Y6cgW/OTmlQGXJojBZOXqsyZErEJHhFjV4zRh0SmWybE+fZ9V/pZQkyI03
IOS4cSxPTT192hmR+TzLWlT/8Fx1xmV17MPR+jRAYx0TwlW7wYlX7b1nK6q6U+16zy1LaN5OO9Ec
Q7SZHbdOfnj5ePTlXYy3Epkw2ddzj9nTJ+dRVOlzkNfWRtr+bS5c7BhpO7AbpliwVSmuUw4ZJEaW
zfmUvLmrubXECblfVzFUzhH+FsVyH2gX38+MDZdT0+SmJJBp1nwufP85KyEBtRgRiaU/5StNwM6R
QMYqxVJNGH4DVBXblliRtlXMURQr3vTGcHWHYyIS/GhlutzFp9THJeYMGIfUsPMdXo9JGGCusYeT
gjKHRO/vwaR/tnb/yzYU/niMVXF0eUyTt27qmOJwK1JTwl9CrHqRKPzfOm93xvPiOuLQxPiwiGYg
BZPjDx3ILV4AWi5ssAiPPjHuQj/l9XBOCKUc2r6GTqWjXMzYtD0LK2+L+zFveIwwv3trkVZ81Ev9
r7A6gjb/lb3zWLIc2a7sv3AOGqQ7MODkKlwd6oacwEJCC4cGvo0z/hgXimwzjtq65xy8smdZWZGR
cSH8nL332kJsQpdxYQLgsx0j+91OoBDMEIDxo72QajPWsuNNMyyWoii7UPBUcdUv3QFq3re4chdf
b7dzi1YeUS53Mh+8g9UNl7SD7Q4XLqkSwRSBWGB1pkCCb5aYH24daewogEtXsWa+xumg+1qVWBsA
Nuz3f1zAx/AR7IjKCAsgCD3ChzqHD6/J6Cwq9aaNtYfUHxNPdMJHV9nuTVUFTkQqiPP6a8IHsioW
7lSQQH9vGgLVveTlNo6MMzXMwlRDxmSHVLTDhcgc+wysXSuHLctQuwyo/TmLk11va49NoW8UT3bs
DBD8smXs9OofL2TZRyf1B4kUv89Qp/tM/BTNIh5geqQ9M3xQSfiSAYGg82V5mNG+RZqFktlm7D60
oONBZBwmMfnzqPEYCF6iub10Zea7vTyRFPniTIORp0pfKvK1bZ7x6XR8hFb06hqwfyJHnYePSUsY
fx2KUiKtBCud4rIVBtB+VSEw85CSHuHeRroHaDpf7AwOYYuHzIY4BPtw4iWqIVMQo0q3tXIDwJr8
QAJE53iJPGaQUbqSh+Jk4sIOSqS7CtLcTIcAIVU8oeBpnps531opk7BTFYdJLbNDzYrUjKudQf3l
Oh7m4ygcjI0DqLWUbpydYubwdOkDd6PyZKTfMsJrwc2IHcCoQfyw/cscLd/rk4XJkxNpH5CZmEOu
/dShbmruxpVuaagFBlKAAZ7QFGCbe1gZ9MPmnCfnl0FGf62wX9mP+K1jfmDg6RgKRUsDKrdPD8nQ
dh2P90n+k4W97woWd3KYhvWgENNIKa0gmX+Xnf3LMxV9a+JDk0lv3ulMrCSQPfwA+ObAnnRD+VAU
hxzGwsrzdHx9M2I4yLxHM+ZvElGlXQS9ryL7MS6CX2QXaDJZIamHwbSpYSKMzPZYTC4HnZBTjs7e
IrOQgIme2ywiJXUAgLC42dkH2N1GayRK3dg9DoaKfM9QN0IkxZFRLzz1U7atK4efdNDSrGR3pz6m
v50VdgpQASZNHGt3YrzEpmSJlOU5oE7UmA7SWtJqMx58DjDDJD0uNS7MdmhgXLKeHBocHotCpHmP
uGA3ij5uzZXVYYzf6yLCgQIMSLTKN8c84AExoDQZ0zFPtVcvpQvhRgcIf95sP0gD0S5CzCqd8pDT
aBfMAdomJZ0HGJ3wRqxDbEFRCLACMFMmSM1ATlsFiL22SBxHnNaj9kLJ+5fV4DGsQRrMLYB6fYDi
kYAhJEMua3pIy30mwUg3uOMcFFlltc+Kaaxy8FqlXU1F3mxuwnjaoQ3HJ1NaktXBLiMeu9PopV5p
Omz72c2qzexCjpFFQP27Mx1423G8FtRStF6H6bpq9w1X4YY0Px33Wu2ugRJuS6MytqzqfDPFzdhY
KP5KDliYsa632UPltg4edTTxtrXXmScJpbV2tw0GDCJmRORHaHIV9058dfX2KUEE0MCGUZWN77Q3
SNmoiWIfF/N0G6WH+NJN8znCZu9YDPijifNRoPnhNGcrf2ebAqSJPdqHycrOWcbpkNo3KNlyfo3X
icEaOaZq9FCseECcgLSdIcgQPKe9AvsYW6GLbeffefDLZUWkTKNOhJmCKx3OLGGm9K9Qgnspr28B
iT1jZhdXY3fZ0zm1wwRjH4I+9E4cC2a/hnqKm6qwny1aG5MM63oUQKlhZXYuY+/SuP0Dj/Jg6Xe9
i0DslISz17zK+lUF7GrV54Bh8Go07IkYAuKGVs6G5F9BtapLbgTsQLTuBW7UIn5KWyCiUzx94/f6
rklXbmQKvtQc6D6I8BqWvippSw8192sKHLnL6X8L59+ox+K6bADjYdMEpr4TCnzK0O5CoaYNK2TI
KxYLqVmvPNhMy6sm6qt9ZaRffcbrzjZC5YuZC8quk5tRmmtvdj4QOXjFcwzdNMb4OS71ZqMrd6VH
Rp/eUP1OUzoIwRZWTD/icRbkLyh2NU8Jts0en/cBEQYRu7qbldPgjuEL2F7yOFiBfqU8gVx2PwT7
tBmvsWuSUJeLD6PH/uw8Z6IMiIoiVLuXqodNRCYRlpddYMa3H8OCi85OE+XXZnqbrZgtad5kNP7g
M49s9z4zpx1wdHZzdf+cs2MrCghIbRE329wzk6ecWlJnlOOx7sPXIWe7xIIIL+CjO9QfqsexBRHA
Qgeh8k3lixqxj8mLdJSxp55Le0F9EeAB9Nw+mk1/nWfvRAfPYcGQmAY+r6l/hlh07ER5nFR5ynkS
QWvbpyaXBwvWDmQFOrvvkjVjF8ppZuXlSwcTdq0l8O6c3VB7AVhxtKWzNZvm0uTVfW7KG0rySeMQ
lCXGpWq0OzcLfniJpSsljbtUVffaqvaSSxw8YjNkJXkIOb6pEdG+BHPf9td4EDe2ne94Rl/DLRDI
XbSQ/FGYUI0ENMhQTZ+TKM9d2V1znUiplWypGPSV62ysWluj6+Ml302WTRjQ22O22Xae7iftxUDB
wgi5V2AfQOzYybge0CFVBc8lqy8dzI7li3YQGzAIG1it+beiAIEVyZ1J+K25If5vG2kdIzS4TG++
8MLcLT/kVDmP5ELObfnbthR41u5eubMfWt2DnnBfd+w4YkyeWMne87i+2Kl91PPxWVAtRivmPnfr
A1ac6zTxnSteC8nEddlt2cntIGifpyJ5TC2YO4WJAEjZn+NdBqS1WHUslOa7RHtbmoiXSKkZAIrt
51sPaC7uuicbiETNJ9KIcF+lwbatfokkn9A1zt7UfGXARmM32fGM38XYntzCvZS4FCatPKfq0Y7/
3ClA1jRfB3P6zHl9J5V7RSTpTG4wvHs0H466L7j6XJ2rJxw3ODv3w9JVMZPVAzADq2WLt3kb1PWB
fdmrG2jgL9Nr35gfmn1JxfA8daRAObcyQw/0FfFTU2AYKS0UzbLU1u0LJvNtMcenfObyVcHa5G/e
Zc1D2AYfscgel58oe8770TX8QgGh9fpdOHkvutM/Y+e5CzNoPK26cLp+Yje0PL/MXvf1MborwQKh
gJ1NIoAmJWlTbbw2OF45Qd0R7FUB5cdFd+WUkYcEKEbFt9w9dAhy+QAUGhPUmVqZB6Q2TL09406Y
NSNLiPaNR+euJOyorOEr1T4xKhEI7+VPrsxXq7EPtTTYdTC9AsB8WcinReLCoINotdQuc+o897Pz
qNAOuqo4LXiXsU13DjeFwIkZeOXCouI7qm5CfdXj8MyneB/yIsdzmhv3nW2sF1LR2Bcb7rNtxv3Q
cqpIHm3Wc4TfzriMFsixX3HK02f7EVLSWq+fGg3fli3v3ZmDBozohJdV4rGZsPG6jTwwajvaG2I8
tdpPzcxXxcxTBiS8tV6m615bggPYzybLuOsoBoHrV64kP9lFW5dhec8K9DrXcMPpfij5W9k8Rb2m
3zs93vi0vxbQlzoWrMv/EOvOM9BZaw5exoGS5eLRcqI7w8R2M8WHPCEnbdG4jUfdm2j8ykEN9d02
EsULqMxPolTNSmT8BL3ibqqszVAW98Hc7XUQTcvF5Ea8CcsUJhPRIsPNd6h/ANS8SNtkFCzGWMdD
mKG503zhq38tqeX5R2mrh0sTFJB7eBh6LIIW5s0Iz7hPoHiAGjF5lFFlzio1x/GvvG7f8AFR4Xkz
swqo9H2q47wV/XKhL2/9yOuecsBhmVUfQp5pwFSOLLlWvOB2muPuAbaIQ+n1W1qp9GXw3ppQUA6t
zF6lXT1MHgMqo/+b1xB4I1NKoIXaZcfjRJo07L8RDOIpusvbID4MaXWOh4tlMLN7oYh4EeBGk27+
aEhZ7E3XIcbbAz/jlGFeaxFfMkdoPsg9nrFpi6zc6Wqt5tC46h0VjuFYn8Iqfi9ryIX2gnGzagoQ
zfoPb3DNV58BnxpJurOj+oDVEIhlNT7k2fAGc1XAuFzoUmnwzrl5oqY7ealClCXcBhsxpLxN8cNO
KVRKIQHrIfodjam6suzAP8JfDp85sGTdbr+N0nmRnekdyyi+mySAMVmKZJOEHJGGli39oE/GWU0c
GU1mIQqIFgcs13NhyK8iz701pU3JgbIerNCQZcK5qraPRjm/90rQN1imP6q0sMnWhBxkDfylrxSi
d+i9O+28772Q0wdZQV0jFvAo7QjWW8/gYZokbfqMQyFuZ9+Uabeai+Kc2VF4HXX3lFmonct7Af6A
ODHcE6Dz/GpikcZ9bkbM2Vr+o3tmvM+9C1LhMQm9+AF1kPsqqgBBdBdXJnT2xQTRbByZ9xiRW2H2
RxR/3IlPNvlAaD5dRX7I2xQiforKurwTYfM4lF2+6axfSRf0NSv+EgrHjkmDvNrWya8WkLFvc73f
2HYYP+k2TdpOlkQHEeGNwx8T0pAMaid57s38zjKYbJvW4cidGq/J0pteLw3qxdKlri+t6vPSr15C
aLh33TusT3CMOevkSxc7IK+ScA1Kcj1rExfm0aO4fdT4tOwwQ+piIwDfUer3rP78sZZy4y3d74W+
BqJjLBzkn8FMpuOIwh4udcg95XvMu8k2aVKmDvR8H3CXdWlMEzxIPGxJNPeHqYJ2N+ooCixmvETs
SfqIswPpjNUyT84Qq55LmT1odn3L5oiUMGz/PMfhoY9Zsp+V9gX3K4/+6BDlGZm7bGICG5Dm4Opr
e3mUNzJ5dWZAaHm9t0dqBKVgQxLFc7Wb7ZjWerZElsWtME5a4VdpdTQKGnkLYykpLqy9GIb3NOLV
MswwO0n2Ea9SJBdBX3k4zHtSqdOAJr6PjXHaGjL1dlWfIxglj101LTR/8eCh3m7KpFR7tCsy0uNV
VQOaUJfeOVZpnhNnfhJdO3H0caNj1HlP9KZFftNr8PxiYJs2SwyvzFvO5AkoJZHsZQ7+CdFU7IZA
4zkWsqxRE8f0fh5o4DY7OoDYw+0K4KkcWZuzi1thI4m4YXp857nypM8cs4U2lySvZ/uaBPpTrIry
bI67bmdMjrh43n0SMIi2SHu1Yx/znn7rriQMCQIeUSVPXziukiXN23sRs66Kxwmyg8YxNabDbxwf
prxwIaslT3MgbF84/GdmK5uTDgqNC4MlvVeVy/IX8qqw7lUCr/3PzR2112yz87sKbmOXmDFOTeRx
5elYSae3pGtcP0ZCZJ9+6OrE5MhBfgkns85ej0DhtuGnuWry8cx8TbRh4FYumzOQdGNDrldbj8CQ
y546CzlZN00nS13RoWtonF7wnINscSycsxE5hoqXW9sRG50xNrVMA6jakiM1cS3Cs6PUPyBiAJ+2
BTFn4TLGEWg2jWmAVuJy6J0TbcfVRWtcVe+q+OgkHhXW9NMtDFynS6NtUZePrZbckwfWNxmEuWuY
3WyZtHvS4x6NFlpIxWTvQwKygPGyT2CZxNY9aG9VxoWo6eQFEDvvLJ3JGsjOSzdDLzZzHKZ2yxvW
iZ1fFqbffPg5qQ3X9ptBv7gpdqA0N37NIRc+suU3juGtsWSg5kjXjgY7SBtKBCydIt0kdugtPmnu
P80EBj/vyhnyZ2wavw3P2jVLIGtP0JPtPfa2okMIGPqHTHjtmmp1EOrDmQ4x9rGxTLZOVg2boiEE
bQQMtRldGjBEyaAIihPXhoRdaaWD36T1S4uEv8ZrCJZuaqyD8uph3ei/pSrw6C7pCjno7OP7nKI1
1mkyqN4sCbgwhd3Eew2fUTodi5khyyuoCHFJT2OURB1TkOV4bPGPEMNkSdecmSE7ZTEA2UzpL4Lz
UG5CAu9FQ8VM7zvhoPmsRDDdSPcIOXPxX+UgAliSNKL89iquiwDQ7ZRjleM+bAaDB2wEmpeWzOs/
Dd9zZve8cbBa1bmr3WcX5nlKLXNKPzMR+CoZtUPJ7nt2iCQX3js9RPxx9hVFLN6K3GJ3Zw6IosFS
CWq85RFkGDuK9+7AEN2FjG/0cK5CG0BA3nNgmD1MJ+0Yryec4ITAecEa6ZgherC1ipVLKWaPIc3I
oBHRpLcj0flFmJiLp1CAhGzrHoJIdQgi+zd144M+fgTuiPsaI2htBfNiHryV+fztqvPsRMdJzsV+
Gt6XZE4IZW0xqW9MCAo+ZZ/2Om76ctNV32U51nwILeEZxGa3HueVCFlpciDBQBaHLV29D5SVL0Y1
rX6ghkgP0P5MEfxKh+WzQGtuATHysZMHxlrIuCL+HKng5Zl/QW/W28HeW0Lf60zazM3ZnsoHUs8E
RDGCsX+0s+TMcI4NZyIMVpVFsK3AdqyKLPkTGjZufDPdkS0Ax1L+6yEUa88QLCBkum+m9lEfuu4M
lNdZ27xjNkNSqXOBU08GJE1bRFrFch7CtCawtte0hdcY4Ttzq+v9syX4P9l06wJCF8pzbh3A+S1u
+3ojc8s3I6PcBF1D+CYYXytt3NOut6g9Sm2iWfLZGXPmtzbXfy8JlpLFyXZBoQUbRmsv4zd4ESbK
6D5O5c0BhsK6UPILfZTExyrHdW9B7bf+mSg0uql5CzzCXkI78YDYYih5mQSrvdmaPuaM0l8IRNRe
BuVvUtx0umhpUqnOuJ2Xng2uxHZYF6FG0CPQxbO0iI5qc3yuh06/sjOHED20dL/X1rs3upto+ZYa
xh74qtxk0IQNZWTbNgHJb+T8LQdv2AeFOlQTM6+efove+nNZ+rIwj3dAsBbt8iucCqYTHYfrSEa7
Z0J3IrTmWAwbc6AJsvVuw8wAmKtTLIojRkiWmha7CbvjcmsNGMwDgxSG06V6hqlpN+Hb5MCZH9r+
qXfMh7zhvkfNgOPiNMk1mJYtlEdiRebHwDCp79DXZMg+KuI3iaviTbUswEre7StT965ewUiWamXP
a6RHTaZivO+tbC/x2mBBdgt0Ge5X0AJvSTqrXdTvs+pBjQs1v4Xek2lYB3h0UgOt1kUnmgtqTxzp
TAKQww0tfNdx3bSYW8mcLhuvmjFrFjfNYoeNDLJltYevjxjDtfU+TZsemwD+7wHx/eTEJLVTffzU
3flPVex2K8fPXeYNuZQ1NJaOZUVnVda5Cfss4zUdya7H7VtJm8HBNeBgCy8cD31OU33DOnuHWqvC
4CYSrnEtZPWzUBU1tx2AWEGRN5bqj5ZgVd+IFzaf2iUu8gc0tlWlTdMZoPlPEJg8A786gkeljB18
jE9I19mpzNNHTnC8Fpr6q5lsY5OG6Z0ymdgy2tx2Y1ed3Tyvth1cFagSS2qjMi9ZGt6XeveoSFih
Bvck3NZc0PWgH8rQrxIuO6jYVHFPExpCyyRBt01MMFRxgIgMPjtLM99lp0OZzsUtNLAXdtSG4E0y
Wes0r0MZPXEjwexq3Zd2CCfkqlFS+QOzpI6DdNMMHLX6hWUQz3DQ0i+u8Jq33mxyM8P/94ZwNzXi
m8Y4kViEy5whX2sptGhpD8+zY8BQ7iCxagUhLzmOuP/sAp20Gk4jUwD+JkAEOhU1KxaWyPJO/KCD
pzhAKaIagjhlSk3NWhhUY5IAPcs8urY2GSuQpTTcFCcZp1tXosUiZgQ6YDHHbg2f8BVHjcYfJ5AY
IRFS5kiYSS5FPTxOefBe/qHB5rzvBEwSyQFj3+fYsPUtF5U4RxPfWpwQfWFDuxtAtipHE2tOWQUa
GS08wYLPngJkU7vNPnNBU5jZ5pIgdvdjK6v3zWb4zMNRW1u3gsAtfNIJqGEs8CnvIuge1Joov6gA
Z4QlJF+7SimzrfEoq+gnTHHwhAW1YrO9ocnyRRnmb4dLz6WaSUSOuzbDgGVvMz43JmvBtG4Psmto
elcq29tcvGomuUdOKlXTsBsz6klp9nyf5y1WX4kZWnstoulUZBolDO5dk0WOz1EvtAUWt9K4pEVO
lbleHxg29HNlChzFFBEpvp0SJQgBSpBw5O7knXZho/PiOFQZD9zahmW8eC3o1MxLL8u1Hvqqh7Wx
nKBGGRc+NQMbM2niDXadmeFsuG8ZAVGe0IWI1J3MwMJCupDHNcqQNdnsx2T70Jn9Uv5AYXGVs0G1
vGhrU+KMISfGGtbt1SatShKalu6cbUKRhMlwOOZdsjepIw+Sbjy5BS7isE5vYOLu3QnKHlLxGgvI
sDas5G3OJBd7DPBRVJ9NS+xrbulUZOVN/SEfFfUOLYdGCY51BmNspwFGpJm9YfwaYjN/IhpwYYP9
VQMhwuuDPQFdu8dA7V7Ro9h299Nf2bOIYalLiYlp+b3EJtpgTzRcUTyWFDRSPvAQLkt0UzH26RpP
pHxwblmDhYkwD68rMJQRXe33VZ18ctTC8p2Zmz8D/vfX3GV+ZHl3vfUQa+SmDW3ygzEhhAHWZHk7
euCqGqs1Nyllt1Xo1KgCH4ro+75LngGdES3g2DQgZ5e5tGCPIwB04P8K/bOJ4cdnhsEaX5teM+wV
KtWCta0KtWlq7T6GDRACTCSOsEmD+E8hUqaLCkj59j0KCJsxDpi+LdySnoYN1QGvdllPF0vmCPyp
bZxKe+RLyRlPrcGBnw6AFd5SqgCJ2aIpDOjQ7sCJvGj8sGRBCgGd41nLXeouaqtIYGbg3e845TIl
dw9hF7yDo78n0MbOaOG312qlDzRG4epacdg1HyIZR+sWNaW6a3L3zRZzfiVdWq4qq0HuHtUu0fq3
PjE+2oCqaVxUuC5Fo2+muXqfIY5s5sbexobcJp25FBx4qzHJj3kAMVwQFl8NkfFTKUTjIjM+6vAX
b6nieRxaa2m6E2DvfjN6SIMSMLpgXbiJXRRtJLPhKtHz6Znblw3B+VQw92VstDxXHcKUxkT8l36E
+eKp6KDPVS4HIRmAIeXZt+kn+ayQQw0bJxO1qGARo5GbwqRRjxcnGfFzlF3xDlxFbkcbUXvUdEJl
UWPYISfO4TZx0Nw52zjr2RG4gIXH2Kjd02ZZYsQ2WErSD8Pbg7dZ1FlbuGYMOkWBMYZRy57mg9O5
u3HUcaeUFCgWmF80aZpr15qPUdEezSS6c3GP4r56aaL6Bu5oyV/XCxZI/lAdsqFEY8IA05NkpbwO
KxX+NccEIRr7vZesWXjBR49tOBXeF6CRR/oOyGT0b6Yl6YqYZvRmbw/2mEz1tur131rntscGEuuM
RRLNSWe/vzSgKOxiG6mQSXCoU/ySAlD1YGMZUfo6t6TMcLDtja5/CnJ539bmK+sadtEhiI0Yc5MZ
OFjNE/Ca09PQJbe0iuV6eSwXAauVNpxYTSP2lco7EcJj4gkT66GR2Tf61s3ARWlk1RmXIb1cRslD
CfW0qJXtt8XT5NbmU1fY1pp3df3A47vkNKL67WCYDwI5iecTtaqRUz8JSmaThch0HzZ4CTHtWuZF
wAMY2vfeOThe9W4FBH5iXeagU9N9gkGMHrMQIqIpzoYj57OlpgeMv8wIjXGojWfHArRgJu6W0yqg
CEjBa1cNud/GLJxkO/j2QPw8rg8E+J6TwH6lFnPeYkMiGF+fR6luwzTT+yNvEez7Q1Tb70Bx8cCv
SitK3mgReqek6i8Y6XV1E454oRn4ggQJH3DoW5McfWhC14jjBVuj4REOwgchsmPuherZxeyNY1RQ
C4qitV9GsTKsnkhy33ShGf+1DR9S4EYgGVORX8uOTsu8Z2YP+Gb0vvtwR05CbknjWYemLBi8w4hd
N04RaI9+vsR44pm0gFcTtvBs/S4btzPh+CkHFGjbH5MVEoUxkrfAnSd868ZXQzeNpkqgLPF36uTI
h5GdPGiZvom9gBUCe+Gt7kaQRllRU1w6VmfwVK/dMLPKcnjDsBpKHtsYU3irVz7GfY+ksl5ch2bX
ac1R7xW0XI3vOKpJ2wM0Qeen2D6HWGcoe6D4oXp27JoFJAAeVlDGQDNWitETzH1ZxEdlsYpGxsBe
i8+oi8yPugFI0uu0bWhGbJyMRXAx59S5Vq62C2J2+XNv40NIrlHaBCcRpy9JMx6TPB2Y71hPUYp3
7OL4RjutQUg9/9KjYjeCOEyn/DEu9ySQtL2XIdt0zljeufSFU9S9HgQji4LihJ11oFG2xHAkRmqI
CluyHBn/aBi4JAi8295JV3VQxD4lyA9DiaWL8bklfO/+Usp+xo1m4XulxcIqP0ssyPC4xmZbLteH
bKtPszW+ZWAOHw2ZS6+jftmouEFzmA9jR0lwWYV/blo8ZbM61XUE6AwXEsk378WL4q/AIW5nGZxb
vRECSqEnZAgXiaCNgSDVIAi9BGASru6Qyb8/gUo4enQejhqmf0GkbOo4Nvd94qwKV780FsHwVuDT
HGumEhAPh5IX3plD99Ngxzicok8vzB1y7zm+HdYYhDJ9qebPOMP2HPRcHcJACyK4fRxSGqPxK1z0
Up10dtQR57mm6/T/zV///r/kr03H+r8y3lefP7+F9vof/1637W/+9VuH/zOH/V//9X+HsGG561gE
mIY8As+4HP9PCFvSaE7kxnOlK1h8mPyB/53Btr1/la4nLV2Xpm4atkuNOmTFNvq3fyGF7VhksHW+
lmXxu4z/n9pyvpoOxr2kurosDj//9i9SNxxh8w8qy12BRd1d/v3/wLzLaLImwgX0p9j1TWS/PObt
u4HjjlezooBoOGdBeRl0954FydmxYor4ip8KBMqOYhzGY9xYuRuyzqW8Ye3AFYKRWF0KO7hPhvZj
DI3nwhHepqPWjN68s1ZewpA0hWp4k4zUYZPRXQB+YEQbgCxO8zHZDDdOiF1xGPqfjifG1syzF8Gx
Fv4zW3SzT59nobNndynwSM5irLK9KgfWwz1Sbzhl+7bL7hLBOFdXTGvjHYxwoJUpr3+rgRocc3bJ
86HasW8+MLcc0GUDH5XvRhSQd2T2UenGd9hFjAGNaJFhJ5+TPQ+j0VU7Cz1ets51bBDi5/HVztix
NMr7ppf614aFzuzLWxhBZafXSF5jBUUWTNNfOddPPb29taQ6r8LvhdlxgrTl/YGlHoFEujMv4Pok
dW3Hs2krbPvezWDtqNh3bHGfudUHeDZKLNknQveY8urTkP034xoqNjmIZTTVa8Nl6TnQ9qu5NyhZ
72wqfnhFUBfttBDUGDvDRynHPb/7ThssSRMzSVpycSMzUXapCJ+SygBSIwJoU6z+bt7Ey3HWxh0N
mFCI+3knK31nRNPZqKY1JTcA1cqJwd8mDtY7lm+1xR8yNJV+bQl5zGKVaf30+nON2bW34S+Jmh1l
1HioUwNb4lozfrwUzrvuZii5FllIJIThkNAz7f0m+aNLHDCla/SEQlcOugXWb0r2qtrQAOrgQxzX
1O5iuht1cSF102fhvarnYxGgUckFAlCkb0EmqBH0ePNTlPUHvRSzaD6AxWqGm4z1N3tkCdnSxS2y
hN4MSI3gYlAnSCoRXp9GP+O0UoYcjNq7CCy3qv5KuSeUF++MOoWXTp2OrToPP62st3BOFRoIFCdW
Tfg1umjN2p9EZkq2pCPSpgkb9HwxPeupfuptsZ9r/OKRVx90pvp1GJHXsKb4R5ucUxRE4MBQFNeD
5n4rqMW49wmWhi2/QsuLb8dPYLtX1dhSPMVKrctsWNX5QDUMpnbhPpJN380TNZxmW90VRM57fh9b
3oCbMGAvVSruwCT6gO8zchHOsHLoX8M4CY7ITvKNR10RCabmHER4To3aCHCO2PeGcghQ8fYzPRLg
bqzu5lmGO2gnZBJBiwit2lDLCblYIfpn8lN3Hnp9OOZyfEVjaxaCIeSozxZbJN85+TyYgX4kFYJp
guNZYBU1HRvvGG/PFEFqxRTFL/XpGZflKWz5CSZ/rRx68jFbp+UaSLrB8qOlQrngRT02MOAT0G/c
zfPGoQVhG1RQHetY7MD4fTWkZgoDmaPKgo+0QEiSLBlNPR2OfbgxXUylbcu3KGAkU0v3l+khQWQ1
vWgdP0TVYNnO5mcPjBIEcM7V9lTyBd1p3w7pvUR+WfX4OMZhaSsNrZAkMuwKrZJnmtX3ssOd6KWr
nNVJU6Xu2oKTvi2mGcOkabwnA8u0MW7bTZpRuYHlDxd6QM6YRDu2kPzaWtYPB6JmcfXiwwi0PcXm
NlRCqKySQfKBisK2Lk+uGC4iMX9SyJxdGO4jCAIr4unNYjxdZYMzHb3QcNaWjByYo5ynM+MpSLJr
VyHAssJGQ+YI5HTWh2Wrh6lbSuKWxuEZEuvUh7jOGO6yGYOtTXbGSb091A+6ERLtnJtMd55F61FP
DfgIMiqoYGUPAy3ABoDUlHoDOy/21bBYM44KzYNM+bDtakf5bjeib80NrTgZSdaotuhc52TZyfEk
NE7OprbzSnXpC7c/xVqNXUVpAYtcwv/KeUooPTqwt+KA1hQRZc/Nt3Lz+EDHWqZDHkEj6QW2y6pZ
UGweFnu9x8xCqxvczF6p4xyXnx6pLt9JCt+Fa9dJgIJkPxJEyEmn2ZaGxnDjeUyX9ZiP/j9/bZsa
Xp7DAfQ35IDfKJrjW8PytCQ3q4e04TaYBjsgTGujy18DAqxoVvJX0H/hM1y+BZr1gIt9XulpJg/U
y0Eim3ONtRMxgVF03wrYwSY2LEAjOVmcAqL3EgKAylFG3taxuHs5Ue75XIk2mM0hctKPrDbEhRYa
PN6j5R6sCO+PYVogr6OcmUIL9kKnXsDjhburC1LljNlP5rKbqk3Juxg/yG4MmlenRpnoNOzvXjVf
tSb4rUryplk524j/xTNPh352tSeCa/0uQ8FnoZB+wA5wL30NJpKYVraLlSH8Ug1LSe5wbJtWHVqk
xI6yo0vtjkxRjrcVQBDXdvUkzMJeNr8SGzomiv+k7DyWI2fSLPsqbbVHjUMDbd21CK0ogjKYGxiZ
yYTWwuF4+jmeUy2qFm09ZiXstz8FyQBcfPfec11VXPCId6eW5Vi5zEqnPrqnM63a4n9/Lvvpoatz
2kzhyFE+Wb7zJkBN5ziwLYY5uHGH/J3EgFrK4me2NHuycRtncb5CfZXL0/LWWg3jLm55M7c9wa2P
JuiIO2CkL4Neg9TfKnpJXNnHexxOMXuj4XKFLKfXYCbX7+vL5cItM+S2GXEzXuHgsDawwe6lVK+x
DedfG7bygikEBasvTo5Zrm82KpuyQ6zT9X23ZFTAA12LG/rvmu4H4HbY2VyHy0HeL2C9936egnZP
633NG80Ih+w3FuEV16Dfpag/4Fdlt4Ybd0JxF/fvWF/Ehf8y6Yu55IZe4GEKYu9UtWLZ4jR5D7jL
twvOKjRC25r3SUaXY9/ryFwTUhIrYUbmUcOPUWLbMl8Fs4JRDw0spgfNWAjqIYILOTYYW3rEsDBr
SPTQwdLjBxL6H6N7nAZMTjrkdm+gWZrmtKHu+bHJGcQdzJDMbJyKlRe2JeUZ1pUL0kTbCuFECJr9
ddIDkUWPRublebFmZ4/Uw6CD6UkdkDPAE3exmKuUzFd6Wf+c9MCFpFm7bpjBSD2MGZnK1Ho8UzOn
Af5CwEwUL4IacOwsDyYTHSPRo50i77Vd4wH1890qsUcs87MEK2ksTP4s5kMUE97BZMeKrkdHwZ8h
kh4nLTg1Klzo2ttMpgY28KRHt/lLWFGe2Lve1tzlzKeMBnMVewhk7OEm/GqTeNlTz0QrZbLFU03O
S4Buh+oFyNzaSDRWdBud3GEsZnuK+SJhWBX9ivvlPtcjtBXp8hcCb28YH35bRvpQOOMJ5sYpZuDM
bsggjhR+vsVpuzJNug8SGKH0GszL6O5jfsDrEHunh5aFUYJYUVEH+a6Ap75x22uEaxpXCM1r0Avc
NeXS47oeyXcq2VIlxwTR16PEtAjhxsviPi3uB2aNATNHyqwaDlmMIUPmkZYeTHZMKBc/fM30yNLR
w8uWd6HW48xUDza1uTrRo85BDz1LdSr0ELTR41DDW4oDUBAYMfKeeS19tHp4GjBFVXqcmjBXDfSA
1dGj1lIPXfv4u9RDWHL9IDZMpuaMZys9qCV0eKqY3NoY+Zg8eFu7sTEIM/lblgZrEeNeVw9+GwGM
ZhFsf7264aXYFeHcbZqWr8PJaFsVAjTt8jAPxyJAO2F7ta6GxyXAZOY86eEzNZ+zHkbr2gA6vn/0
gbyy1WWM/ij+zMJHXw+yZz3SlmFBZ0SN3T3NoDU45ow2v5BfkCbUPz0WF8zHcz0o7/TIXIZWuzH7
hEhCgPvUaTgM5EnxrlCRuI9dY7sv9oXP5Cfzy0fKRtlSbcLwdvE71CP7BCMVm1XfJVd2rnbTxjmM
umY8TViY8z9jfy0AlOLzT5+tLtJttEQwoxUEaAYQwFmssF8X2p6KqKDFhQKVYdByg66qzUu0Dgkv
3WqKuzoql30L7ibLnlghHwTKhaUlDHZp5AypdQ3SfZ+pVjp68NVUtYSrUqsgGttJ/rvmCoZCkmit
hDnftUI8gXHGTqVpD1pXYd5s7zm78ZdOXIkaE5EEFSZFjuG6N7G0otC0vZ7uItoE9XInc2+h9CV/
x+tCdruNKOWgsBK3xy4v2NP+CHZ2bBwqnP2gtFGI3OYzKHDUGLmV84okt0KrSZERrkUIbKAc/EcD
XoPoYTtFjT2fo3kkwAVu27UzaIepeMb36l6CFoxtu21jeQgRtECR0+LOrbfVWldt0L0xaf3rCUQ5
jVD9IeglTnM0slGZ7xiSz6lWz4BOZYAz5SMbAAtLOqebALENfGOFP32+NlqHI68Js7ZEnIu0Smch
16Fc8egj4Nll+ZY4w12YGkB2QiQXz7LJbzoOysR0bpEBPa0HWgiDfU2cp0xsWicTEqHcAWli3Ms4
eqgRFWuGUamT3DhVECZytz3io9IqZKH1yAJhUnn+iywWCjw5BdseURThjkeYX6g9rMtMN0csqSid
IZLnhPSZju731HVv1ERvEqRR6iSwmyKWRh6qqYt8mmgdtdaK6h/BLkVkba3dhORaae211iqsgxir
NVnEWbdFpa2Qa22t21ZawXWRchet6aK6FXBKuExLrfh2WvudEYFLxGCPoSfoIF7TTCvFodhmAZcp
2DUHZUVPI89cpJtGPURmXlrngEYScMPWWyJWVwRpsiTdnhOtp5XqkkEUBRTtS4iIHSBmy7g5B4ki
C47MzVpyb/nNxdX6dz5QOOaQkvQyDWJbxuiYe/m1rYGvUVtMFFNr6Uqr6iHyevZHZ9eKewyjGE6C
jQqfzg48J4qK+DTWmdbqfa3a2wIxy/vpaTU/Qtb3tL4/aqW/+Mq07i+1A0AwfEEjxRVQan8AZXj+
xp1Ltc0wD1TaRSD77Nlzx3drIew7jnCzBEch/DAvhsctuZvcj1S7EjyFV8zBqJDiyMS1YGv/Qhzh
ZKAai6252tumI47+ql7X2vXQaf8DzO6nUhsitDNClb2NU7Tk6+kbCgRI82sfhZr5yRVYKwbtsdDP
uiI7Cc8+f4J/gg8jfI5NwAHW3N/J8svArhFh22i1f8PAyJFh6Oi0s0Ni8Rixelja81Fo90dRg8er
MYTECc6Q1AQJ61XxK1pQEAEVl9pF4ms/CaFDrswLwX45TTco2pe+cd5N7UKpGPwG0zRs0HpYYFyc
XyR29x5dBgsmFuo/Pz3tavGxtzCZoT6D0zJFDp92Vdj3hsvchzYyCj6xx7jYZGRQMbxPI/vJpVYq
nxjl4AT6cLmvZphseMNr7blpMN8M8N+geJCOSMFSQZ5vMW88ptOBmvR212LgcbSTB9APqyuGIzIo
+Hz4tUQ1a/UhBuo3Iu0GIg8OaXvC/6idQhPj/U0IOHvERFQgE42Gvfe7+pRpl5GB3ahQaXZf6crA
qMaJkTni2mS4YjjwRX2k4/3UsxpsyPMfJ5P2NPHNkPbvCCjUxTjQKlOdZixQcUIVpDBeSkUHVG9Q
qKXdUgu2KbayF8s30H1bSArl+AXHdScwWgUJPnEf69WMBavFimVgyZqxZmGHgdeq3VqW9m2lUdYy
tsHL5fU0SFcMzuZw0/juR1MT6EwU6n+vnWCxSDnTaG+YdolRwqTWE8axiNS2o51kIqoui/aWpdVL
XJbfxgCpqKKZdceo6UdqDRC1C/Ot1fgVb2GRJYr35Ojtkcwgrm8MbTiLoM5oj1uA2c3D9Oax8+GI
LO5nEPTwXXHG6QDA4gI3pLhml2VEVpiQYLuAvLZPtbfO0S67SPvtWox3HgY8K1/UbsTQQumJvZfa
pVcystiqPHgpDUZ4pXpxtKMvD4mUSXsbLTzjBqa/RLv/0gy7ptKOwABrYK1hfmTOL45pUtpd08P7
p0NCTN1TGy75gYV6C1ebHwiWFO0+HLQPkfOWRjFlv4GAcyfTbkW8NiiW2sEoZXKxlxoPgXY3Ttrn
OPC7ewVH18ECOTsHgyPTdsYaaS71q5U6v60wJyYY07ER6KSJxxC0xwVvJShE2mmZT8dWOy8t7cE0
8GKaipJcm8ZvX/s0Q+3YHLR30zLaL8dqcXN6X6pu603S4PNkw8es3WcbjPEYSTCtzZR3/fGGYhL1
24sj5c9IdC9TaJHcwExqaFdpn/3I8JiFmE0L7TodsJ+a2oeKoYtx9GB+xdqjypOXbKkzdLmdwtYS
TFsbA3Qe9GcEXV9NJx1iZWyCi9OA4gKVNwdMhi9WOyJ97ZQFC3eIfC7Ck3kbtJfW0hR7FSjgdXBT
t15h0XLOECT8UK524jJspSHGOJaYdDlqWZvWG2j7I3qJi9clHUBaZ5rOxLaLFSGg4Z6YlAucvjLP
3LZTw8QQ0BMswSHcU8yQaM+wqd3DY4A7PVcBOcz2SM7O2EPsl9pxjDSNMoAJ2TXmN7frFwrMuRdB
yJzgGkCCw7n8538m7WYGo2YRTqsVwx3WMYxTJ1q1N4V2QVOI8NLXWUeeEi97lPpbQHpyP9bm+5xj
qY4KuSPkjpzc8f0Ph1wslIRn2wZnwG7CiI2et0sEw42EZWmXtxKYo+/97JWpD44gM5OGJHs4zKB5
iPZuRxMbb2XsQG6g7ttrlEUia24yguQJ6fBqP2QZMRCeT4INtQlTmgsszPXDrW8zfcPvzonI/XPa
J2RKsznb6eElTUcbp6ZkrGduXfnzG35yg5uWIgjdvJEouUG7NPD59cWO9gRGz9kmlMm9gTOHWtKU
ebP8dAzr1qnmqa0wr/aAzHrrWivAVDhRDstiwNEgfIOXJVypbP4VRJ67bWZZrWtqSy2+QWnK91x5
z808Ddtm8MvtNLrbvJK/GvJmV3P4ikaGL3kHuJqQcMFkCjCuxqba3lsIWczn27Zia1q7uPU2WJF4
X5rudbbzX15+H87jPg2J5oV1zxSKI3bu2cPZHoLvKhFPjJJ4Td3wHewO/t/WBAczgPZwZHWWS8Nq
3NBcHSYkbX21oKzO9ZWraXPnc9KJhzy7pXW5gu/A6xYbAm4Z/Xo722S58ux7WAW7Tly9ojpbIrFP
Xmx9zlPRnjIKdYVkcFkxWG6s0d5n88WtGA6anlT49L9Nl5EjJ1bzwc9C6GyMBTe1V4A4nPzV4pJl
z0zYRJTdLaQseG5I/tE/W+QbM7A+YkmBmgnIfV0lVOvULsyN7lIq5hapZXEy06niZEFpaXCdDLJw
93MU15TXTCQx4HRS+HlFvAES63Dmk+ZTSQrlGHuAtrupXK6O8dFiRmki8EZpZXdPvZF8upybozoy
zkE2f3s5gY6RRBOBwI5TGOduOzVCujJrJi6CfHcnvY8cml/kzXIlUNKB3xGPHhu/2oYyp1YZvZIG
d6dh7j7iFitSwBGjSYRG4CxPjGpLAfmn3QBMxIhJv+sinwfRPdcjXCZpyxB+02sxQ4jwaEiClgD3
wZO7Mi6NrYmi6sfQKLhYrNu8euu1q5jh3oBTEPBpSYgxCH8aorij52yC7J5TIqS8c22RZXS7lJSF
zZdcZ9NDsJTnOY/uvZpj2+CPx7lkBeb0zk3DZAqoNX4jvbmTeFRqfCxaCJQu+Se/zpt1WMnuPPIq
VyEVDsmMfNKOpM9yY9qIaj5zddYbysKA3DB+9+BlWS5OnJcl4JCQ0Ji5ijiz8Dgw8CqT7q4VHseW
HJNf2Lm0XRT+vRPmeC+rEvi6zKji0Af7ibkFZCma4DH8nr3SrfjdyXLAwJCthvyQRwsMCuR8osxg
V6xolZWWSceI4CIHI5pa+uzq+eWLZ6P0+fSlBXV0amwXOseY4LjHglU4yj256jMNqTdIlm5etwHk
mtacMW7Ne6uB20tegqRY2EJ8tJknZOV8TSCjbc2RhA5yAA3V8+eYxs266JaUcSf9LdNi9SgKClpd
Zjw3prx4Y/iq2M2BOSN1saRzIIrNXUGT5S5IuzfBxe6UmcZyatF3V4W1D/whvgYBanGbEkPLQOJ9
cnZ6wIC245m/woEmxm4HZ4Pr6cHO42U3CT9bGYN8DOe02OK7O/hQOZgxNeus5TWcBhDasUhwvZm/
6Tqj/w1ZajZwgDd4/GMxnAErcR0JidkgWOd1/MvrvQiZE5eik/vRph66r5I5njVlFzSwMzxz9zRC
QA3i6tEM7XdNcq7LXxTHcFxxfKpO7pOSk4nL/+yXwTxMff5GLoUeoKnndh9Gj51n0avGDPxShSa5
mA5uUENeiR9sACiCl9aRzzZjhFJGHsapXyBi3Es/9A/Ae/P1SLafJuckvjjjzSpM4wKl5G7gVdpn
fYLRpGmwpVj5lhm1iXMJLI2/9BStpnBXMoDn6lZPgorjXvFjLiC3mU14JN1U31VPHOjzYwXKYmCo
xyQB3o/r2wuWaaveivEWmGO/TmI8sP3cEmgp2nNddN92RQp8DiRdvAipiGY8MIEIX1KiR32LOJ84
RncQOiIDj5LVxOWO4DjPTersU8cPd+2c7slbEkut3Qc29fbZAIuHt+/WGUF0Lbip0A4LjSOsv2es
fJZA6He5FexGtlp9Dkp3bTX3dPsqY82oiYGk5IhaRl/52L41U3hnT1/I0/e9J1AT2/LmwUwTwMCF
z647QRjGU8OEASGaAaCNXdoapnkzyAlrIhtG7r4l+HROlB576zZk9Rlq5oYZZES4qtSqlIHaKOBM
6izCwdhNAUiZtOdcqjIaSVXsb8wkubpZ9gz/29t3Xtif5pDyo4E5kh/DNmi77t2TfbLhx8n8Mm/O
hr6n8P99ljjPMjb4c8irOSLbcgj6bRTh0UspBbSWSy/afl9bPsCB8F7GA001k7LP6eQsxzixOroq
GaqHfQwjbOhemCgivrJf7uVDuNjVkfHZhyzE1jSldd9MiB/iD2PS3Q/21HFa4uKTzhMMVlM4+6Yv
QViX7WMejvUbeMgfOtEGsdJSFuwxuMNxs2wCMb4mfuhyVsqhwkVfXgwKYIjZhRNuBgkb5sazEnyV
DXVFPvrqqQiYecHoX0mPtXKIWTqlmT6kbsBq3zFiQ8v4zj3/R9Rmj7lZVztFoBCAaftiBhgmmdqv
ZZgcYxGo9aI65gc2zo4w3BoOOKncnE/axcBAPOLMoxSGCzcOt6izt7lRG5cBwUWTuaVh5bu//FcP
w+P/M8/8SzWWj3VaDf2//8WiJOEfPTX0LQR+GLqeL1zrT+/Cf/fUjH62ZIsHHz/nhL/OTVJk4wCF
dL6GScwwjVFP6dcYFSO84EwrdNj9FAXMFrD+MK0Iikfgt8+Y1L94/JC8B665ZXRjLUTvbo39iBba
YeOEJ0X6zXDd/Z/v4P/8nP81/kYL+eP/6f/2b/zzz7pRHYvI8E//+DfSbvzn3/Tv+c9f84+/4293
6c+u7uvfw//4q/bf9f1n+d3/8y/6hz+Zv/3vX93mc/j8h3/QGMtBXcfvTj1992Mx/Pkq+D70r/zf
/st/+V/ZvgKi4ggk/+3j1n/H33+v/ib+/S+r7rPC+/U1/qPl6z9/599dX85ffc92KdnwwJVh7g3/
w/Vlmn+1vIA+e8+38V79+dv+o3rD/qvr+qCHeWqEH5j6uUI80rYv1/wre4qPJyy0fXjRVvD/Y/uy
TdP850dUZwxC/GWu7ZqB7fyT7avl5Le0QQZYWWVHpoGnLvGAtuJCyDhg2ARppoHszjxmXDJiFOHg
WHhcWyf4GvigRKVLazLYcYuyJFiiPw4bgkiQY42IyRvDMchdl7LPUdyas0LUz4Fsn1osoacO7oFZ
VNccOSdt2NqXVJmHZAaLYo0U64WsrRyzzlFFQXbfl/EO52yO1QeRKS1+0UDL+RtKW86xaePl5Iba
Xk+C/Z0B4+xemNVhEQW7WusB9G3Gm8jpoHTa4CS5361ERDRorH5ljo0JQjZkGfmmHZu6AX+ZzgDm
4S7bKIgzJP5fSqbRI6YJWrlQiWilijd0KR9EMv3ImhjPkxt/cld5DfVYBgtHWjoc+icQFhSu3WrL
pMUHSORKNRw1pSWvWUnI3e3zB98aRzYS82UG9hYvHIdxvmUbKsaYpNJ7uQqWeDe2+BWKVKCWdMZW
lpyMY/i8qT1XWCdIQBr+waliuRqEaFei9uLtMjbbys2X04hzH62f3rl53OAmdFalCTukotjV52to
sgjTinPXwPbDTmTusKEyw2zwLPdBsDe1187s0mBnVg/9CDKo65PHbICnmdXmUVT+vTXy6zrqelfE
TdSaPwPACvweX+HDG1x1zWpqBWtaaj2JzLX4yablp7uLJVH5St1bFG7tGpIX8Kw4dBvRayIpck2C
H8UMSMiSz+5iL2iHTL0VeeOWrzpzxr1yCLE5VfkJVhrVSD+Pqt6wr9NPFZJSVkgBOcWHnIztLbiX
gwxL71hhYenB+5Lmgxya05ENw5UDh22Wn9mgvfxa0SoKJh8q95/aMaL8KQbYjYpzKSrzYhTez5F+
hN4U2Vq0IGytKCB/NSUneg+6tcujzPTEP/XNr9RRm9qZ4JX37lvg6ymgLxSTRPc4j9g1+kYEbA1i
l+cmeLgIR7+JsKMb4tlw+w5bguvsqNq7eg56LezbHdoPo2if9qsOCOwIH7SvP9WQmfClgeeC03gd
vck4uT6d0p1z9EyQnWRqV11f2nfK4FTqwmCE/rangOHFSn/2uflkyprbD1k64nYc3+rZ3g+jj2kF
rp7hydtQVfwpcbHtixYPZ5V9PpWlfqZ8+6nhCOZFfOdANW4Th4BFQjCQbzyJdRkelUkszDd2BPnT
LbpJxa3XO6ZjBF4KOifdcH4XOIeCT4oRg7FOW06vSaDQxEMUiXL8Udok67n+W6t2GL5iSfEJBTS0
xPzyJ4H8OfjO/cJHABXr4iV0z1aEY8HHcBIp0rc8E59xmJcr1zC/ZS6gFEhrxkAQ/x6MhjRcRvWO
E1aHoBzbTaZUtMO7cVNm9i1G+je4ZKwozGa/LbrfUCW9qXhqBWHSOaM6PQDiFgpwWQGGDSZXpGDg
rK/gDX7gEro60Ie8KUu3YwuomEkQ76QTcap6XYJg47X2ePaaYu9OnKHMmElDZCUYA1F9rVIWF7Oz
vgWcl1u+rD2SW5FD6MRwnlMFHynlQDq549uYFbc2x54IofilyRcOxLwI67nB7lb1nM84+iSeH2Nf
+rB9VewCL//hzxDY0iwjeTi/iaAhtWd1YmP5LbB/0Gd9RqNv5Zodf4argxb+TD4bmkFjFYfOTn+6
1eN3zUlkzBgxDy6lO6OdvSMXqMdxW3QTQufARTNMkOWnsH3vSEvpznv4Dl5JcxGVBVZJYiqDo9RI
g6l17/5u0uYGSAh6XzY+xhM8YJiA+7ydnudWmhtE22lDYwneOqPnc+yvYm52qsxw+htkZoN6/I5C
HwoIAt+xD2yuyr2CsJYnOh37ES5QPAr/EvDF3M1pCWIy8z9G22r2oE1OInD3JkOy2nFRL6Mvoo7j
vgrrdiMW+z4u7WArJx9Bo0eLnLryyVLdsB7Uz5CbK/RePrhpRGRD3SduNuz8xBfrOWmdNT2etGVq
eMQ8GgUJ0/nLxM0JW1l9SuF5RAwng4ReuJsKtsXMaupDGMIGzvrpUU3XWnTD1o4YDflJ+xNH0Jso
vlLiEmtk03GXC0VZAhKaMiFgl5irQc8cgeZS0jIuuAhhhWMOTIniRMV+oqFkVbf2Xrl8qJmL0Aaq
39uG6Ekwmr4Mc8hPPXnqx8qrxONkJ9faNN8Ctt+LKmT1PLvLy1i6BbBt4dAPhZGTAODRDJfukMjs
wQzdHuYsXSAx94h1WRIV7IBZMBt4GBP5nGNnsavF+BDJcK2LZL+4Cx7eJbe3ZQIL001a8g/dJbVc
CRw9/GBsmWi7AwVATjfuOjM5ig7tOaUHq2zRjK2yJdESckp2cRrNAdOGqpvafSyqCthu6T3MDhJr
al7ZojgExExgZNP2bzUfbNBY/WXJFDDPJr/2dYyM53Kro6s4CftOu2+Cdbe801ue7gTDGz5yrmXM
zciuzMu3T5pxZhCS0GA4DVTl5gEJ5CC1T8LNqA/x/btqofCP1vJwm7vuUzFnISwPihhGtppJxR02
mB4XPTWrROxRkonSohE688Psqx/FaN7NFgFoxnkYE8L2EgD4XEvkgSG1vnB/bJousg5egOhO0/oK
cqfNuCb+dAWeDJ8KHRg58dMIfrYzmBik5VsxVpd2qRFYRJqcnfwnqoVmS+FDCAjniMj6Tj79lk5d
Gs2k6TwFxvSayvbOq4FVTMkhGvMny35WBJV5iBZcfjwCCT6g+uKFCTwTbKjJHO6HxnvIyunWzjhn
sSK0D7h9zmkGrmZAh6Q/8jvsCBnFilwXVJuqldfB7u6WkuNfykqiOihxDEIL+FRT56/nhcdg7KhM
Zq6/KQ3vGlnlxxiw09JILm0Y2MIw74BFfoQhqqf6kmF8kEn92LfOth+TQzljoJvNhqGhc+mxXrCs
YrPInmo3fqA38Z6a9IfUxvcMIk13RO7Tntks3gDT6W5pSuQoHHdtVp9KZkF0ewKV7S2A60a4yWfc
OYipPy23OjBsUY9R37JwuZRX1VPADS5vklfby1ZZPYSbzuBOPKSK9zHxKbVJNamC6RCHq4BkXeFG
+xorPGZmVsEMD9+CW7yNM6b0qRJr912QBcoWhvsjGhxEJcDPGaXLLTI0/WhAoYXMHxSaNSqeeijF
gJuB6oRDlMcYl+Zgz5kE+nXg95uuaPqjaSZPpZVQoCA4uMv0Ec0nPHSLpZG7MH4N+n3wBZVpsROm
3JjaZml89LbfMEkkcdb34RuByB4VTD43i3pomRdGUA+tpvrg2EOrpuOGjFj56QKF302YHkcL+by3
QFtZxPdAYjlJ9hJY2HrakSeVUfAAKlBa0ytc1J0m4NVSYbqpHy1HY85WKGU7pgt0ENV7N63ui/EG
jBAWApX1OMmiL8Odb/Nc3o1vaTRywTG4y9jCHx5cI0MUq018+vl5CqpuMxRlDtE++JrKad+VeB9t
2Mx8Wjj6hN7qHK3+W2o8xi6g+9p5pt9b3S0WkHQX87kFE5Ce2/EnZ02wGPDnQ44nxPlI76b6KSmG
c694rOwYumHC0BgW0AstDeSkXffOK/NLjpDnyOlZBPPvxsPiWlJaUWcgwGd81UFTn4RRZ1StNJsh
mKu72Dc2qouTe2A1USUZCqAtAlxo5g1rSb0GvfaR6G7EiXPsQRrlez9DcuNB9I8+tW2JZRlnuzUZ
8RbOl80Bqtd+jdeMRsMoS8YPNfkAfqP7jmd+LRUfDCcl3H42AR/zKt3xWnriIQZ/OfTBexg7B+lQ
FZgCG+1QQ6pul5NEWAWg9TFEMmv1m3QbFqR7/eyJPtU9utoQsxaB/yWI+migX41jwlmYTEPaepu2
lPfGkhww++8SkEqrcqpPgbDPKiw35XjzyK/nvg3Qs/wI4vpRH3I7UqjpoK1o7sVz2jtozDAOpmvr
gI9vnPOw+I/YbtYMrVVcbTwyvfr9j41olfBX6tpma6kvGvHS2BOU0nwX2TVWlYyDXoJ/vWUQCafn
Ma3q05jDCi7EDppYAKl+4vml+xcstXvyE3YtOmb6isF+G5vvKFZvk83KZqDpi2Eb2GhEoruTNQ+5
kjRYjodAxA/Q20iurENb7jRstJ+CAwLQeoGeNofa4sP+4Sx7j+u3a3SYAGFt0y6cqeRgoypZbXWe
XOrkhguvPSCcj3wYKLnwTriqpAoOswkyuAdVyuLGwX8/AT4JPbjV0Fst2iudhn83Ml9vGF93twpg
R+M9a1iowIPGVrFhsd1qHii1DydWQl6bchOVFdEcD1bQph6h6UJpFmRoImGuUwM/FZbOKINhWXZH
iSwLcWRncSVNy3wn+VSseH7V/41n96nicGXjzSkDseev4kjinPQyApDgRRjVIz3aqCD5QcMOgxhu
TBkcelE9glu8cXI3NRrEYURg5xCW8nusvc+BjXoysVcZ8YEVnt0cy0AC3ZU9TCry7wa+gzh5QD04
CpLGNb0lcTHtoi570tTTJeWGRSpc0p1Ejjj9RURBs3M5dBP6+TnJC6OHNeAVynP9ncyrvYesl7i7
gVZE9Jv1WLJrQOa0+Mu9G07hlbQJARX5VpNZG0oCOr9b4RxeGxK2AnkwLUT57TcdMCubQhMs0V3l
MM3XAefjMBuIu6STUiIiFHoXFoRhvgegDHsFpwLUHg/4CD4KiGzKw29BrK2rx9pk2Ug4Hk/jLcL+
4+TBQe/sEbN/QW5D1qAceYjyTK/p0n3y2uaS27TS5+Exr7wLtpoHwWeEQHJowcKiFW9r0hElEnvd
M+HBBEoW7zUDnzizbzgUP+HSZ4kGTlbgvIlrcGYu3ti0vfYzr4YR9leTuqcKOqNBTaHC6oAwuGkb
mNJ5Dvs2gS8Y4YPCQXAG+duP5leJBx37NZUiGaZ9fhYggguiLrzYu6JuTm0Jntlu79J4xL1brl8d
rusB3td1I/OfyxdJ8XI1ZRjuCvcYslUlbCdjBijOjQ8Ym4+kbqmM4dyAwO91fG4T8I+4WwcJwesJ
RCzlMNJk8M7blgOBC2LEYp5D6lxLcA26UP6FtZArKessRgYLaWHookNF8zdpdDe7i2HHeiZrUsqP
uwDbpKCvpHt9WBljkt0TZBzWJBMOrQkpGqvdui9gEZk8mdX8aVIeMs3ZqYvk1r+mPPCuy0n1dQyO
Dp+dBDutfN45/FVjOzzHQflopfXJGm4Tr59+v8fqISoZuNX8oYbL73K3wTJekVz2JT9CYGLHZGFY
j2TtgZB2hj1xNq6jdfZky+aUsIx/5HSZRsstct1vSzQnRVA0Tb0fkT8dFK3i1M7pBENu89Dk7kmb
GYX06LWT9z1TJ02ediaaKQUHlor3lkeAdr2jsvxH4I5AThGj6cFNMNT34/TaD/Y5byFi1SyJzHdK
65LEHc8ZQvOj4aNdEk1nirI0+u3gFSNrrz9UWsvX4VPGBVZDyVuTvYOfLo/rVuBBK8FOtwE9QB3L
VvFztMB1huGdhg63fB/9CCqbL8zjWWxho8NHv9C+sB4oXokw0fbupofKrR8Ivd6WEckyPlYRc+Bk
2OU0waHLn+chOEsioaldvum1QHHxtbr2rgUaDvN5VzMBssrpEMv8RQ+CPBzGVs3uRn9PDxjBa6aD
fhcVZuix4e0xUVqKL72UShRIvYzq9Szlc0WFfNCbwIjfJO3bY9TxgXKYNUqir95Kf5sWsy2ZjPiq
uFaLF72Gp/6w7Tt+XkXOUEqTOxi2IfTh3VvHxp3LQ8J30hLVUQsleaOzZVq5068LqBf6r6YDK3MA
9Fv/IXnDil2AFWc1SBOcwzlDxcXYgmw9IkruJG+SN1ZvKnO+5xmsVBWeRZ88xS3xBlHF7yrGwAzF
x3E43VJdxPmBnRGC2mNZRfuSopCR4OO+wZ5giHiHF5HfUp9x2d6pjGWNnxoty5tleE3HDhgXZ/3S
5cjBCSsaIF/zOUYDFPHBOTOu36URNET8uE5iYSCkVJgjrp4BiY7LCLPP3DI47lOilLinGKErYDXO
i2qPykmIgL+Ptr8gDvEA+zvhUIaR5wDo2Z0APXup+S4T50mTwk3oh4bvnvQxpm3H+6jDvs2xAJDg
p6WarSfPqqwvejXO1bSjQeVNUkJZ4yRTxj7uecudhXOFAUx7Vbga2DA+Ky/tyT0MWMclWHPnjMC8
g0n3rBn7+nWKoPTLIf6SUApqKpisInvS23XqUb0W/6j74K6j8ArnESsMPynT+ChdSgDge6uetzCa
T551b9Eru8YQ8CvAwxPg3pF/jqv2yUIW1N98RN+PI1jmgehbYc0lAq81hb9Tt8ffHO7/L3vnsRu5
0m7ZV2n0uPmDDJJBcprJ9FbeTAiVpAp675/+Lp57f+A2uic970kBdepUScpkRnxm77U7ZCSsCtcN
AFakic8uydadS5ptUntnS8C14t1DW3wLnOyDrJpz8ht0zZ7om42eBxepytcEED8HysbSrVMHNHmp
Khos3YUIX5vAvUy0pU2xDQb7YntYUNhlBlxubnFEk/OE7PePcsLbgJ0BOeep0Xkplw/gFAHLcfmD
gMvAgFEYGr6S+f2fRwq/SgHzVxvIEgXjrZyfoTtUQ/nJoXinRnpSlfFdqMey+GlJe0X1c7Y05xJR
6KNFug+o8iwC7YienpP3NsG2IXvxVuG0Z1lCkDBzH26UZl+paFXx80w9UnjNI9ZVPmdN/oHM4bhA
wzsp7xx8F4tde8a1H6TddRrFL96t52DWb/GfPmk3dJ2XCjJ5I+LN4B6jKt52GrUm92Tfa/Ym14q7
Ho5qn4Uu828+ji7F10hrlXr7Ede5UdI5ELbA0Zjvura7Lmz1TMIUT0vINUa+s5P00Vb1LUeKcGpm
+GwUDEPCcS/qaV5nBXV6FPZ7IrF8xPs35OowYh7+ucdtmj2NA0CznCeYSmdR6TuPktAQqIXSdATr
JimP1USr36Tfnm3uDEKKsA1CPaFYueS8FSEQR2h1x8hBqwVHT3cuWfwxM+MvR/DgRbjXBxcJan2I
wcBxUD9aA1adlIEzRs0lwyBo8tfldA3wUA6j8wP8+DQMR3p3MMtzv4XK+t1UPB05KR+mDibdghmQ
dBC4ugG9tK0D7xLmMQrVjsCwCTJTax6x050bupWMDIDJQu6VJ0s74l0k0svIwZRqyruOByLBe6i3
PUL4Htd1ceoc7kkezKWoGg37UyYNyWvGAkt3XgLG3XMRvGtIlSHd2At47t5HTrPV8uyxbImWymOQ
+17gPXA44givi3cwaBsyxADp3YyC0zONxle2YLAd5bAz2wScZ6RuHZOF1Yjig1rzVbf5bkGdrD2v
//vPPzRpdGg1IUkC5bloymqTjukJuxh7JZ0VzhCMaDWsl7imVS8c7ZJagsRvCnouKul203a2iTiS
qYYFRb8NdnIKqppo3w3bAwJc4xsDunM25BCl23cvDi650e7R9Ha7bNQIbQeIRwrKTqAlQ4b+ghNU
840si3yZs0CYkZ1Hw8vUc+tqpQSrU9XMxVnvx7r5xhANk6fF6yiSCu/5EPmVEPt4SA+FPPbkUPzj
3gmqRfR9CKgXwRyvqx9eG+CRh4zhZ5uhpbWqQxXqO2LHd1rXvSc9aG0Kytxx10M5/3UFLXI6Z2qX
Lhm1jNDxhJnGvKmqzOXodBfFJX16OCYffCd/eKGFMW+p2pzNXHwj8FqXuFkR/TbDOVw8JZkVFFvc
2RjrHf15CHp7D3dpm7bThxZ3NudueIgGBomYLx9hvI2HJGtew2rsbh3jpSwLThi95CE0+mPv4uyS
yqOCiW0SzPWP0cPhAkMtW9clx71ZA3xK4lNkTgddtnIN4B57VMENCrAp9CI/78b+bDkdUr9u2yNK
3YMej0AWu3Qmc1wf+EExGlgXD+Kk3wpJLR0Ee8Nqy4PlzecYYM2tWSZIehui7VD5hlHLPoyKBtpT
cBA59ifs/RCW0CT22gxmauRiGjX771QOyH8Rsa2VDC6Ty94lwy6NawSDQcDgug7xXzn5byjxaTgd
s3bbKj/LsngjsPs9DrHfSQ/1Gs4Lhmqd9AednRzT3heHv5jxWM0xfs68ZdCzbrWIXlB8jv1HHRuH
kJhFYuoRx4JhWNvoZ628JFNIx2+fJWJta+KpGNTrNFbvgySmZHYOYNLHFZj3qwZRDyS5VzCTwZ+E
fUYqclzrmT6RjsD02P3iT25YqvoUmKQ3C/ELYfvBlbCndUJEs9h8JChHnY1O3UuWFOloofV3YMjm
AqpfVTKXcgEoSUVscqpj71qK1dJ9SXR2ucoihYvTnxqbEV/T4CzA7R3oUK1id2FbiOhPRMKeT5Az
4QfilruY+Z2QKNTfxsDtUZKtuJGCOVatmnajT8RHDSlyQwHFbV26bkcg3zXr7mWhN4dZAoTStOla
1CVaH4XfOVDlpisi4gSS7FCBXYTfAS+8jZdTJIBgEnGhMn1BbdndgrnYxIkWHZzZe0ZW9uzVOTxZ
bwQvE6IZKLvq6nakGzZV85knYiKliob1nJRauVEu8LUkChAGU5elcVLyEU1wMUNu2DGZQmYAFjiC
rASgtD6UHtUUPwr2LnUzwhHkalMedeSmfteOn1OE80vJ17onYqLvOc4MSaRQXZM9lAO6iTBSmeox
0oiTK2Lf7LyfAY3yqizduxzHXVHOD7CfQhyWjlqRmLSUp8ig0oBpYe4+qQE3CWpv9mGh/Tj2xanU
ceUT6bwCgE8+jIE2Mhfyc0bcFaoHyYhxP6H9Qa3GB2EwmLEs330nS8o5RFEjlRByf7yfrG/hO0f5
vmmCh3/+J8MsXzJhH1w+GtLALZvQpK6Z692Nlow7S59hBZjqx5s7RspL+5XXxyEq7l7lklXk2svo
1Scwho15jAhZ4L7A5BpeeqlrD0CzAEGYby3AHEbrskHwXPfysTY18KWm9muMdXV2Wo36lGGJZ3z2
wwiYXs/psbv5aMxNDplV3VgY6jiggfRoYNpmSohTqLV/UAHvxi74BetMwoZZ7zpTWfiLzYPl5sQA
d9iezYPKdMhg+LGLKdlbLq5FXclHoqte7Yg85VZnfgjIHZBb7/pa8hO6eORURbzOaFGEEbFNJn3/
WhvcznVa/4EDCKRxKnBixIwP9Lp/GEKgOFZNlIYFRpZ083m0Tk7QZUze1Z2sL+UvcTmu4K21sIJt
VCK+gtbalhnA/Sa7RC3zc/u7Y63KjBndTej+OMq7sCOfVguqMh2SCa739Ccy8cd3oFHcYVHfpxCG
YZawXVRj3DHXsJ/SBlz3wniNm5b3nOmd9e1a8bOTFVdjLm+mRhUjHRpB5DJLCsCLsl1kmswwLaV9
CHyvu4LJculYvzMB9cbsNasq7KgCEhdRQTxg7TZ5ol4kIpAtPHvgsH2FTCBOfu28LK6d4ifvZhO6
SYeMome8a+vZggcnkhy958lpyAnAQqqmO1PFe0l5mpbxm+ay8tWJ4giWl2cOngKdrVGrv7tWmfpW
783bycAdaVq4bkvc2wSRuIWH38vJGvTXUD8lESSWtWP8R5g0UINtyXAlzBH3Jnno9ylZ1OwL4vIt
VlRIY8K9XtvJFzrnN3aVwGBvIUXgBt4nOl6jQO1QZSzwkFyWSS+PLldCL4hmJlyherJljZ3DOwkn
2fB7tWknT/g1q1IvFNRftdf5AZOx1TCScxu6w0fY9ztEC7Ofe7PgnrWwcsMXXAs5YOIgEhdnGKkJ
SA8POdlJ6HPGb+Ea0wazYrrO5ulDAv1YKTs6ETGvb2bYUWZKlhEzZmpgbZ8lZJy72Z6tTn1hlWHi
noy8rS6aHSfIVRfBtwy4vdyeiM8wNBhOVcaJ2TW1DVLHyVv0A6X9S74Kw0HpHsBK+q2GvS7WyVxI
43bjCHORfpGpAU/I2MV5s6/jogFXSkfMSu5lVO69Y+HEkoS2KW6Y3fcQg9uRdYr+GpO0iXAUpxj7
gZR1Fv9g+xZq1nshLbUKhOh8VVo5DqA6OXdifIEmtukTRoGmVxFbFTHEV7V4IGCuxuTXhpt6rj55
QqBeMgI9Til8FpCZSGa9+W8minKFqBKzQc8Mjt0g+CNviXEWNo54TDB9jgezcvdslxb9O1QRx6HI
g9LyMLV1RJxwrtZOyyTYHpzgkA7E95K3o7o6PUEr2Nh1bK5mqJpWoj209sms5y/XcH4KG27WgEY3
XvKOnUq8OR4+zMkqtxIGgy/gNlas1fS5/xtVpjy4+ocyUP4vGBDmubpfAzzogabwted119d/I/ng
FqWzNZMJzzkwSm6z4iW3VHm0hP0E3mfa6Jz2GNSfZ4Ohtz+PqIFMD5A9K4DEU+xzCZ1KDJQWusWQ
OujbA9976Xsaz4oYiJTu3UOBroa794BgzmI9uUvtZNHMzLhH2FdiWoON22N8asufWOoH1Xm/wzTS
GDchK0cPA//SvppOgY005f41j/ZsnTSFY30ZcD24gIxWLkYfcg7nA5uz5NJm2ngnlx3ZfOqekrlT
HKChc+zS0Fo3s+sc4zT6oXOvV44TfdUjMIcMM+fKQCiU6+5na+KtyV232VB+PWOnfq7n7j2NcyAX
jKsEjXieXoKF/ezNrdgUWkrwlS3eUD+TOgrdpcG1JvhQ+GlAt5mZOWrpjpl3Fr50obV1qnw793az
qkuM5uY1V85H/itvaBYLmiLrXdPa32WgVltTAy4fQdGch5dcI7/NdLBhGcRvr41xvNtzo6E7MT/7
wvuJ8vyem8Hj3H/147EkR5xj65H6HwP7Qz9Qjwg2fFNIY1wpOhWr2Ma5QrZOtWKBV7GgiVqgJYDs
oqCakl0mOXHyNP8JyFcRJEmkz4jXC6uiq0BZqWpfG2Jz24YOUGZUYWN7k4tF13sLI6JRzfnszti2
ejtkXQAEjIRZGNgrKmeC2cfvMqU7tJp427QWwApSmtcVBq2VcAHleIz8UTMTHsNRv+YlQPCykXVz
ICUjWTPjvUXBOcpsMBYVNO00bFF8lACuk2K+pgctTLwjeC9GHxDEmK2v0CcR3TYE5cUDaqJF7sUs
2JyUWQpNENIA2va2pRL3jJqlB29gGXQXbI/wSZpsl0YP8JjRAFqc27Ye3nJWTEmeEh+yOHpHAHJT
RKveFneIRrFxMdmGtqL5NhxGsJQY2G2Hp8kDT8vMVR+4yJD07YH6f+UoTwqmsRB6mQjp6YjIh2Tp
1oSeXpr/vGQ8wZ5c5wVdaZh165LR3dZw4FAwfwblO32xPD6Q/lT7SQFjWMTtofHESViH2KPxV/pu
1PWb7lmPnhsuOigJN8ZJ+yM78AgcANeCgru8BmmBgTgNwOEj2Iiq+pn6YFiNWvfkkWzgO2q6ehG3
sZ7q86mbeB0bAtoM72/Ny7CwwqotcGJUljCcvQ4xkijs57qwNxNMEwKAryNcvf81uCSLpV1G7U/8
dqezmSa7D5QVrmJc1NFrAwui6Vm+GZk4TMV0I3wAH+gv3TiKl6QlBHkk8T57h1C9HjNjV09DCU7W
wKRgdCwRrGPuBd/oE26E4eiYaWW6HXDwH1NlfiVC3vPQna8SA2lbbGtPLsS2CdJA8ev1xriJBu9Z
5DAKjYqCS+8YO8UQpI5DVvwqpGa7rqs+wthY3gUBbxmX1XqwGLiFIAN9t9QxBNu9uapBx7fRS05i
1J6BKIGIJoDJHM0RojPIgyM9uUdhXFRsC1mS32wmqFs39X5UN/666F32ICQrCmq/XNYwVdDGp7b7
0mPzvau0B3QU2dYt7StpKvsBBpMptOusPtLeupK3dE8685hWJimvRPtGC3GSocBc+0Sx8xxkTDUn
azd60yvwxXDT6f3d64x3Y0zLw8hajUgbeWRYaBfNhfCZi5D62+Sps0YJbf/JlzRRLzrHpvqdxttM
tUUvuNbCMMFeGLsr9JqRZPtQGLRqyiSWhcldzIdIK9UxDBTbJfRpHrnZihgJJLzoKyYFeyTcjzoY
gtJ64qG7hEtriJDorn6HUbzNs2/UCpfek8LrCu2He0VduuS7YXFhpdYJ3sdf9lmvy01MTY9mgdeW
UEEiV88Tux79Q0O2ImS4jysD9ZcEKswoxOcCYYQRPMVTFLAfjAb8KJB/zBo5T7tXcfOQ1rtojF9Q
shGyzoMUeAhNmLlpv/iVTznQ3jUGZeZuIORrL1kPRJY3CTrbsSj3gzAeYlNAlGwKh02de+ubjCSX
bnjuHMzAssSpgugyus1u6dfsDZFJpu8CVfEY98a2RZPmA2OW6R4HFkFmSWDdspSyiqcQcHyI2njd
WZ8U6ORTRVuvHrEmcqY6HVvVNhk/Z3NIybkIt8Q+IXYbrDdIA/xFRqBRb/ylfe022JSexrJZ01i9
tcUDvGGYLZxr+Fgo+7w35MftJtQIBesJnELm7Ca7uA8PNYu1KtmQXwNBSgKrfINN/aITPr/ITJ/a
ikVR/J00/yAIzYBWIg27S3g2MiwmXN/tGl0HCBmN058mFZGgpEXLIgbWrZ8Ll5+3uUzKfJmSCJ1T
qpESl8dYqF05bsiwe08sSnjTzkjlQY3jyMe4q7lgm1n5lsVb0FnDuDKjZUnqDrexeCls454ay3zA
W1AM8BNWY1lHPvuLZy0n5YEqnnYtIOsx5pckCS6iZILURj9JJk8IeN9yRTqIVUzhZhDtA2HUG5oU
lx+x3eeY0VfpYayHGyI4row5JB4HLCf+TjKIjWe+PAw1q3g0RXawDb45XgUB/w31UNktxfjys5Bk
WKwI5kpxwDGuMZn3o4SVfAIwy7eNeq8Nwgs8OKVGGvU7pvs8Hw1BWpvK6t9l5h2lpp/DFtkxTr+X
0SyuEiAfBk5tE2jaTcX1ayk0fGYtx2Qhok+rN+Xiv/9iXN/T73BaTOYlRTkB+YCjkZzDxOOp6OSn
3XLYgTPisEuLj1COT5oBebCuzYMRNN9TIKGOmGprRnxQk2wwNpbJBG+OxcHQUdhOztBueDeFqHuf
XOCHpgEkFKTarVbys+nY38NEZPfsUMFAN0JOlv+6AoHOJHcIhylpk70suY6QO0ItiDzYUdYhZ0sZ
0o6TzQgPDT4upzYZb4m1D8ZHE5UVe4rlwZr6L6OjXi1DIho786vpIQUXDkXi8nWWN1GUCQCOxUGm
h+Erj6VdFp8xc/Z7KAhCVsl+nOSHW4x+n4xnqdRSjKhvsjMZJsivfKyeS2umLBw/kWH+eKOEl1IN
n8mMskb9UZbH5JNRSTd9Y6KZVqP9QB9+1q2KLb/5BFQrXZWmcV/+UXrLbSrM63IWT0jyAwfDhFmM
SG/wk7TqpR3rvW0oKCnFU0/Onq1rvx6mDp86Eo1uQ8nF09sPOMVGvG/CJFWcoVw3n40elzS0m9WU
Z4jP5XQ2+bvF8nD/z8Ww9l+Gqv9v9/rJIsJkG1q57/a/c7pdQ4IOwxrFi/Wf1rj/w+7FuLIN/8dj
GOW/2hs9cRl+pdHX//Uf+U/nl/cvS+LS03X8wUJ4BGv82/ll/8uVthSL8Ys/NWwdqve/nV/iX/gE
Lf6zMAz6OAcL2r+dX/q/TNPWPVdIKbEtS/H/4vyC6s3X/9/NicDIHcfle7OBKFmm5M//G/BbB3zR
ByWuJNuc7o7Eu9MmSb0xxxQhUnej3CRrazGlt47Zn8J6/EXBGm3qdvCAwgEM8OYMEzd5M49l6lVb
iVm9RcWVWr6jd58zysZdD41x3VY2khRB+VES1+WX5FQ2NKm0r9jRI7PeDqAUV1Ma7KfA6zbtCF/D
jLBd6AhBNKrCJzPCJww6ZnCiH2C11mHSq+rOgri8D2V88CYN/qp0gWsr4gFSsWjv2TkFESEI5pic
40ZaBKn1ezHK7GK0B80jpBZjAQARMsDgAppXEz2eZ09vcNhTdhLGeWRhXdot+x25UcIFZQ77sh1J
JOlMRpxTwUQE6FqOWUzNuz5dsgYYQeycTOlbVpasvtkiIimqT73JTH5OgQyVKSPLVmOfmGhNe51C
cXQHNZwYZ5JiYTaX5Leo5evExcd0k5eMAQQtUic1yhIaSyxtr7GNHaUGRCHDO+hkGA/OfegGrFsF
mvYqoSHI5Xzvi9JdNdCAmIXpj3VkOFv6S5C6JeoEbVTHZnSf/klIS0LEg0OT8FaT64gzxf5oW0w/
OusnOeklJhHjIbWC4IkY9L2hcv0XThTyCQOh47RxAaJvoFIWm4L13DZs0nnn1c5mbPOeti0qLrad
P7Jr2KNHRb2LbNI3mWChTGJMI8A9UEQkAN+6+NZ4dcXynVe16O1jUwl9GyDs9zWAqDbCpZRt9sEo
ubnmZWFWaOpTulQPYOjYmXvOuJNavyNBu8Y+nzF8Lc2jpcBQ4Jop41y/JlOC1AAiIltMan6E5FFh
y0Ngs+EDg/O9aIpzVQ5box6+qwgbcZ2VaGMFFF2yV06lHdDfkY/WecZ+KmomY8gMa/ZX5EUYfh06
NMQEwvf5eMvsd6a/6i752FhhQ5JYh11N6uJv4jbeMbB6NH41Smv8JbjfnOjQ2t6z1pvHOgknfBQa
vfignCPRWIeAhSDz+W7Vu1XuZ278MsXBY6VJB2G3/IhjBVOFDKeRXbplfs5jwkpeQkEoGSAFgXNK
2cAyiTG3gbMweRG5dcx2c+buUScPaF/DWmw7DNZQKOBIhnX1J/SoNdwIrTJ01wFftn2sY7YCJqM0
lNZXNEDTLtYzxS48GrZO7mp+pLd/4FeCwLmaPaIVsoa3BEtDdYnlmQBP5LOGyDZaCwy9imxrp8WD
vS4N7adjWHPCyq0d9dSFtiRYtmslMxrlMfhqMn9AMr4KCW933AYUEV3xPjedcZOqDvvMNCPyGaDw
5Ze0nhDAk/ix10i5CQPjiqoVhEnKONJIq5vJNo9xVe+BpZ16WkAknzUgy3zsqUZKF62cfEQpjF4t
JSTSqPwpitojBowcoS1WI20CnhgCqOVzpPkx2aYwoIgEyRFauov9cOC4+sPaYzY7Rfhy622yzpU+
MMTs2FFyL2wiJ8VfmleMuVMFVSFtu1MA/BoSGgIyK2XHgjKA+KFe7mPs8mHP2BltXLBTIFNWVq4D
nZr27giaIWoajY7xwpH6jvOLVaDN4s2pJKPVIHhLI5RrgWKvpMEwPBJsafkYhzQaH8vQn52YsJR0
gHWlDx2gTxmfux6Eq1MxdiD9BsSJ48LlXnJjpJv5mps19MVLQWjwuQq4AYnqtj7jgNlFHzjexY6w
J5Swxws0L3NjVBsimuYdxdanLWBNZZSMKx2mDL98KWUcRIhYVvOGCg3RgXg031ZG8mZ7WrBrlHoZ
mI6hz1GMIVMNm0l5n8wxPE5G8z2QA7YFYrOyJCRAS9lPFQTstRKGiTigZpnAJZWoc1KRYTVghmYE
0+6tDjVyxQLuqtc44MrUsLae1Z6gE2arzJnUnZFZjDgG9bJDx1LdR/a/rQe7Jsoe294lG6p0L3pE
FFDEkBr5YpWjX49MePfcadxgklzuZuFYVy7zLy3V/3am/p2lE7ve7Gak0/uownwDIhuA50D+S2kU
sEIN1vl4Z88FG1sxR81ajag2ksI+sSLDbWRhPhJ6Mm+aHH6rYYzOIRevQPI9Nj0kGEtrNwh6JULc
8WeUfgUXNmRqJG1mbQPNOIrOCMVAdjRV/UDcgHnSEcr7aUqZnkw1T0dlrG06fp4676qztlxGtwzL
bJdbBFml4xZ77WmhvwJYSiNverQ1+4dPHDtP5xFHdeKB1MvKbMvzubFGjyq2GU4lnotVEaRg4IK8
XulkoexVkh5DRs9HZadL6U2+RVbYVzVTx01eRSbQiTB7VHaCPqFwz2JgMzhl6gGTzaPNgm/L1RWu
pd5cckIVGb7ixw6Nr7wlQqKPnT9ZYMQY+/InxL6sLIqhxelSjlvlGSW3ZFJs+yz7CLGUIcEJryAK
zQORxYuW8wtn31sWto+OY948/e45sAnbfHB5k1i1Wi26OFusZ3Is/aLKQCoJSExuWTHSVoeg5JHM
h0ruOLB0Zq1ofWYPTpbH91zb5cNk2XeJhPeCTYpYdf0lmcPibDuTu8UBDvuCRAYBpsQH041iocbo
acUnkhvQFM7638xjjsWC8DS4f0ML3yGfqIeGSujk3nWnQKJtm19Ikpl7ZelFFcPWanTzydCV9dR3
bAOHaXqWBbqdFLAMj+PYHYTesmpB457rpAzgQN2NWCB0VT9HUeTu3CBAFVLT6sci/IJB5V68URF5
oDZVFKubPRQnwjR2njaxOgtw64u5+qpS/Q+fZbVTvYFJpSM7N6k2ulkiPU4YuxKW85ua5c5lG4BR
JovAtjAdzaYPTJm8xCQWGp72VnrtBamjr+y8ONiOcW1b/VRp+kMHmcm3JuC4icKWAe+j3YIfJcs9
H/cid7f4UqcVO9lob5fyaSbVG0OFiyoMqx5OrQHPcU8IGl8bu4YADrJpMTYU0mE5knDG1vpwUtqs
djUsLAdRHIxvI/BDk7n08gRWZcjepug732YX7GcTonYNCiK1iW+H0dlbBPF1IZ9A1tTnnHDymrOO
gfJFWBY5jibwVcPLn1ptsFbIUYNHpt34UD6S2CoYWOvbMZ9BnZE8nTJo14YMVxzKg0we7WH8mrrg
y2NksE2c7NZYxReagbSvo+1YOOqIQus3c2xWHCUYLCtmGlV/Yel8mgoXZH3KXjroyKD80zveW+vA
Aa+Gb9v87bXpLytTBZtUS2BG89/YyiWl8VAjVq1F4J052zFusAoiXdwpwz+T5Czs5rckHP6yIMy2
Y4uXrqC87mfKCIoDuSd2iJWWw4jeDL8Cl3FXNQKMSS+dWaGtVUV6JuuHlFB9PKr4PuEZWldd420K
kmT9xikdnqB8uKPQXTFOJ4ikTo6tmyMgaNPffsLPoEycS46p8e7pvLpGTLpdTHadPe2DqMYTz8Ch
r/IHPBIsY+EUlPUtZiGFC5KpL9kB/+SXT3CJgehBFyu8APmxWtDbqmQn0EZrT0y8rXbxGxVEYpss
QldowEYsBR5nfhf3ycFykhQXgXgWS/XEmvaF0rqic3DfSI/w1owcKr/MUQZ6TlPt2Af/Zi0a62DB
3qYKo3+rXs2ss/aUTESN9+NK8vEi9+CGBof04YbROWPrNycBM90U+TeLHc73CkyHgCcXmaeKaM01
NSaeZoZJiRJ/q7D8SJosx6tS51uVtvW+C2SFPUTFNyzwiEkXpZ5CSVJH2Z30Gs7BiCFXQLmVl4jw
FGPRdR+Ew7YE6muqfFnDo1otQghU3JQFgB2oH7gHbxx94LEdo9327bWKsmzfVewru9zY9e2SlIBm
3Jyq76xKeOyl+6zVEc/SfRooDdhGnMmmn7Bzc42PzidTFUE4ZvdH5dG8ZcAFXTkuPjjG/45NgHGu
g8DReGnILLIBUjrbwBS4RVCy1iEtCqWcyuh16e8BtCbDBYrhNzHvgc+S6U+dIs4z6ne7q71tjs0u
0KJhE7kZXgIbOGLXvWQaPaoR89Kz6nBXgMTFzFUuhtTaF63QdsEM9KGh1eJm45NfDQ7DpvlG1JXx
mVu/aM1fKo0Y+kEyUaNnuI21hNqmoTFfwmpC3W1wueLMd5Jnbsln3WxQtaGB7M03iMXfBXwxPxid
v7pc6owITXH5J8ys6Vqn1d7AjHRE9XJwvGTAaoQ5nemgbs3bUUt3AaH1a41IQwh2sbaecUlMWEpN
tCSSzYNpPCjdZu3LsdTW1b4h26iz7Gqva6Q3TPHnNBdE8ETUe8RFd0k2n5h5NMDHcqpqcmimDIyq
KMBjklpEaAiDXTNv3HOaJB+l4CzWDVrkwLyL1tEPsYE0RATGDbkCEkEtFpvYYEkwccRXvWacy6k6
QqExj0PTvdc14HbyDpnCgb6NJvbAUcaj1VoJQTOWjgGhcjeRPlyLMLzwUDs7wyY1L9aidUWy4r6K
a+bVVhDu7YHmPXcRMFcGFEgEcnUmLzbcrnVJ2DyoJbFDdznjcqgUVZVSD33GSBBvBNCQ5bcsxpFA
A0LwM2+ab5OguEyQCiPBbpy9gybP7wUr8yDiBmc3iAfdxC6EWcdtTHlvg7ueNdmBlFvybjsMoXna
bLmk0HVSgsVxM6I/bX6KEV3pPNq1Xxf7VpivsUZOT2PCTynqEKVE8BRa1dmIYhf2aP84YMKn7ezp
tibvEDb90e4LiKLMIIlAzb8ZUADxtyHpxcPDHHEDArpEZAbKelcvLv9GDeJkEvgGaxbEemE/kPfZ
PkcNxSUIwZWkSH4gHJsSkQb8bLZsXWer1JFW4xlNBhIUEtEveczq0CokBakBhnWYyLrCDs/VNUqs
yVp9xROnrZfpzVEQsnXTZn3j4YthVw3jt3DvrgaQ0B5qj+ingKHzAKBXpbGfGnF9AbA87FRgLFw1
59yKbnoBTPseBPMtjg+45Sx6q4gVeJdCAwJgPAQ/zUjlmDu53GrAcHeaGzE0H5CMFW6LxaWhfexc
Biup3dyNgQqFmpupkCO36YSSk02sj1uO0KIp0T7iud0ZqHzbHgzdZFsdRXh9SmpWNqztGdG4I7RN
C+q3N1t39KbWHcgBFFoTvkOLQ2AVl4Ggv0a/MLDyXHXTbO2aqL0N+PzuAfKpQxlhsCY7rjpKE97e
1L9pxSguYJK8q9HADi+h2TCfxDxqkl5f0JyGtSyPGn94oVgubiX60chJ7zUlSxRWZ/DlMH7avDvW
JdUL4oZDzjHgd6FZ+rHBPH3ur5ycYJDme8ynUYsdtkGtDeoZwPXAIJDruqKfDIwKJQb5mTnZfBen
nKO9WXJ8l/N3MMXAe4LkeSBuYx8EVyQyoNiqBips9W4PXbFtsQQl4ws1arLOE04SG/Mq4m3sbMzb
ENOhntl6wRYsBIZSSUnW5PIT0xCBaTZZN8pGnj5zJ0e/DOm1tRgRmnIps3LvjaMx5g+uQfU1YSPf
2BlIzMJs1LVK09XIqXYEr7CxyWBlZ4PyKQ3KF7Mic7VyUhY6Nq04ZBkYiaLPrqGYocd1r2WAeB5E
8bmizbWMrr3LMtwGaRUeZN46R8tt8f6l2rAek+6jMQznIKtYB3wJfzisOuseeCmAaZuFeFA1Vyex
iUquxT6YrdtkkrFVLsBnJocxFnAoH9N//fIf7J3HkuTKll1/hcY52qDcAQw4CS0yUkTqmsBSQgMO
Lb6+lxebzdePbNI456Ds2i2RIQC4Hz9n77WdujwhEe7eRQNrg+Tjt2DvOLE6B0BCTmONrI/+GDpE
Zgy+GhFBYiirixv6FlSl0iyOLFTx1lcU+ilNMOb0dbxSDZu25bI+FTCoLxk1Jqhh55pX34lV1w/M
D6O15ZmkN2fj3TBMybYbQFIpnLzIldJNYU7RNiKygJ0MexSb6U1Hs9jynt18bWSwwYy6qLceKhur
ZBVYvD65tJHg24pJXi9sWA5CXkiWi5nPBvOeftf9bNrDUWTEvuvLuLSFdaqQ/CA7sO/nYDB2JPvZ
7FEhSplyJje8D4Eizhgze5VtesUw2JnQMdtRyMAlFs26gD3oLABnff9XDvMPNgLEQ7b4UR9I8d+m
LpA4aJf60MzykpMGTlh5n2PRdnzGkMu8juqU6ba8hC06rcggXknU9zT83LU3Fn9s6YNDx2w5WQvM
0Uh3sf0yPIpogBDVf9e9qR4mEJAJwJnzHNFI6DBbB/AasXot7clIA2q39GTUjXfsc8Z95SDOzT6e
bADjALs4lBRcYT8eVwZto5VVjzdhZs3HBH4Y8vLKe/ZH+2EiwR2Pb/0+lLNOqC2JHezCnpilEvpr
v2Ms69+aDsNHBO9PYWkHO1uZX0E36CBvHD4xO8DOyoZDkBoFhR+Mtsa6jbmiW6OI07XfGLDVViTy
9aL9yOrm4C4UW0O9vDZ0ultKrhEneylIKDfIfjeZQm6DvnwUo2iPRRrdZkNdcxPBIWhd+E+o7dZL
iuBJ5e5jOg2Plg0s1hgxVoXTm0sHDAfuHtsKPaCC3bFDOmIW0IsxN9j7kJou5Ri+0mp3gnEM4yE6
ul1c7BMDeVQ9TMtFivg3RIV3EgmbMRhiyIpjuR1i0zlmpqHJihBY4taBPcYhou+iry53nuJpoe2I
9dOm/U6Irt3TzUANZ5s3CQKnncK7g2tqL6eCyXwHYSGZwvtaWSGlpy22TZwgqiARYaaQJVLl9hGL
8I0qAvo3UfAyj8hko9J7nH2M8TLQkWDqkrfB2SX9gxw4gpg44tDPDoBVJgZqQvREKo842EQxQkS4
WZbFvHTyBsaDDbPgnHJnU860i0QgzqD4P0oSFDap7z4oQrujkQ49TQpWRxsgTeQPoAo6/y5vjGQL
QJMjyLDz+olxPLYfdqg6PTC+ZPVgMco5TXdbKCg69QRmw4pQCk6LuAsJsuSG8DB78pDMAI5n2s5d
J/Db5czf+2GXotaI7P5lCJz7bCIwRboIjkjEvg2z0d1YnpioeGwIGQVJ4CXmhfNQAUPPW0IR2xGp
Ebz1eguqOVm3BXPYrFkEBxtLi1A2WLayUzwoMipBYnXzcJ4xOu0MQp59Otd1yZGZCRaBWBFvOIjR
7TdNtM7VuA+c9wJgchZL9Ft03YgT/OxcSbtbIXD3VP8ZjovaFXOJAtbbzyNzJz85sZ0RLCfQ1M3d
KSwAs2QzUP0uIEgsaPqnrPDeUBhoYPCTwimGZVYQypF7W+pZ9eCTULddDKArQ6F+8zDfwtQIt5lF
EnlAgUOoJ58QfT8ZFoeipC0MCYnteo6fhhE0aJV4d93ocSYeanPnExXHKUQ2WjZn3QsLDp6LxnhJ
RohA6bTzqMvhq6R7iCYDCwEUNMNAdM9/gJKtcRHWWxs8/tlKvmcHpZvh2bfoO/0rQinwUoi1q8Xk
/yTjNUS3iXa2B71LDYM9ckV1Rt0ztxebiIIycM8zyT4bbNMgC4VPJmHVOFslo9c8XiDC+s8AQJAL
W6h9nT6cjmXERSmI0NABnlVs/IE4ExAyRMPMzZwffOd5fqsgSF9SQM2xJGomJo27CokHTq5tTZ4I
WJsgK5AS+2IG/yUvdPBZqQJG8Ylf17S70K+znZGyOCIUYWxCmpRa98b4Wom6eYUy85T37mOMweCG
Rxocm+Ec+yK6i8lL0rqQc1/mxkqkDNP8uQNwUqhLsdSEM7RBezSQFBmO2Ace/scp+nTGdNoEhJAh
y+9DGAXVpzIXxWZK9A3kfTAsEdXyWEpUGCVtcdljWUEndl8RRNhZ8J2h8H8GiXXNuu4W1al1RIv1
p6FBRCfVOXix9UcSwBjJe28KQHpJ/6QUPVpw4w8kbeb0+cUD2VOrSUtXaPizON3YaslwoHJPtUyf
HMCPlDzC3dJj58zXm/dtXxzURycb4y5sgSr1In8vSH1wQqjfCGkkljXip2Zg6br0o0VCG/xFdfiS
a889CSFq7GHtF4/S95C9ZX5HSJBhwyAccaQEYX6bo8uumeQRvtnzMLTLGgzIsC0qjHGQlJaANEnL
xJvt+miECzVh4cCTNY7BL/Y+RPp4dhqXTKnJDWFupw6IZQFdr21LYqRtDHCibW+SHt1cI3tOu87w
O7AanHEZ9soZTp4LgrIcAeyMBmOumRMlR/X9QvuLRExrK8PQR8NsemAGWTu6Hoymg5ktbAg5zNA7
RgO9MSNsvgJJn8sLcVfjVd9VWemelZt+WAbbp8VHwbbFUfSts6NTlbp3IHNe/FilO0EHDWZJu4nb
7MDSDyURDPjaLdONIXDCEU5HBteWrsrJaAWdqoazQx6RuI2VG8wfI46AfbXruHyiXb4U6uiVaGwq
Et/+8AOQ2AOeKRPBCZwKYi3khiiBcQvQFRGxiTBs4nSIS2cti9miihf+SlpJ8ExyHzuVmgjEpKT9
GHJBoZ9ygCRnpSyq6ZhXwx+OGeuGdmIEYxWmJQE0He3fdVi4R7h2zEkmKMYCypbq331To6ZCPrO3
kMA3DjZ6Owd7I8N4Qb7F2g+5AXKFz6IAO3EckuURXT6ClyR4S33jtysX5M7kR7g9Ha8wZXinUv99
ltnRd4srtr5kNUeJAMmZHxsnvxuC9rca7eeY1XNFJ4cYlXOjKuNGw177nFZXFR4GsaBqRP0Zi95i
GEblYU7XQS3droW9kCccGDDd7ZVMLWIJYLoNORS0DNidF8uPBISm1ohPxJY894uNVSZyGqadeUU7
Ihbkj/LcqwbuaQMiCubiR+4gKhyj6JWJlaliBELPaNDPJRBngptPfkmN7MMX8Cp7lc7V6+xZD7XJ
97D0SEcxhoNpIkbA1q3xmU6NXQsuJUpWv+UYF5Z0u+0/i8tj08rpAXkf1yj2YQOVdwyD250p1TM1
zC40OpsoEZ/Hliu3LQHq4ILkcODTeF3sq5sMn5HxwHGFOFUiuFjAWSGP+SAbTlVhuzF1TWwL5TzQ
un332wLsZnuXFN2EVLqDSkb065owrT9y+jY5WqWWfE0tUERO4H82FUdLv0D0hYwzpFS7VmENw1fS
Fah9c92MHB0cMLEELDwQBjes/CnL16bREelWDjgAlsdBGr/eYiJBZ4q6SdLuTAjWTdwK0goW+cjL
XMaRoeoQ9nDaxD6W8mnKxH0GsHjbqO5Ass/D/xdI/aVqP80KpvXHfy6Q8ni+URD95wKpy88Xw/C/
POy/Aqn/cl8VPzCy/1kk9W8/6N/x2K4ZIEGy2a6l6wrnf4ikLPNfEEIEQQB0wwrw6v2DSMr9F+nz
d/kjaXuBHXj/UyTl/ItlkUZomhZKKen8v+GxBa/xHyVSngmHO/AtTcj2kV39R4lUruZWkA9NXW76
NaMA9ytvaPX0/cGDVehjxCb1k/5OSj1WqgSUZP/jVOLgjg57jhBrdk2SHuP0YpaYlUcy3tbmQ9cE
T6ImpKuamUfNjJ+niYpyRk616qyZBzvNf+N79Oj7diy/jHH6U8TzS+CEByJiaNnS3Fk7V18aDWaU
9lGDo9rv0orwLZjzb+gDhimtJzEVsExpLK37mJhb6okDHtHXNmrZ2ueBOhKFdxpmz6H+HP9w6f9N
R/iP5HutHfvvMPnj93/7r55JkwCNmmebrmm7FmK1//jFcRAboxgO7XqaLQqPRbyiGck547SXSMzF
/+XVLH0d/vnlKKfAq3sSJLr9T9dpsQ2cVQorMBxltV5CEghVL74yTG8TAjEKF35nwc8+MP+mBYiu
799v9P/Np7W44f759X3Y6Z6JYo+b9u+f/4OUbskn6Q2jzf4WJlfDLK9TYD5xn94TmoulqWjebAPG
OEZuc3WjuEkCtsZVKtOfQisF7ORuAu+BQPj2//zGHE6L/8tbo8oRAQB62hNIBxE5/qPKz+obtzNc
fBe9bKajXefXVBMDHNABUUYJxYT3nQb2bgihC9iJ8+TMJKYg9qp2Eb1wkqGhEeTVzCgJrJ3jfBm5
421tD13W8DKDMYjAGVRtHG37IiZzz+n8PbPTZVtq/kGhSQgxg8A94UVsi6n9WzEqq2lvZ07FSLh/
o6u3n2trL4uWKtxelxq3QEGOLw9hBbO/NcLkfYJEZFC7NkFKMUJsUPKUwW+QiXtYMot0U412aGE8
ZIWFRCqSr0s2zBt9+vByA8icdimG9fzsdc6aMytna6TkaFEMWuzPfUKc0TT0xn6eBH8tvrX+oidg
UEyBcXHH4Q3o7YZhwA3UtrseZkXJl5DU+wGSxQLRQlBzzhpxITTsYoB6YWNaTyQyYiu+NXJMFXYo
n90Iu5BPztqgkewqg0hTDfVW0W1ddfA1ZGXtc03uQJP5m1P6ghylDarmF+zbCBo4HhrQOlyN7VDw
O/wmBY4H0cPWaI8FawKkj4gXcd367e8P8jULRENBkCu2BDcW1z7BDjuH0UPkiXWTwVQ27Ojdtrrv
tAmeDbq3Mhg9OMLiT4VCypAwHaGSWNBJBJQS9EirzCu/MvoHNMzu64yrg5fegNPR0LOVxK1AJ4dG
CP/Eg4MCrPpEE+xoIyOJ920lCOGiMMUAvct6OhZ9veDesTBPIj7B+ABqBeZKA3uFOQ5Cs/FUJ+oc
qfDbFr32wByCtnzxs+RQ+pgDGIk4pBb16oq+pAWR3RwBcB0qetNQsXem5r2n743pXfK7VGNipig5
5Xbzo1E+4MAuLoBlHGaU0ojU9wQnfbnYICow+7DwwdDYGkgTQqYJF8o20NGR8B6j0dSHkYHjBaxF
CLQpyeQQblpINzHEm9otMmpCIDhDhqmGwyTfBynUGpTjQswJ8+KKd6bc427+0jQ8ckI5GZFZYPKu
YO6oOazWloIWD43HmoZbqAznFEpPDq1niVEmeUF9D8hMbtuBfxoP2xTCD3lCPkFACTihIscUBAco
+YR5fVfn3lNdw2aLxlvEjuvKhzOXhJdC+vfz5LzGsIVyFiG216cG5hBPwxHz1l5hL8qH9hBrOFG4
9Ael/Z5isF9bDTCas7ditLfQasYcGK1zH2vYUSWCS2ITV5vmJ8shmPzqGs5X3wyPAlKSgpjETx+d
4LsfbkNoSn9RPtCVpqg6G1DFbahLPl67AQqTB41pgsrEA8v9xd3RwGtiyHbWN6Y1tZ8xPKcArlMM
36kNMCbmt8Eo4FjtJhhQDSwoiuUX9vh9wOfpYEU5MKMMPG+Z6261STXrUbLAlgpgTKU/Frwp0obf
85GbPsNaDY+KJ+Om04AqD1IV1penRrgn8qsY6tD5gWj12Dd7G8FwBK7TgngVQL5yIGAFkLBw9x8s
yFhg9U6hlZCjOq/8wvix3eTb0igtYd9akLWmFu9TLhBqVqcG8lbrI5gkI6dM4EbRXVPRn5ThJOHD
BGLkV3NibonD3o3ST9bGUwffa4HzpeB9pXC/HPhfqHkuETywSYPBLL6oDFJYiI5m5fyFh2Gixjy4
L6GKDdDFLIm6GNpYEVv72le0Ps/hUmuL/IecqpfCgKuWc/8Y6hTCLjNhmFkDRJxcXhPG1H6eP9Vh
c0lhnmkU4wQDTX94ByYaFqkDxrNd1qGQhs0RSWKJULoSj7XCDLaq0ePh5N2aFixM4K+CubijGWyp
udeYSwGbzYPRFsBqEzDbQOru6oYvs4HmBpkOYg4DQvmc+uSDwHz7+3pcPX1LTb39GsKGqzi7234i
9+GIYpXP3cbq3h+Tu0Fj5UYOL6vqW8YYWUw/eBkL+komJj7aDecRNN2Uuj8CVN0Aso54AeSu8tiA
shMg7WLQdsWCOBrUXQryrgF91yI5Spf7OJsOhNLfV6xYxQKVii2G8Tvyc6JQ7ICu66ZSt6ktsWfG
a2IXV3x/kHGynf4hwJO2RYTBSz657rgZQPVRt60q8lQcVDVpD0zN2s8RF0w2R9uChBZU59ZN7iSr
SVsyh4JbMmC50bDHKf8EBgQHawEgG6wE+5TAldeAFaQa+bu4CnCDnm4MDtkTadOHUgdSgCXUz1+Y
thfJqBk1EYu4etGysi4Jz4CeXT5Jb3J9G9ZdrDBh5u9CC5KECNc+bzakrZ7wTxHUL2ped6ATFZdR
8JM17pOzLKPO/lBAIB1T/2ILjej60h+TITfII3O/AGhk6LXFqbNJ5nLTAXBMADn6V5fXKLyCTrux
doE9mkAfKVs2dj9uIrQByUMAAArKUGjcRIPajFZwoFn05sc0zqEOBKa9Uoh56U2TQ4AX1/bu9dOk
31iFB6HHO+cAp2SiB9sPWCU43CwWxzCvbkwOAhnckshBrqCgxsYk/PUHYnP/SFPeI1I5EY/+Eyxv
KYDMifV1xZN3Spr8ao8+UgNrz5qI2jzbRSA2K1Cbmlpqgd70zfHBoSWaguRkCLuBZ30q5rtejbca
9th7b/2iTqOs7otheAzAe06euR9HcA500cPsFDXPUrzWPjXv44Bk3Yvzk0LENorlI4NL3NK5ZKAB
BVBubHp0mm2ov90uAh8EFcIe0r3rwq+EJJaQNSt5jy710ZhfKoIMl08AjwesgmcELCuLOZxe4ZqJ
0421mmMYO+YSUAL06xQsas1tGdWCVLUQfRoJdeBTO54kC33E7AwHvPVrHxFKTey1G0Cj048LFzUB
xxqCZY0s2MhgWs0Qpun8WQFv9R26iwKc66cuKCVboBwwXw2kqfMVSmR31KBnFyCsCYlRb5NUBhcm
PGszcT+77NY1zqQHDiBl9TaOWmWnQM1Slm0AYG0i3Pga96kUUIiwf4CcxFECrQzOZ+x1rc9S3B80
pFc3Bim+b6zIhYNi86VNz3o1KMHgUi7v6HjyeNIEtRl0UVMh7bgisLhLweh64HRR4mz0s9iA2U01
b3fQ5N2hui6AePVinPh8jokIVUC9C0WzETn7UgN8S3WfeMNjlU4PI9uKRH9OkiFIKH/nzsBAffxQ
2N5nwMAEFtCKhbCFukdTLnWHkAk00lVo67+MaFaD/MkIOXWxqGtIbwWCuGX406OLnAMSUODxa9Jx
zQGu/gg9HnKPMoO1oEe1rkyAQ8Zunrgl24py3t/VNqniwJD7EWzYp0m1NkI6LsdtkHwP4DiM8M80
vZautiHSuMZINNYjxD12FlCxLMTHzCcJjs8wNv06gqWr1zOTwO+aF2e4fWi168ChEd/2j7SGb8n3
zZgasqstPbYMBwy0P6v7iPuwzeRVb06YnA6ABFeIDO4FY1FLlVSH7mkAL537mnFJRQ12mvTQqwWG
Wv/SsHC9jIKUXxG6CvyMNGEqwgDGgC4qJMzlAjOHWbOzE+sHYnirZ5q01fVuXaMQ1mu4TOHiAsse
JQ+RxYyKmi8xYMnKxwq09izeNA5XP99u5N30yEt6rV8F87TUKBGtCr+RosHs3cyAu0eDFZcrpfxT
CtYbVpleb4V9Q3rjRm8CLvdQBgrchAfSwlagX4BriRa23t3Ji59BiJuKrZiQ2tYPDhhTLz46ZTjH
9ajwJSV3AhD5AJB8AEyuAJR7gMpnZqNiog4TPG9UBXPrvLYFjwbOo+PAwM4Q8tQGSNCxMj7ZNnv4
umrorjY+tFUgSL5/Xyg0k1ZxZ4Rowm0L9IoNXL12hlvEUE89470E5bGNkRZJDp+cuyCz72qYY8hh
g9lf9wueJ64K/U8audMDeNW7ZGpJr/ZAvev6m1qLjqsXAVQCCU/G6XmORyKy32pZblqFWY0qJtEk
+TDKd2SGHuYGErLEtiU0AZDlS7NfOfHfMxY89BpO7z2BtNnLIL/GICrKGkpwhgi/dfmwWUFImDft
cFi8S5OACNhs4LLEIRbhazQkdzmAfNwwD4VrPZiDc+kLmiED/7Ku6UwE1V0dhth206FH+Wuc7Gcf
pVG6UBcK+ZmaAjZ/EkU3Wp7Y2so7tooXjBr16o1Vc+ikm8PNyt+7HEaJEj3hkn8zAHQawFwigyQd
wJDGptV5AUHHadmY0jPdYiw9wUziGIsgKKhapw1YxA4gM33M4bp6xBG4AqSWzifALfw06sSCgmgp
MlCQthJmgL/QvmHip03U7Bo68cAn+sAmAgGHbkmmQMjSRzoC8rOZedqj4ZKbYBGg4OgkhQXd/ybR
6QpY75Aa5dh8vaDbT57/SbQ4kB6ikzexl5zhP+BRJrDBNr0O1W4U7JIJ6X7xNBLtQL7q22x7n7HO
fAgdc+Co92ZV+S2CtD0S9FVNSAT1uuVyI2ubFxESec4JBFRoZKBDTn0ILHCZ3OqlXbgwLvgQQNOQ
ip4bREUoTDgYporvpeKFBdr6gQ7mKie2baOXkYCQC8VWVRF60VMTSRG0B+jWL4vOxWgcEjJqEm8I
zFi4s8Ig3RHYu6ahzwkU40xB9CWZzcFhSO69NvZv+q5Mt8JJr0MzaTkF4R+DBxWt0qkdAfEdg87x
yHWiB9KhGUUpCdUmaR/F39wPJqVo/rZTCbpsRMyV3+gsuQXjg/va6+wQFZEiMiPvI62mxSWolr07
MOYkFHzfNY5YD5KRg89xm3qTw7my0NGUM3QJelw6opyh9uBHz6BJYuZOHJhtHWYSFxGwL8aLZj9+
mYShMpkTwcYh+gJ6zzrHe7JKTIXAm+KUw5ZJpMrMQFD67CQUs5U3bmTMLo1llLAg71Y//0DYruQG
bhvCWkZCW0bCW3Kd4mKmbAMUKwPxLpGGDM6fvOOLb0V/FkJgWNZLZLPkw5OTHRATE0bBgzkTqJyz
gQc+JLAFDh6OsUonaiLfh2OZDVuTza53mktFGA2gqF0EtFyY/bBBNvpDzBpLDMlDmXCptdv6bp7I
68oIuWkJu4kIvSl1+o0gBgdB1I1PCBmFCyED7GFT/G05j0GfXbHIHvTOTvv20lYzcDZ59SfJbAxH
wBce2R+fqdca5dINKrU7L2DMDsjRhJw1d5umWzU29K0ahlltgnbKsPbfTcMc8PziVqOwH8gh9NFG
QnNIosTZpOKG9h7BQykBZ2N4B18QQUzNLN5C/4fJp8cChzAsjN9Kh0Niycm2iudqV4myRk3CJjpc
TIB7dz3qKRhZDx0arNWYOdnJbJqd1S1kwTTm+a9Ml5ppnWd1eGK0623CRMTI3QBY5OlaWpIZsCiC
x5QaYM66U3EoGjo3SfRUd8HVISmO7IbA2vn0KZp+OdRLdEWZLwAoFWdlA0GCMTqn853vks0QtrMe
xtfHwECH02Xi1S9oBiUddDUs0IBZOnIUaMJfpOa6NcHIkIuTQJeSttNVaHw9eksRIjWRzGQfwbwz
RL9RlXqFtZRD2Y6PILbzdO8Z8od8PsRArAsYv59iz4c2Q04tFlY8rCI6D2iF8s59VwtTgHYJX+xi
/rCkedPaYH1qWRDBlmz97r3WhA7D8sHosLoych7PfAnoQSxq4zYK3mKl3iUEybUPYYzm9RdNXIMI
uJoNVQcCeARhNgZHHMuc3B1WUAVqEqgP0RjzNtE5d4EfDWdIZ++1lF9OibI/bNDJoJZAngFVBIym
iYKUc9Xa6agPpjo79kb4VtAENqPiFHfNXVeUNzEu2M2cBd9O4d6aPMkpiifA5yyyy1DfFFH2tJBU
mwwE2UEp9Ov0XVm0Q033wXNHE/cHpXw2owkEgMWsvWXWkYYkL0yD/VHYDtsRkYRbAb57XacALrCU
77xGP29jymF0VGrntMZDb8wAD1sJMT/axJ0jb8rla0DSrIutbK+zncI8+XWhbALtfMIk+dtK9ure
T39l2u1DMY0ontJfw9GJFNP3QgMOIzIFowfqVLr+GkP7i++gReiwKOUhRNK8Qw5yNevAWnWyJQFj
isAC9lpUIjahzU9k1UghkqGQKZqewyJeGeEiiM1I1ltYQ208VsxD0RLkAByKKMddBdE/RKoRGssu
R9YbLfEzGLVoY9AR8tLskkeEK8JQoV2OOWZTNDHOhbZ7rmdXbeuMFnttMSJyieXCbUeBKOaK8xpL
h09651T+pNHymrt5tZkH+xPrWNvCUqeDXJrjd1ykSF3D9zRITnHQQgN3jIuDqGlflvMN1q8fJh3v
dbkVOXhE4bsXcofm1Pwp3OgGD8WG5IFjGmOFbcb23la1SwbBfPTT9jYhqamcSwJA5akbokufTOSE
tOt2MNdeNaFwTycUVQ1YWiLGddJHybcgXBropn1qQzu4MdL6sUF8Sd6GTmjgEIz5Cam/I9Fpx/6h
tBPycfJDUDOiLqPQWHndqY9NMpWQUB38IH9ogHAmhiN3vmG+4PQPQTl3evn0dAa4vbNb2wczTi4M
mp56Ghm2Nztk9yclxbdTNfgRSu/VpOoj2PYOCBADAnv6CHHXrM2qZySIxp932yHGzuH0KvelCY3n
KRuOc0ESi2K+Z5nZS5i72SoPQrF3sR5tjQXhm59/Jg1jisKwj4gWXzuzgJLrx9/OHEB5AoVcDY63
Chz7aRGwS4vo18bktG4Y8q+wIh1CI7szaj3gLpNTNtiPSZpveRZJSmolKOz2LV1cqHwVJTux3zj9
v3sRsjIt+9RLm0OYimdoNHbhaeApj9w0mURl+zxtES4W6QGfpXebbDmYbk0P5QRnA1bM0LIOGORf
nY6hRJe/L4l6MApst72bcF953kv+IOfqcXSXp3yUclW28hHz7L5HWYaMlP6WcljbIhvZrzX8OpY1
IyJqNmWObkCN0SeCFBM3LjGgiUDQFC7PJjfZCknEKTBLZCwJSt/JqIFbLTuWd956X+BgIUALyG6y
TRaS+AIICIht5VbhFNlaYejuce2z69jTS9Syr6Wyfs5y62OGeoy+4jPPy49YjOcmiDjA9T/SNK66
rsjsBcckjuDRJsXJLm+jvn7FJVljSls4NUu0VGUC/qtR6ECH4mWMfCA0YRTtSxm+9J3ZEBRHUDCx
YRWJYVrLUBCYXHb1fTPV9sEykl3pZbShxzrazKLkbuc+WccLxjwChTcTyu4Nsq/syRX2Ls2cX0d2
xqXi6sOimoBiQfBB81UQ+FPK4DQA1S5TL340htkDGsPmaHvGQYLBeDeixtxZHsiFFH507HnGWzni
+Is17doemLkl5IVIL9wvDONukKwClbQ+QEIgYk3y+cDcnQw4MSePy8Tqz4K5bXG0Ax8aD0sPZjYW
0YsakzchVXLvCys9LYaJXA6VbCtUe/GAq+Pl5ckj68AGhswEqorxAI/105gXn2HuVYcxQYM4NTfu
ZH2aaUW1U/VbJutkDg6cCRDqG/YMgN4j6dUhnnCe/IceuVHsEMwL94HILhyd4SV2B8BuuAaXmZz0
5V5NxndnoGlbDA7AbAa/JgLR9ZBMiBexeR897Jxk7+a8BfTXtCi5qOk4Jaug1AYKczABj9/BBqdp
CiGBWj2u3ofix4oth3y87HcuxicLBhuBmqTbYpSfYpvafyIswb1jrPAkc/sTkeJrMLx76OmIKtri
7/roQ7RT3RLeeqSIUH4npy8Ge0im8IeuI7T6Oj6AImHgDJOa+bPrLekqPLbNeDErf6L0Xq5+xAQK
tW+RJLuiA9aAZoxsmE5rp8vhs5D2Tjn1h+kY9/XYQ4IDS8J12Tes0JNRPvE4pitX3YaJ+oltgEw0
cBbEWa65K8kFtkjYPlIMhAhSGdTQdLzRv3ynGe+FLAOyUfJj7Edo4v0XEmCf9a9y+anAUg1d+gAU
5MVKiw/K+teuRdh/Mex4b6ajd/A7ATMjbpwzyw5qiQ7/jCe7Gza8Egc8itTc6x6TBTudxZi2UtnV
zSYOhQ0JddHirubF3GMT1jWcdWtomD2Kcby9721NWRbU4pFVH3kwXIwUrwrc1tqxvu2l+Alr8Z40
xn6kAV/jEscr0S5sDxBtMK0vsX1cFv+DVJTf2Gtuuip7LB9VjGxTxcbtmPnHgSewQrKx6kK8NIgk
d91MM5ULAqEx6V6rof0uaFixy3DiTeyQy9svn8Avna0bMVdIzWyjbO9QYby6E1NGcxm/O8yN/LcO
nRslqz9hvjgA6uCYocrGEfPcDDywUwSo03TgykTSupQ5+ecTPZ2/d8vY5HdFYJ75Lt5rgX5S+cth
yi/+IuvtbFUg1gCtbchoQGrvkLbSmUyX2jcnEDDAY9e4Fe5sr0Ivb0kZWtvs1Gjgi9cS8zn7VH4m
pii9DAwGpyrfuT1RD0zosNn0/T7BcrSNyD1eNZnGxHU2mQhYxl1DZLrjVG0GI7q3soRRQJ1RyAID
2JD9zPClOw4uYkeBohhjw87OiaqO3iY9hOuJuGEYZC8z4dfjYYiKHe6BZ2DErwgFOtDX46vIyNAE
Q0M7GUQKmko+YpSBI632zFEZnKuGwMmCT5DJ/ZiwCR7KHgh+STZjQGoRUwwvPnak4h6L1quOWH31
3ZJD8MtqjrxNfjslmK9LBYnUhSNC2gdAYtXQ56aXsZJYoibFWIjRIu0UB+AMWPoxly6BHIg+cTs+
WO7QMerK/zSKR6yV86sXmpe2Fz/kBj1YDftujsMYxbLg4I2+F7v21YrLe6cJTezXCyrQGLD9Asdg
lsNbQtwa1ghMlDUGZINNtJnbgwIXim2EajVaLgzPM0SN5By7yNyntCZDvKVQYkoNXsUb+RRXsj6m
TdJr2KJjbK0yJkEAXqWJV65wDGqTYEOeLPx2K7qMitqot4zlb+VHpDszsTDbTDMSXtqBZOKOB3MZ
n8Lcf/Ml8slMjNlqkSYPitUhXq0opqlQ91mCwr+haV7SbxdhcOxNcMVe8B43HN3JUmc5IlxlVg9m
MRJmW0Lv1MYLG5/TMg8vvcI/2xoeGqxpuAtCjNOO48zk4omvzu0easdDR2G0n1UuZpxf4krH7+i0
3V1vKXw2LFheiSvKHurbIMNHsdwiUsEcHbTXwiQJcJza6+jTbjNV8l5F0TaNaAkrBbmlk9WWVo0g
8a9/TaqZZmpp/NZLTB/Qq14qzEG5qF8H1pR1pWyoisJnWaqqh3DBDskJcab4LN7BFtcCRu1CVePo
TXmhsozA+q6LolhBWWcdblKxsgz2NHNkM2wTSCVydM8V8oCKo5QsnNcAtRzPWgNqPyi2GWTL3ikx
ug3+l9Tft1kxMiwMWlrGYNC3MR7n3LEZrXR8XY+t5J5gmr/KdCRhOrAzRRJHK7egGP6VvTPrkVs7
u/NfCb7rUCC5OWwC8U3NQ1d19dzqG6JHzuPm/OvzUD62pXMc2ye5CZAAtmBZanV1Fcn9Dms9qydG
Es0rd0+0Cj36EG/ateFEpiBVqaKHhkSLasfsItaU+HMCvAdmDCa28CD/5yLxFnSMHoQo7yFpMqbD
IRittsWkXhr6M3Naf+VOLV1LqTFW1IcT4z+GgG75+uOzTYZZjhsYj5lZwIH366/BxKaqaQ+T3jJu
Jt248DkoAluHcK1/wZn55LnyWsLI7OxHY3x3AjSwUW+DL3DAmefuPR5M0oT1OFyKsd7q/FWkeBAu
Q9oU4jDYFDcDLIa40OodcO4jlpVql0bcl02QfTVxS9ZBMcRL0wDyGJbeK0yKc81sw+nnYE3HYCpv
1Dvo8N+LLN+icfeZIIzGyldtf+tOyd4YE1iUVvXi0bePWK69Orsj+fzNU+GLKD+dUueKjQ8GemhG
lEcJC4zLXBICG0CXyghPxcdz6cf8GcXBXeXDJQcNfCAfO+K8JbdpIicwZM1hhtr+hzcVhAedTzV9
n/L2/seFiZs4zGUBSIliZv4427h/bPySZ613YzoEWahavlkquLdRqoDPQkJQA3UUjOgtt74dynDr
TdPJm/12yv4oDNreruwRFyQwlwuJQ8R4zL325BMWH5XyOCBKPiZx8sq4jDvbQFQ5YrMDm30Y89IB
BBeZq1nXAYImXMbkHOyDwviMCGC1EwTxIDre04LKe34aunnyOmXl5sf9NRX9CyabR00j+MbqdFZs
KI7mnyHnPoy7Rl+0nUKoThA2gUx70gqeCQladprFniY1HnLidCvDfG/zkRRuuoeFiaAJ0i5vYSox
ZRmRvu4KZkY5SCNdK15KLzjVnVNsRSzHjeeOnyoWdFAYDruxJPrSY+oGv3e+MYOlspjI8bAINCgS
/Vy++9QE6J4Ok8eH5yb9V8TgdFVDAWPK7zb6a+5nV3o3zxXWRevfmHP4MikAOHjdFmZd66/aeeSU
6fG1U+HKSpzhWtjtVe6l7xn0gHyQt9BMHxMNb6Z27F2Ywyk8vzjm+rDy9qaeiv1kRY8TS2nl6kx8
1K0g0p5IJPbm3euEnn3TAS6vegNHQrY1TBad2JPGVVO6dzWdy8qZM2fYDEKUF84skT8RGruR0XCL
nmLZHHMDZpYZa5+2n52nqv9ITXM7pmpfDLg6Hae6H8hNRfpXq/vm3JncaGaJ4XccXpVbMp8Ib40u
vD8HZv0WDcOHoS5ZyBAIRP98Oxg5QDEiQfjrnR0e5VmzKXA5YIvcmhZjhfVVKfZU2JWSwGaLzMQo
ZCqx5NjepBChEYrkxSJGtpEYoJ3psO7s2lsHgg+O9BFmFDoLXqToG+qBzaSnHz9utqxERgEujPkB
f76wifpdJQlvV06C04+HfZBgvod74C4kSeeJUaBvcQq1nK9UGtiGtaoJJkd40HJ9jDVliBUgvZ8V
pLKrGE5F8RsYD84nrbjUYYtOznipKVxL0pMzPFKIOXQUfdQReY8zBC0uNNiAJGD3PcH1OsvocfiD
wsIn3RK/x0mSfgUk5KKewKMrUCZnA8bMBgbFQuH8lWnymmv1wyjVoe94MEyJ+e5Uw76R3iGJJ1xV
7bsLBXlPleYO9veURBh2uRFK5rdssN/59Nxl3RlvQWgyWzQRjsTs1hPrGgem04jvdkP+/JTBCm6t
AYkLR2lsyg4pl1NvwuJtzBQ/hDuR251tdfUyuNVVYzhrHYIe9sPAXmsIZfE5gdzWRpGzlAX2Ir34
lOFthl6IVcit1oVlWjderr1klpvuW3YgoE7QGNrm050JAmBu8kXL/iMeHaJOcvvoCrXVIVmwB2rf
KlAn9DGweUxCm+3Q/8BCmJ6hc25ITlGsA9vvQ5+cZFUzzuTZATcA7Ha3xRCnk2JafkSMRDDOPY3S
usCc+/FWULJQ0WHRDTUXI02IrKHTuk81WkRK8cVMFr878KapFwFb6/BNlI6EUA/fnazAiUaomZe8
5HJkWgnniJ2F6DPg0AXzjC6HnqUHlVwMNcmMMsau0WcHZVJzDy4JpYkj7+AzBXJRUyFjCuqTVdBT
N5a8kSHi1GxEQ9n7UEGMLvjqG7AEomgkMhpF3J8Vbeqh2JWi/U7I+ps7xkevoglxaodZpei35jRV
mylDJ+XwRrKKOFRdvy4Jr8M2n1w5FVtcB74ZRHf1Nob6V5+NLorI/mBrhC2xXjSa0to3Ol0iCmKC
ODhDTa+E3yvSlchOJtb0lYvpbIGvbpUPqIc8ooB6zbQXXshuNOy4JhL4S3FZjxs1MCNtoiimmPWN
tT1P1QfZ0RWHPp4U+G6zvOAu9TA2tQhH/lp1Q3Bea8iYF0bLJMUlPoSi5ArX6nMSSCRpBs+bBm1L
5ZfRyau1ZyT6zabVc5232nyWEeunaR6gYSR1VhkRnrY9YoAtbcFUGT42RMG13eOfL0ggYhYZbd1C
Yc30Sry4FrERZdTsANI9eA7o7EGwy3aDc8CoZh3Uyc4mGxztDCxFH35f5+EqVIgSIpza3bTiHQ+w
vR+lgaEo8tEZEaC+BAx6xim1Ua5aD2MHn3hvptDZ3eHBaWZdZ1npPBVhJzcaOVa2xSidtcAJ6+vc
jMTGeDVOZn6i1iX42Dm4NXV23FdqHbk8BphFJ9vEYpvriuao9/GLYLRznw6Vh4X5GlCWWltN9ZEM
7qkwhhejnIA2CIGtNyifab0ocv2Jy8zLl5Ow4HxzfsNk1ZZZXD8wE0eI3D/FdakhQIPrYzdA9bDf
S4o25mV1d6xM+Y7h/aDcyp0DzQ+DZT7GJRCDIEralVXuI8STvG5G8kOrLf2hJrfqdtSq9LtLO8FO
8KrBd3wdNBIVDzCqvUGDsIh82A6eHcerMfPbbe/RBUex1V5NRthdITGbA2maAwEPxkogG1oSbIhe
Hassi5jSO7I3oj1wOkLl+nA8tEEstmnmQx4ciJecf+l7t15bFs8oeFX6q5fH+qGml2CGT3RTIONz
1N3YqohWVoBfupg8/UDRE9PoAWUIqiHb4JxplhLE99L1sIM72XBtarUE0quFW1OPqQg9h7ThiWbT
DjSE2kbI5loRBleD8EIAR8iO7l7XHFZLb3ppOU5uCOYG0EH/Bs2UYnO0CIr14sq7NkktGWPEKw3A
XdZEDE8mDzJS4pzHKbY3BiUJXld10XpMMdXgwcUAHLNPyjS6RQIm5F0uDBaZiHBPZVUxx4epg6SC
lR3pazy8Gd6WDHyvu6g8g2BueUSk1t6C90PFwcig1PR5rJGh84d1uy6xG7MFuoxw+w5mIJHJyfFM
wCI0Cic0V5j1yba1/KOmWEYM4D06Gz6frFV8SrOtqgObXQOu+qkulxglYnhmlUARXjDLqNUpdgDK
akn0PPBOHabReoJ/EG+1HHFdj96OgYo6ZeLdgQdzHKQ7HqJmG8YlGIMUDWLUKy6mgx7wCWNB8U4A
V/Bgp5a7ZXB5ycbhpDuK/A3VLqWrtWfXpx3XnfeBkdkmyItrBVHhFio48SrETgQdN2/AVYpujtWa
6uTaD72n2s1wnsTa9x6Zwb3tK39vsYpXhvvS5l9Ww3wz7nkoSvYRSzfQr8GajCe0kGMVrZqaxqnS
p0ckxYCfUbURheoskTognJwYW2QFpn5EJaTGMWNicrbRTWaeVFU7lhKkwBMhJiWpYqK1lrWx7mtm
YqSFmQur18KVadj1VWoeRPWe5NlwFecVe2iXgTLZ0VTHOCYKMi01kI3rMvB8lu76uEL3hYfURocX
UT5YFXnj7abAFHiUOsh8b0qBXcX1OenveBD4Z7opM+3EWlmc6HbNrsqxMWWWfm0zhGWnbE5qm8TX
FfRlnmvVTF1DraPnn2kwB8MxCyCx7aq3IewxXTs7OY1iNICmYPM1pInYuu0Yr+cGcYf5l7UqGDmU
0sEyNCzOuOEhN62XoJvu3Z6dLqMnEq4j5vcKK8reY2o0NbS3xN8Fa0JQBio1N99YMRtFJwX5MPlj
to4G76pgCY6jBiCSOZaIaBl8TFr38uN+NtKUVNOO+Jmqjo2drUV8TsmUYvHGEmnXzovu0WDrGaN1
9LPl2td9XL30s2tYMyaAUnsTZNTOvSeb7TTGdPwOepiqoVILK1strYbSZKzUexDCicGUye6fWKBB
MIEubGtVNeqhq9lXtw44PuJ1032ZxZt+1pt6KtN4I6OJLhhdaaIjN9RTnsBkIeEe5pzfuuP4XuKX
PyLa4dDjwRs63mkOxxu70N8OsDuWkxvRDY+ow91Kb8mk5LlgInkw4xZ9a6EDbHOl3E4V56byste6
hNSmWRnOVkBe0Le2eVffDTV5eM58/lkOKsZQMU8snACM4JxYCRpLD61HPg3sJeSfsNcftjn4GZbu
NnpREkHDwAc2qlEdVGrXpew5R0ar5DbQtJjRg6vQKLGbvZAK8L2pqdMCY+Ok7Zdq2KDK9pYO/QMc
brQpWfwmbfcwwEdYe+qs6dmtGzMmUIDv0GsqlE+ojTtkZF2S4ClgaeGyq2F7wSaqfxhtdLU/WlwC
T4i7NT5Y/RoEGjlPNvS7ZZsTNuixvdBS0pWnsfmwK5SIhp9hlgKx7Ick0OOi5xGumoutCNYKIBdo
I0iHvux5MgYw3Ad3EzTJvq8ryvVWmpwpI7Huo/4w8FaugCkx9FJUxE7ychiKkUXqhKTUAx+CBhw0
b6JdURlGG78snM1QSXcLxA33oQ/7xjGPWcIcyHQjvJODTsouAW5FUhIREgqMxD3xGTZUQaboE3l2
1qW1qJE0h8rYkpyHKM8QR/vxhvHAfR5y1papiXx01NnOCf6p0XeBhhViFaXdQFRGtM0T4uOxpFxc
5PnT1p6cExcBUNBaPTh5YIO8Akvtje98S3YJRers2qK+xHVxyrCwLD0CvBnExeOWXX5Cgi5rWODb
56mWK30g81XvkTIJVFeIcKpnfQxODevAQ5kS0Tj5MJb79pRZql/Gnk1BmQLuadOs3eg4p6cJu3Vs
lq9ZSP6kobNohR3cAxjpn4gwfgN4hMA8VdbSQfBxBU1gpyb0E1mVyk0AqnVnlcN9yVyMWDW3NtNr
GfA7J9FclM3U8EFDQyEGrTzFQ3OhnOK5QSiTqIqPts4p2UfmhxIpYoXgSDEQEzPFYzIuZIsCCyID
e23bTGg75J+2Od2k8OiXVUI3UQ3YQWof3UYzPet8TqtqfgvqmtYpxtHl59aeSssJGg0Cka3twBl9
Yuwi53IEaOzbAZ5yNEMXa/4lFuExyR1Q0zqISoRhzdqswRXxyEKGHSqGRTm2JB53qJdBNOhOITbx
xHIur2yorxMSLj66tRjcQ69nKbEx8aUS7etQJMO5JYBt2wjWZ0LprxGGNVDiyYG3cyWnfqeGfM5g
A8GdtbCARcEmSU9f2ympKXBB+jGrmIijIVC33LIVYaI1DevQaY+MoPqnNEFCVrqzQlq8MQTGHhWy
d1sONEWUfPU28QNxVSTpY16Hq1pCHPchIpEgb6yaNn6MA9PcODrChMbzuyV6ikdb8vUjyM1lDSNF
cOgv/EGyWuMoi1vgQUreyQYPcW+NK1vR8TKYu4O+Fy999/uYDf6Gj99c+kz5aukna4OikLVzxwAv
PtaChOeK7Vg+Zz73c/ozr/B70DjbaApQtM8J0U02HAgNhQfvaseWBxtlZnsdEyv9w5n6p5JGTtF7
Xajiq/kf85e9F+VYR0HY/Ijg+Mfv7ouM//zLv/K//Id++XfV34NQ5nCPX36z/uGBv2k/6/H2U7Xp
X19D8FnMf/M//cP/9vmfOOktw51t5H+3F/8haGRRf2af+c/BIr99yV8d8/Ib+YI2/naHIArXlDam
/P5TNX/5L/nNouywdMNz2KDrpouX/m+xIgIzvY1RXpdY5rG3/eKY1w1DcKiZlnBsAj3/TKyIY//e
bqy7+IxxmPNvwZkTvzN++0MwJezXeVYJIuYlzuh1BgNv5tC2iBhRl0KR3KmZiF6o9h5K1doySQiI
egBlKTxSk4Qc7mkke2NCUq9GuV6h1kAPVi48tI+nAZgeD1//QsYwcpaKTFgzlpeJH2/nDNqaQDiU
N0aqLYem3pSzGMDJ2arkDkHzs31qZEKw6hxszTywwGANZBjm+YRi9AsPCgoiWHYYNS7aMB614NCz
r9eapn9Dl/UYSks7TR7wjbyzDoOYoCimAoig514jY34VprhSacr97xZrCRGP+Sht+pCMeHMaa4Vk
GPkuNdPqp0vknzjQzRmH8KsF3bAdzzA8W9g0647BZfGzzzvKE8dGs5guQYEiQEvqG4wz26yPJxpb
PbyvCX/gA4vWPIvZ/EQtdtyM8UDopZsKjdDWlzYuPMG2kiUBHiEGokCQd5HhXVkqH1clcB1iI5Cy
MdtXU9lRN5YrvVEpCiGkvyM6uFWe+2JrgE/kgZRFW6vdW/5Yniy/hQnEwZP2RG3BgfRXFGJ3KBu6
Q8QKkfkp/E8rgBfjWiflcCqOw3cePyCGHPWUuaiyc31CgIsuaRqdg5h/adP4jGzzE4eRWFa+fJ6Q
Yi102Rpo271ZP3OEDZXs56lNd58GcM0bRxyMjuZJ60jiGIzykSUTyryipfGigHwYIJ7OqRYbasds
0SA6Is7OTHjLqvTdpK5nLjusdDXczMhBWLvD0dGRrzu1vew7/yEsjBdZdsGxzjCuI3leVwGGummQ
SNuAyC3S0mBaU/fJ1ghawimnB5TDm5guwQ5HYp6MLtqbtiTUksOzj1x9BxRW7BqDHVJqAKizBxQR
U1cDQSEBV8Nmv9IGKGYOeEp2ChCtrYDoxaa/saHELOoMKqSGrFEBnuc9uGEkDi9wIGfcj2Cfas9R
3Mnlj5JMOv25sdnrO8Z0/8OyEMp31Wu3VZi8ayK8s/CFi4ktc8cHUdAC2ZWBe+gNDvZ9nwUXhhlr
I6zI+h0vU8DSuMq+yprgjHC6FQPuuKfZz6Z1eIxUvhY9MpW67RH1aLdTPrksAtEmK/cJCxDNS/mM
BuXNrWS0jAWfbAM3k0D4RR2Xw1p+iA4pZsymFsJZvGWMe7S86LWrmLMCwpq2YETxFtItefnsEcoX
7cA6FSIm1nkiPZZGlu5s9qbYJBhfpUF2IkNlBeuSeyFgwRKE/bBLKQEXHi/YjiNcIVXnrhhdEsOH
tD03hk9WEsECtdaza46AFxuKoaD9QgxCnO3A5iq26XaNUiwij2Qf3Xkm1Zpo8gHDkPfs2o6/Gmzu
jQEsetsI4Mq1P6G6m56r1v1sx1VeejVREFW9//Pn7//JyfrLgb39LM6v2af6/SH9f+HxS7iW6/30
bP3D8Xv3+lqnr/nHzwfwb1/01wPY/Wbp0vYwcAubZ67JCfjX89f5JgDOzKgNU4CzYRDx9/PX8r45
Qhie6yLZMoUES/O3WC/+yADM4fFnluF4sHD+1Plr8U1+PQcs1+UlcNK7rmGzk/j1HPD7bNLcEHav
dMk2sjQc0l7LGZkpjPx+MSNKMsSz6FqWhch3poGRQaK4S1wkAr5+NUnzNk9dgQQABnOCdCnTEYkY
gej2ma8t8nrgYo4givleraNmZ0Biq/4pE/QCbeYym0bhD98NUCI7BVxI0vswA+XtRVUfQfXlB2Kq
7gFCIGIuzCtllN/LfDyRK7QvjbG7oGw/9MapKqm8lbSXzaRbvHpk/aolP0Nvxdo2WmZgbfgY6IQo
NQ/9UCF8SZGxaxamXPIJGD8iiz9XCVZ5u73jpjtV+PSi0tlln4Emd0FtHWYARFnjV2FEjEcyZUBR
hkf25EuM7UjGccE6CWUJ/wjHyC0vnSb7xmdl4AvzKRqTWwkNwJcCLGWCwRPATsUADBc7UfUuYjNI
DqysehuIgQ3I32Am6unXhcC726uT5eJljj0WoWh6/VNQYZw25cVX6S3yy/18xsjZ1pkETwUfjN/S
W4jwo9HzR382D3bBU59Ao2ht3tH+7ND1Z9I8OfSzpi2eeuDXBdvpbNQBp7oXPXGuUPTsTAz8IPZ2
dYp8WXqn+b9hUB4mEsjrQN8btnuZvapsnzA7CyZJc/vP/zVcCv84mGwFOSEyvzuNgOwTg8FF1dUn
lTpwN2zS6ztWfMfSEasCN29PeEuDVy/EWj37DDPsxkQQLEx06rNdvOf8aDFyj4xhWE1is0s2UQG4
1YBYguFRHyNsRPahtA0mUo8zRyTIg6exkpvZvQxCEq+rsaWOXKnqLancKyRaG9WqB8vCQ+w9s6nA
x1VcdHagasJBSdq0VG+z7Xk/qmJvDkQpYXqNXUJC+pgBhtwUWXRttPkhD78nln1lZ6wB2brqa3Mc
mBH56lxnXbWappS8H57oeI81clIM/xHd6HuEMLrlhhsremxmhaOwXthrctcM0d7X2zN+RcX9lt5H
kt0vPvW0qxgcnDSQCmHXbqSjDrOwXecHdcDO0Aks5zMnwAwcDhWf1IWD8UImBIdHunTA7RWWva8M
SAw28IYMo/VgHVtCsKVVHCoIqYvZBO0UAAJC43q+MB1r3AQwjUPns627c5CQfFal923SnwEfYnhh
V0IuAdIjvwZK0kXXShYXzJEF+xFnMq4nhHp9c1ek/kemgRBBxaenxVamM/Ale3cL/ZQyvC0l5OWi
P7Yqua1U+NHq2fdCHx8sPXiaP9ckHW6mikgCwcYbUZ6Ov5zT7tSzN1YIF2YjszNDgPuEbPB+kwln
1frdDonj/eyhn+sJOt7MiBYTdu3c6EDbFMfZZzp/Lm1WfE8eWunfgxpkPOaGN8A5Gbb7j7Jun1sb
P1hhPmUAxxkJbKpJbkLbWnZtvXOnD9J5chasol5P9Q2+ALaJk5+cHHyi+POIr5jqBDUVrk2rhak/
tsAZBVzfoaHQmBp0emHRbgXxhijZyw35OTphvkG8mrg7/F5QeU/DWy6meB92r1LXlkVH7Co8gGbB
WpxnXN6UpxpBTZwZLzHlDTT0XaiwwfHhs8l2bXHSEmvndlgfyEVB5oYJNMqqPZzLrxFoxUK3ii8G
WvW+mdcsECY+eiNk1Rty16vqK897wgA6EtttCRIU+L5J0vQsqWKDHVeQXUo8oAqTyo6OB18pQpqx
46pjIdsvo5KAHjcd7ip4LK2hg/YuHqGxl+h29eycauuBEdOS8bC1Fiwp7Ej191Z/9P1xXE8Rjw6c
FlxD9j7x0ulQUYUtGwd8Qm08tF2EmzxQ87x1HoSooGLpHcDdLysitaR2qImPaQzm5g6iFrR91K0t
IAukwJcgIX4lEUCtM3ZFWgJ1wmurQ2wxTkKUzyeD/e1o6wNkNyZXRfo+9fNSf3iJigpAPwE8JvYG
r9ynQi+WKAzcpXSmiXODKXHWaewHy4IIP28mljikjKCOyS3UfrrdDCuebme8lfkyY/QZrSucRRm6
ceAS/rOpzwvXGnFGyQHgT16OOsI5pHl36iprp2XZNky9vXSj81j237MaH3TPNeO0GfId/yKoCqUo
7y0PBUM0n4uxl69Lu0Mz6GjY6A0ENaYEP9RJNjKKWn5JLLvFJMzcfJjJ0LCq8fGhpUT9tqNdbUHJ
IoYur12jPkd0yT0N1W5Eh7oIW31cA/X0lsb4Ukb1VjhY5RzMLYuydu6nIP/Ie+Eu45hrI8WjoSmu
v4Z1Fm4FTKlt+mlP9quRNveAm1k89jEPWvPKJ/YZPSKzVAe/eJD49ZbvkoFm4yDPsn7l6hmgT+Xb
Z5iQHfIHlZfr0mBt3CLq1Ct36yIoRAx9SXXta8phP03JtrdcfyF7NGRtA8m51GICvc/lKJtVqxwa
VgIHVioXF7ckE2NODrC7EJRT9sXzr1qEBrz7WZ6JaU7slT0tY3qRuk1eSs1EqFaOKzrRkzGan1bb
rdP+FFnZse+jDmFYQlAkwmpPsqHQB2qJqEjBY/t0jmPpQzUN75XHowXepT7f5hBLnVvTtFEQt8gX
Qxk9Rn6eHJvCLjcewTVMmN1dQC43kQXdQgTZSPgBLXpqsdDFUsPQm0jqSnv3UuLIrXAHzGGXe014
qmyueVYMCM79fhVKfx/aY7q0en8NN5OyypX7yUOGpmmSTULSPukoTK4mHJJmC6FUqqVhBBnrctOi
wDO2tatx4rTJwS54mzJdNVyNERA57xG1er6m4MQhTIY69Q3qXbY1wIG1HZKgT8IIJ5R6HfWK420y
oOb6pJcbja3d0plGzLesrJBXld6CgF7+au29Wji7RFRcBgds4f9ve/6TqaOB8vlftj271+ytrYOf
u57fvuY3UKf+jd7GIiXZErZlWjQwf5s6ChoN6Tnix2DRkfzJP6aOnmORMiw8U5cerc/fux5bfAPP
Kh3JyImBIY/IP9P1/HHoKMjvlDoaeVcHgTjPxt5fb6M8UH/5L+O/N6i+I90GARNl9Z2Mi1PBdRZ1
xumnRvCfDNn+iJnU+T4Q1Mno439Y8nffJ6n7ILNdWveibJ/q6qTHl5q6TtjZvq3Mp6a/pTFkYyiK
fwO4ZAj7u67ux3eWjgNKgVntPPT9+SdMAvTp/NzUyfDVCbLaplr4ZRksLzQxcucivC36DLTkuLdK
WFZx456SqHgiM+XQMIWTOQqensQJMEs1cHLDpzbzo/RuUtXV/AdprADOwN1gQumRj1j31H8WMjaJ
7x1752WQyTO2jy3aKXqrcP+/89bS/coZFmoDD/31ByT8thn7HxWbjT6/A8qAOpu97Gvs4tJuwcWI
RyehpkQ58m++9R/gnbrL7JupvDAZrEOh/fVba1MGIVywXuvqCuOm57zZWBi8oFsSq1FAF1S308Sz
XsY3A2UnSxNqIzmae+rXrWVml5IN54JZIvGFxcu/fnGm84dXZ3CTWEwIJLN7yUv89dW1pWvliM3L
pdHPOzgdSFDsBWtfy+9Q9CCXGQf0C8HrD4lkDb0ZHcuAp4hJ+1iRc5Iz2URpPO5tZbxPsFx2gcFc
ncHixRbDmSLF4OCDl8a6cBVWmsF8nDbflRNdYbzTvUA8CLs8Wy24GQLfesyGPOyBEkZrZUK1SmoU
Tm4Qrke/y29FDiHSsBk6RLZEac2k3AjSYBt2+vOgyWFXt5xCI01P0CfnIEiCfW2QCFGAHmXiBtcW
KVxpXWWyxqgTRm8dq8dNmpm4Fiskt5JSbBcMhrHs8FAxUmVSysiPJD/TbXZajLRTNWrt2N0hbIMB
ZYBpHQy/2YkwIMQ5A31ranvU9GTxeRbpqDOx3TSvgpD2Gh0LSRO+S2uk9ddjOFpXrduRDdy90rex
Mwv7Owx3ycHLbrq2egtQT+wAAiwbX3syWrcFIET1aFqkevcmrg+j1rM9o+bmJoq0vQMJ5kB0+Cqz
U6xdsWT6Ia9RDe35NN7DGgu1z9C5EIm2SYu1hUd/O/VIwcuPDoPKRmMetU5kRjtApietuAFMC2wa
OrIz4xuTogsNh52ODOjN9JaQjfTQkLhQaGF+pdeqvnYaLvPAMZPrKOUdLdHbWQgkaXq1bl0gYV+Z
IxYQW43FbfDQoslCPUXYT6PtqxiiQFz7J9sseCX8cE4Q12sJ2iATfG5+YHVnpNELZYRrZLBcavJo
IS2BtlgFC3gPZFPH6sWGj3OqMSdiivaCTWe1dKsG7gWcOyz8tT1lEw6mwDu5WvTK+Oq9a+QRD8SX
k8hrW2c5CpsqX5JIjJ2UjbTT2P0mD8RtIfphlYcpSesR2m+hlLdNGkSM3UQH1VDhIZzr2QaB2NtD
0KTaKetjUSvewiKf0D3skKKgp4QSE0bdCtUOlwz3uuXb1caSNbKkvEfA3XTVpsv872HptsRRU6CT
e+jJuly1EM2fCFblEGAGd+CieTTBKjCuJ84+n1ieCPLIiyJURzF0XNLoPeHYqhfR694j6XMo83mC
d9UXSVFXNZ67m7CDY18lF72KXiauwTh0nGXed2rJRGY/lX33VNUthuQAjktZoZtwRXsrS0KRRQls
ZxrKvT4DLnz0NiRQYO3yIvK3Q5vMZyhzO5b9NE5652D1Sm9MF4NEKDVEYK3aCFbB66YcHnlq3+K3
WldjA3YhgVIw8qOR8onIEzwVUU7uMjc3eQvyus/8dRU1mACMB0z72erHI/FPbY7/X5xcU97YrsU+
9V+sjj/rNPpldfz3L/qtihPfOOc8toTuTF3/aXlsiG/8/5R30Ewdg1/gRP+tjDO/OcDPbYYJhjvP
rvkjVbRN+Jf/ss1vBGJwakPxcn7Mwn8s71mc/1ZOsXNnU/CP3//MDHfnIuZXircHNJzXJWzdMA39
d6NrJ3WZOoUZRIg++FS6Oow2qhmCEjC6oqCLxmjjGMPSM8QB2OGx0ZI7K2yvi0E7DANg2gn8LfjP
hWdzhGsDM5Li4JDwYaJg4mmwtbQngHZ5BmDIWsnCBLkXHg0zX/MsONeGv09XnTetk+pczg5yMZBP
T4B6UW9GxSoxD19AW2x1S1t7WoqTMW/v3SlI11Ehrz1VsBrDkwCsbLppvBzuE/oMglsXY2YnyyRG
CmRra7esoiV+u6MzyM+1GZl7FHYrgEFIqADBArBGXcWittnGSOmX4RA/JPVWi9SNmSI9jPt/U1ka
f9gXuL++6b9b2DftWBcoeIkXacSxtQ0yFqLrZqxvoyHekhxCNgSKPt7FBvtdRYHkBWQiV/bOyZj+
d7OJnQcGDDqGxFdtmF79dAH/k5qbS/z3V4XUdZYZLEcQJ4Di/10B1MvIH9M265a9y6rNbaKvatCv
nPl9DDtF7jWOxqydgEKthKgOjdEgrWJANdWMUMdmIPto3A+zL87ja/FOX0LjrhEukatZtaPnf0jB
/ZjFcNUKho1D6K7TsD0Ng30W7MYLLXovhHGxSko/NxB3k1Wt9CC/StNbv4R51o3vfcpErXN6mKnR
seLwG8Gtau5XaaOSLhiIivR2GuqdqshkK+yT14XrsPMwgLTOh0qGlyZhBjlU933rvGptSrRGRGZn
gMfNGa+8Aknb6HyHRZ3sIqxEteVdGjt9MdCOhSxBMglZv0yogbhEqir/LF0yHZsOiaLVitfqf7J3
JstxK0kW/SKUBQLzNhPIOTlTJLWBUZSEeQzMX98HqmprPem1nvW+NzKVqljMIRDh4X7vubGAxiUx
rs3D+6AVPFIImXba9CAM1zho0OcQ4+OPYg6p4+eoePGlMI9x4qHBqi0/CVekgTq0Ghwp5lj7DPri
+nuKZUp8cgZdPw6BiOEXIXvL/Uzpfuc2pNXOUr83sOn76KsWZ+yCqTYVs2NxtAyaTzlg98BMaOHH
cOV2DYHpMlQfqjWOkaxICNSHR0UbLrcXlHCdMFBtfM49bP8EF3iDjrQEBKC/GNekXFq/dpFMLon2
bg2AcWvJedmRk+aR2epHXfcp9OI7OfN7MtJ6vKm50bPymZDPxnc0cXEKdMVN97qw0SwgyOm+SoRw
+9pDj6b0lA4SXvSM8TMPqb8UtuPrGuCXDJF00PcKf75VUNRM61Hb8ugXsaB7qo+UGbLA2V49gIWD
iF8/IbKzAjEZ4dpoYoKAdwew2q21Xyz4LuuXCByeDOQEx4bs7q0Km3maAzN0p+olL+xzj4izJO9K
NCSgeKz1JuSPsG/8tqB3P3TRk7d+/gXZx9iMwQTGRgwq3dLv5uo5ccdbc20wDSYvzkKYg0VuiXzD
ZKq2kAQ2dx8/3ovQWSuMw19D16aSLrGkjC1Z4lPG4Mc2xPOQXFvmfmhhANOtC0sDtRWwIQgABiW2
Y/2livHVWim3TeyPYM4WEwMpYyomZKtX/8PSbsK4f3QHohfzcHoW04s5WYdcU36Jr72txqDDADyk
87lfoktTpIdijr4TOgQj00W04twWjbjNS4Rz4iVH9khcoqfflG9Jnb5bI6CoNL8vLLJgV9hWok26
bxptF7Q6eedWN5PoR8g6CCUjuVeG9rKSwZxifMw88JuJPn/vNJgI5mAwjpAvGXx6H9XiThg0n9dH
l5jiHnElYJup0G+lIv8tjoFpf04y9m/J1lKJisbXYagW89ZGKuA34R5NkGr12CcfQt/1DhC/In9F
+U/Hm2be5OagNzHabVrW2hovmnYIskFfdgB+1dgikI5uZBzekzC8b+CDFQ6pffPsp55gomUdpu4h
zToSt+dLNwCylHOgYuHXsGI8Uns8bIKDh+RVq/cldasdDQ/MDQMV5ceFMWaUzn4/Rbi5Oh917nZo
Phde/Ak9+WrFw/cYBdKE+4iAJB1qSJTWnihhUvhUEI0Ir+IR9x7Bp3a3Q83SW4dVHu0W7i0jHH8k
EZyLaawyHGzxfnGA9evc4lyCGQiGWgwZ2PV4GTh78rw5aVrNBNC5OqZ6QCUL8017JAxyO0X1PdJ4
cHQDApjokglxG8uROGZ64Kzusbt083TSe8Z2Avm24wBExRKSAHFv2R1NFN/eaa7Ebv1kwrl8klN8
CSH2xNp4B6JA3dtmj/vj0BNLqaN7jfXpqOZ6b9XjLjfe5Kqi3Dn0SWp6FCAqjxrWKAvqipUimaa3
ST3go+e5omSlGJ52dF0u3A8RqV7Y5W90G1gZbfKFwQOgfde6RCnJDGV0mPvwRhlwgjVGipr+3chN
oq2GQ5d9jPKS1Z25OjupuB9FG53nxWca9KJ9navkDmgxYlFPX63Jj95g3cRafIhmjSgM2DKrj6j0
0MJEbbIjePQUNdGptJCwKBLJ5HQodZZDbK+i+Ja7BknnaZLxc2O11RaQN8XtoHlfSWa7tHZ4kzdf
lsGnl3wxbPEyLN11PTqR+PYpfhsPEjKkvvqIIuu1E8Md3ZMkGL35k4fxY6+4lu2S+K6XjY8l85Op
EfK04O4czR1e3VPtlHfZYN7MhFNI7YYgWo4ODtHcuemzqtj1Kn4Qk/Uae+81cXoULhGcP8dvBDQ5
oRbkU4X45uTeV9imCMilvKVdHpHDOjabbGEJ2RnWw9IawRKDfNOY5bQLACKhZ88az/u4GBuvXpmL
I2cPWZqrgCKhKCucBlyYU+0QVrwheGz3Q1Gh9Umxg/XoheoKiTH7TnGdDe3JXU+qWm+/6SCrSjJj
ERyUu2Q5tkMhblxm6xNmb2waUL9DwCZ2yakFwROES/jBxOIk9H6Xo8PfDq5d33hYHDpg+WHxGip4
G27UdLwLdWq/uVnJsdGOt5MhjmDhRkxfHJpF9AkIMtXLQqRdJ/BqVEW2//9b2U+N9Q+iAbAIP3yL
EB/83CT3KEf/9wvZ/ltbvJfzrz/wn8uY9S+6uoRDOHTCXa7J/91St/7FbcuWtJpRcpq6Jfgd/30X
42dsk3Y7PXN+yF7vUP+5i5nOv6RjOa6DAPQ/wqRfLl9/uozJte7/y2VMSJti2+R1ORZap1/K7gVU
V210S7JdDY3wa2S8G2zsmloNk1EttPu3RkocbI+8c/F6lLi5i2M+Kxm+6uJIfbdrUqTsOy+3r0YT
Jgfa1fFF14gQF169lkb8RycJs33fjl+zJVK3S0NHruPQAZNn/EOH2fjtdokimkuvKyyEyYA+1v/+
pyGBg1UWYDA41bJ23rUFUyDx7MyAa893vf6VcA+qR0CB51lSfHhdOFxCvC2XcIFjNDgpUMs8OSSd
d0lVNDyJqprBVKhLF1OfEH5r7mvdwk+3DA63Cei9RtS6F6Ss7qX5KOpDE9uERdrReC2YMW9DyZx3
KJe7n9bX39yXViXZL9+bIW1y1Ji5ODa16S+N9A6nj6ptgNKT0RW71gBBlNfY+DTQnAf6OqLPISAW
qby2tpMHjBCWs9AwA2VJahxiOAoIhmAWyKq6aeY+2rnDLB5EiC1yUKA6UsJkSRy3zommeTDZq+RY
yh5ZsQvhzk2UfnayVcabu7n/57emr1FVf12ShiORuEIysAzbNda3/tM3iOY0b5qZPMraK3ytWUG5
Zpp/GqsKiNPonutuZopoIQVhu4vO8GDBPcXZ9s8vYxX4/f4ypGV6Eq298e8L608vQ6ES6EiEyLZj
23j7LidJzZyhYBO19px23AzXThuQCf42i7LZM7p+AXOMsMN1Hj3rPtYG71S5pnf68bcJwMC//xbZ
Dm65AarRoPXtBSp6w42nplPNUbQv2KD+6a38zSfKAkR9aNoW6v814O/nT7TGALYMGvYRrsBkexsR
v2yyixt0x+E+bnTACFPr7CfTKRish/NK+uCSo8eGzai/q7d1vWbEmknj0T5GUM1VZ09C22sxx+GN
GC3jMkmVXzxt/oe+gPybl043jH4RExu6Vr/qHBn9O7OsdUhHWj0HHdzNc2c8qDzRTz/+Qy87/mX9
ZxwAsHgAWB+S9R39zx/LEgKFTz1Fnydxdz+2oLyNAm1sz2g5wNeo7B8ez79bw+sI0cDTYfK6rV/W
cI3I150zo9g6gwFJBtV7YemZP6RTFkSDLnAopV8LLier2NJEpvVdaNk/bIV/O8dEpaozwmT5MjP9
69c+QU6ywXkx7KoJVl4armFupvuytOGsdqa4eBFEIJXAJwkbWORxM/zDytN/36ZMISxDrkNgsNW/
PctzUiDHbnM60iQexXoHHF7l1RWQKVpsEZ7dCpFeamT72dOic6IaGnLjvdmUsPCS+hFO6HS1iRKR
DYBjyFjZvClgav/TcHD9KP6655jCMRxhOTZSX9tZl+FPD3tpgImV9ZRDWOt5ODXDubbUcSep1jXS
N6unhcyprjcvcfHYVnp8+vN28+OT+OsrWFXBDEUtE1uH++uG7mi0KRpJ8uzSHsjRTh6nGNqFKT5l
sLXf7LSkp9lQ0Va9ep4xvQf2DFbWsvDOuIV+cVRW7jIXAEBYeoIQK8V2ZcgYHPlUBauVaLMwNmJi
bD8IcqAD9NMmDgTV7Sxrhy6jenUGG7DejOgeCIfxXKxkUS2rXmTGmEXQnLmRKESQNxLW82PTQLih
zn/+GH5EOP71Y3AEHWtMT1g6iXr8pR7JXCyBXTijxUpPceMskipiFDcx3KIbw+mu3hwPR6vPT/2g
VDDb4klvS+MZwOx5ydv85Aw0HvAeMV0Ml+gqOmJ7ksk5dh25ZUkSe/8uiP/XbvZvfVXhCGb1KB+o
oehe/vJ6l1mYhLQRE+yth2XXiGRvjzK6tEaD2T9FmNqteSlZdZO3w/c/f1i/zYzX382vFC5HFHqN
9bX9tGjtIjRhvvcVqT29B55qBNWyGJiZldEXT7xkHiaB1fDPv/X3VrL4oThfbUgsVGH98pa7UJ8w
yETrr12vT+9lT3JTVCeOP3kJtie7FZe2LBrfnD3MngaQKdPGDJ7TLmrjZmsUqjhlVrL4kzIOa5n7
qM5D3rb/97PD0XmksalR2FIs/TJo6EoVdTCRqm3sSPFlTfWJYjzMsic+zIgLaPfxQzYV6j7Vun47
GmCWWm3Y9wND0I1owTvKwup2ebJ8qSFvXWFFFLd9psgYCsPuUSz0ACZmon/+fP/mW0WnYEoa9mtY
7q9bEdybyC5DXPVGIQgsSeC12kl+VV1j+a0s4gOgcfcfaq7fix3ivLiiUCGwXSP7WV/UT0upd9KF
q7wJkx5x5jbT3/qmZ2Qpp3sPY3uCCYHeUwXFIHThR0VAAWC5hS5Oa4PB9gYk+l0HF57w6y9epoBe
0chaivDVoAm65i1A5sXtiohgQ+gAJBzL+ofn8HdDBOcLvgvbWHdR3sEvAw7sBFj8B/LTyzQZnrzS
2c+mt7wzdqk3Ip4ZAE/5jUht76whk0Xha78vFtL/GRH8/Sicxw5u0WunobfNpEvU/KBt0NKKs9m5
4iw9sgs0pL6ZVgviuxPoYZp4aFoNE7CLmxwzpo6iOb6VRVPeaV6BJGPOzLsSZhpQBdruNc0HK8VE
EE2ji4QnrqBDTLea2cN8EXpzGDpH3dZO8O8yLPnhMZJcGCk7s/sxlO6hoRtxDcW0BH9ecsZva47H
xPYcm0GANH+/NBnIGgl5ARkRmeh43VRzAmjMHsYB8j/qpQSowER+Q/d9runnWbXh7UrTfAuZY59a
HNCBoeUbGk3RLtPi2Z/ZkTiyk0Pbwhcxo3HrEsV1TOvC2aQTMklD3bAT9FWNNGMsaH73jbmhd7b3
CqIOjSrnBjM6NISLyHtyaWstS+zeN/3U7ACQJP+weBBR/Xr+r5ZZgTRIrqewvc5ff17/w5QsbrpK
l5McfodW2TouiPicwtd5sQizx+gS6Y9FQaBp3S3ja5vH30Y1SdTN2YAiPln1ICWKSo0Khb7mPN/U
bjnfZCai3VRHNmP0VnXXY3rpC226W9pmvuv1E6kS6gAAXN3HNn9I6PCMbWrJOqvMi9NU70ZbflHt
+KqmXt1msaK12Y7NHmkGmh+ZPjOYBynRuY1fkGXmCdWD/Kj0Jzgk9q7nKwlQ3+TUAro6GrWsHvM0
emR2r/u2kWoXIxbVWfdyRKROHWEiwOxA3h0gy3bubuxx4zStFejrD/YjWOM6zcWx59+HvtZPUKFQ
v2DZPxQdYLE57MQtCtLlOA2gSpqKdn3D9GS9Vw7ojYFFLT34nqXOnR3TgS9JmXq3Vt4FTIvzawg/
qaDfeGh0zlJkS96uM6PPFbFlkgCaHUGYyxYKv/KjFGx2KbnT/6gm88wE48y+7QO30rmQ6PpNK9h5
aL35cZ7Nr2Sa/DgkG9SPm5lx7iHs++RmxNIwQUMLOEIqsOZItu1s/DIj7J8x7cN5io3+XM2jfvnx
x1Ta+gXk8sOcO/EbL+4EJwBKm4E/iOu4P+aIpn40HZpqCM9V925n8kZWoXUYZkVpoFl0MfXUI7CL
SUiNV99f1E7WPJxBtJ5SfV9YW7NxrgY15g267y1IF3U7Guz5I3CiliruDF2LxrqtyrsYhiPoOfOL
U+HZdOk77ObRbC8IakgZmPR9N4jJH0wkH0v7Mes1pIK58N0OI7SUUR14Tah8w6UxkFZNfF8MAs5t
kgUaIwYfmjfOTdxHTERVh62qaK6uPdB65bq3YfL9lC0NMbVsCn61+qkrBidvgi0kS6ebZmqtR0gl
4zbTOAFaGzQIw7JnW4EhmV0LZ02cE65iLOqY67wZNTiw/NchXOukAv4QaSVDFTdBaI6IqVGSEUlB
ruufNz+ko2vF8lPRiXZVd13p0AnzoG7/ELD+/PSnHOyd18Y0wZkZHaD53bdTVu9Bo+36JeWm6Mbk
N8XxHryHvA7A5lfF28OwM6eIxbiAy+3MAERJGZjWkvu2pjChhOj3hpqpaTOHlzi2bCBCBWkGZY6U
0EAFYPPQju5Q7vSovYdADip78HZ88d6Vjsxx0Mt8p0yQmrU/lIjWNRty21JlZ3brhxL38IMyXQ5g
OPutaw1+eawIFCMm2zoqpm2bbpaANvKQKM7hU6sVQVMuHcN/CUNEqHjPlYPZRXpTkGt41vvXwWYj
H6AqBsngsdwYI5FJAn3O7BY8LiA28cGVrSk3Rh1/U+Qi4WrSNyW9BUblABk7rf9uj9xnnbS8hf1i
Km8OPA8maa1dyubZDZV6vK+lXgfVWJcB9SL4ZSxlDAZ05PRLcTQk6ESXVqGfe++RgMrPRdX2B2GT
Fhhmh9gccZzB+9+o0X6VbNeB6qhbUgdHBM49aMsQyaPpbII5mTSzfsTxdx0NI713wpVHZRiKCYh6
ITcM6s9sK4x82i4GstYzViF0D9e8ji5EBxq/0TBW7rEunoaqmLZpf69wrWxr3QSe20KLC0tdkqkg
esIYqBeiGqIkaOZD75CZoHnTS1rMX6YYN9lYAE1jtjry1VKfO+/tbASUJDKYMvhX87Cc3BiFVj5Z
xk4Bi82a8zoOAUoltxH6C87uEPp0JYO51D4wpF/CrppuwcTMVxfoKAfKF0Vgiq/p4zbOc55ZEmqA
Hm4L+oKUMlni96lWb7vyvQu58s/aAh15DSuVYXxUU3Lbu8JGCEw7im4C3V8uxBvVKvdU98elxUCT
NaRfAb/GPImKxWlfs9iYdpjwvxJPVdxONQWSUUAKZP3j2YaFsu3lqY30E+hwdxN7BKTm7kMxexQL
hKL3Z3e1UI3ZfF/BE72CkUfBV073skNaGg3NF3QJjNrC8bSIb7Y1k3Ipgb7lWUxS18QSB7L20kQQ
+NCbAoFiHihZe0e8mNuMXIYpByJRWmpnLdAHCsietDnVwcL7iY6RPdQosT2W9UeU8tl7PMnM5VEW
lki0N6nwsp3Op31KADt2fdQGZs//TZL3HmkUjGujqfzA/4eIOO3AXBdyb/X9qZY85ZKO1g6zCkEa
OXEsIaTNLWGMybZpiQHpumI8JNSdbXJWiv3EQxMdkLeoYnlo2GqbRV/2tZM99pSgQYyzy8+PhaRv
rmW1ve+n4thi8UF64Q6HZLIrEh7Hys8B/jOaBaEz9APzboQcRNB9ZWxMuu0mSuMq0DmniFJwgiFj
pU0y/pT3yH4cXIOQDq0CNJU3+7lAcVqkSArSEZsPxXDQ2mCmZk88GqWw1hpR3y46UdlFnOt7jUiM
2PyApdhsWvsrwwsdqaR4IvZaI8uHqiYrMvvgZhQWiQ5olzxBP8QUlrHB7NPMYZC1vAl9sndGWn6x
eWuyNqPA8syJwkZukaRCgzRVGNCmeIrLGaIQ41c7QR3DiJ3g4ZmUwTi8pFqz85itgdU05t3IfJpg
g7QOErNZPS1h7Id699Wjd02YCm7S0oWpUN61XkYoXf4kq2MSR2+FAaKvHJj9Rdis3FIIv9XQmK6x
73Am/ZQ+b5B6I4GGkPi3nZl/CjPO0Lg2XluDv2gs3MIDIOm5ZNVV3Ue37hQwHrUl6o7ZtIJugcv6
FOYWkrf6fa5JSk3qsb+Ynf3ZUn2xi8flcxx/Bw/fbLMsIRFL2dxACnIDZ6XdFe3oghFsiIH10Gw4
k/bmes3BJYvjzq7RiqY5B4j0xHxpY0nk4ZKe6GhPm85Ke86F5EHp+I1L1wvAWrx26ezc8v2yDy44
TmPmJI6VvYqx1Hfp+JZ3yr4nsQdMK4qhHeXppp0Qc/cuyTUjZcMiQb1KncAxc4ALYqG1QDsFnzHc
pzF9ZTANj6Jr0XaDbS6SElAh8xVuTPETfYxvBZXw/aSsSxcy/LUSfecM+BJlj9KlaheWU47hISoq
bBll2250et30oii+8sqRQAsjSZot1gm3k4uvzPxlsO4Nb9oXOEZ8E7zkGDvq2BI9QumKWdiLyULI
KNlbK3sk4MLeOg1BCGmYSTJqow8Uv+NGG4oeHSFy5nLrxuQpWPaF+lbbxJL8TFVZYRClt8Iqb00q
PQJh86+mVxv3fSIO48TlEGQlY2uWRtPLDSc6YJNeWG9xZABhkcnR0/tLn6btzrCiG47KI+GHpFGY
oPTG6DXWQWLlKJ6Dkth2yyyv0GYtYuvddxpdlt/3oGdItTrlrbIvyhI3bFPFgwJV3UheV4tTUZft
hTiMFwxiT7Rpj0SyJvzPnB2GHr9D/3LIJv2A1oekByJZYFtpKOwmpFUJ3ZJqMA9lXSdHZk1XPbeY
Wztl6Weafcn6NXKjtXt/qSBdRuKjhNiJF45UMoMgjiJxDFKI05duxvkLqCrZsle86xVOR90DsTWo
PUlC3CrL99KcBzI5NJIEG7QBOgqkuvNT3ICZUiMpun2LxVPnLomd1CcWdKc7k7qNYvRjaT4Txdwg
bTdt+QFFa9mMk7d6qR3nIG22u3KQzxbh2QeTR+mSEOu5cdY1KmZ5qPrqXWrf8w46SqHAj+TQc4NR
Q5YytbkKBuk+0Nq4LnrIudoBOJuWGEQRrzLvEW6TthAYyPwTabxx4uVBOaSUEc3gj07Ks2DT/qIU
9Dvkl7Bx+FnGW0FtjKcox7dK38o5P434M760Q/VY0gdb0TZoYnqs9OxZUYBzoc4JagQBlolxU1X7
KNpRjkQLcUQgvLBgfktMebBy7T1Sz5OwELYbh7me2d5mV/cLD7ICMXN4f9knpHWXJNDIYu51Q1ZY
fsOAMYgjtnmRQbmRYjukFdvdtLUiJ3xAPE70Bi7P2e4OzcQKnstVYtdkT2XK+m90xOOoK/YdiAHy
26ZbD+X4Fmc/SVKt2VL1Rh+dYYPPTYtDFDW3ZY4bdHbDC3XaZ3TkRmCr+mpE49vQ9jpTifwYtQ1y
q4ratLUiONZ8p6ojEzqxqTtR3TTLS2/Oh7FGsqhP3ffeXL4AinYoUbWzNYJTH99DaIT7KcNRjqYj
4Bizg94Y70r4xxetjlEpOrdeg53MGuPHthfQMnDZpxg7Cwuqq9Z4xgv9xSc5a4gmJ+NcG/BpCffa
j7BbnPwNrRTVVQn4XhvTq0HnCIZGf3VU+Gatj0Qu9Rs2U6zKibYgy4skHbXubuiLKFCt/VB6kfuQ
udWzSTIDKfQD7hZxB8rJ9YGZ+y0wubOg+3LuN01LoT2ShM0mq9GNMeYHXdLkxhA3+jPJ8JCVj6kk
n3UhaeNE1I3mVfE+1Q0USkb3qE3lViWaOkS5JZn1p17A7f8tyyZAFfrBJgOMKnPJL1Dtwk3GZlIw
v9qmovje0+mdcjjktB6r5obMj8GPrWHe0HytHrm37auu3rV3TDrlpks0KKR6B/CBqGrRFr6jLU+j
aX6ZdO3WSGuYQ+256fpjSB4p2hv8vxbbvK6671GztUX6TbFbC3VTZhbXGupB2Zv7HCt3JcUl00f0
38ad6daYIJ6sNMKmDEc9525dAq2y0Q+OeOiZpqwV2jtS+H6TfTIG537OqH2G8kijQWz7rqaCNzSi
RuOrYTMHF23uzzb9BXTdNzWMtb1XDhj+s+wYlvY9lU5y31BXQQHX1zjAFy4lGXZgINBCbfKoXwVN
Ieni3nIeCv1UojLS1uQHCvpqP8bqc5tC+8/62dll5C8z/30arVOORSgwcrugI5ZqT6rENK/AoxYh
2sk5RJm0vtKqWiLy24zDIGGh90iAgXjxesPqBb7zzp7lQyx1IqP3okzuyHvSN/VMulonvsaVcV8p
HTip62ZbU6fzUerEOjLr4Yx+Q/1h4oih30OswvM4+NKmj4NlmtCJBruLZn4TmfVFiKndQAWDuJYa
mOk1mIJeeeXmU27cxmtWth7qy+SSkiUULCbsYlWCTgyfeTKIbrTFW0LKs9lbfiblq8knW1CJxYUG
ISNMn+0opBdDSoNI7hSlP5PT6hCX5ri36UlGL9wtSU/53C8zes/6vutIoerblj6G2ZwyN+p8LkbJ
McMztSTLJ3LYXopMApdx6JJJNOEo2SHQGSenbfQrGNFmg0L1CCiZq2yPo15wJy6BHXNa3iYJudJQ
yGPGYnjhlybTN22JsAp3GqK+XJw0wuNJuwP00mufFPIDC51XGx37QTxBxjxV+uht7QjCvJDx9xJl
u69Vy6eZELiNW6R7V3oPtVHs59V+7cb1peB2d+LM3ZlS0S8qadjZGvlrJUWfDcxHDB6e8zp/b5T2
BpwiDYrO/JZqRAIarB32ubAyXzIv/nA0PlfO65sZ8ZqkHtkwnuLqEXIV0DJM4at9u9c0Zmdesi+M
R9oihFfn9iNhLsceqMjWjtfGl8FX40QJCN28rldTE35UJVCLJw+z6t6T4crRbQ8IBpHdRce6mj7L
VGeAsLbmYpgJZQtTvy19MIGfNW3V4MN8DwYD1+GYdT1qB+gLpv3QgJDmdAqs+oDv1w24dfLhZSOp
l+cwBmhbR/GumjsHZjB+QPKhHtyMUUQkIWWSunmwE+bWZGqwS4JJQIVcb4qZGLYwm+IX02zB4zU5
FjRaMTgcSih0ORTAHtp5M2eaz64puCmBAVjAepCNuJ9TYhbjNVOkCof7zJbjAUussx1LuHBA7ziL
XCAbZFkjZi4J0qnDddqqDXck0scWMtOpSJZziN/PVCdjQKlJNgmeG48rMNBdTQ5HBVdQYzC5s/Lk
cyO7b2FLtWSG4rYfTZZp/NJOcDqp+OsNs3XoZmuAmpU736qsCeCoMQ8EpoCstKGr0bsWCngjIYDO
HTadR+CGC5pwM+X9fVYNp7iyERB31XGEXpYRIEuppOdn0WDKz2qWkVYiqtRSIzz0S/WdlM6JzqZN
OgzXhVnhlZhi841YvY77JJ9zHn5qGN5unZ6TZsxw7sT51dRZKHZEDjc13KFD4EYWTw7npuycUzir
HXpr8FD9eM169TGBvE7r1OYWoRNh2kt73xC6YUI7iDRH34V8Oei4ATBlqGa1mlj5ftTorX91W/SN
zWjGO5UZhMoMaXdsCyTV8AlWw8irNrWeL8yk9l0renAb031qatLBLeQYRftlXvMfy4T43TBNikCp
0vcGh8NtmrjOtJK8Y3yQaw+p7MZrXCCi1FxMFhZdlrF1uaAOlzxJ8TRqD6oUPtja5pQDN2Ztcgp4
7VePhG+sgeFnw4j3ZLIRUZXbX0uVh5uRqRCy2ei+SaNP+QTzDqc7m9nEQVU4mQjo83/Wwp6NSD/O
9rxf8Ouyg3yKUd32Vb53B+dMD/cLNQ2mgjr7VJfNuStyvp2er9CIX1wdTQu97Mv4GRUV119iq/ax
VgV1S3pQbOuKIrtGWc0m5XhAmBSgiNStv9AzOEYd6avogGAuVTOHqAa6nClXFrQN0SSGxQcC8hjE
B7PlvHep99gUZ4lDPawYsNZhzkWvxsAYLej78uxZ4bQgHWy4WHV5nJv17gDsHx11vdMLQMbJuJwm
G0PrMupMBxcldw13DoZ9+1Jnw4qnWgtiE8xYFS4uVltygun+5ZZG8PxsECdLRTqEgukUWUabzGrp
KwMYFSTcOaVO9ocenRJpl+huUNBjQkIPMyyfCAH83tnmC/2RfWfJz54cccJ7NkDegcdn0LUtshoG
FknxNY9WvwGNO2dN5hgbMBhqpB0qYwSl5jf2VGZZM18a8kF5K7ix5jN5qIYlufI0n/qxui9LlD4s
D88TRDktEFuK0nqQYF3yWKljGQ77JjZhHYTftBn3apuj8bVktGu13t3GsjuRykihE1HlCPoWuVFg
Gygmk0akEwVxR7dr/T4as2cmQh8dq9zDqDdEd+nNk6El5YmrHtHAM9E8tbXOYbsQ43Z/JkwAUlFD
iDf0aloQiXZrT9cEhyjfcFEEKSEUYw/WmGEYyd24Xnfj7MDtNliY3UjCE87nzahAGWNDyTTvYSpJ
KcFarMGmO07JW1vG8SUqsWtDTZdTAf6yIeds0Rn3ZFgxshe7eeoJFhzyxbx39JEmC9zKyqqOxTi9
wNkut2E7V8eq0Xy4dEe8NPxL1L5ypyTud2CU2jXtc0NwFuQjqvW4uwLn/mIoMpTaMQ2WToxbMaYQ
n1VIXFfktEi0qwMAPBIz4gM98Yb7ePfccBurrVGdnIrRkTeQ11JmbHhS0D9p5NYbXjyTfI4W5ksU
VX7t0PlLe3EsOo9LpRfucwG3U5qI+NwwvTLIz4i+5ZnKHUnURfditPFXBthkkBuaxeowiJDNLZ+8
8uRiEC9J7MgNWcuPVWhvGSMf83TBmF9dPYBuWGeM5WapVLONqikGyI/dQpk3ykF6bhQErKQjUxbL
QetW2fVHOc+kZG+yHQ5q5JQ2rqaZ4J8m8y3RdJu8MctLT4wDRS1DapJhadUxLCgHTAOCJAUdmK8t
3yaTudisL0Q/8wXt8nK57cq1I+lpHx21Am4dog2Kyt0UPcEK9bAWTE0JBJV4jA0wzVdxDfNwxb8y
RiFDjFISV1xWM62nljlrbXbbLTCh4pGNiEs50jBPbIzUJFlU9Q8Ej6y3hBxEER4qryg15AeoajIs
3YJKYRPHOZYsE6Q+pD5sWda8F0J3cIQXH+QQEn1QdveaiXCjkuCHqiLH1p6ZYqvd8ihSJ82011m/
7ti5e9tOi8BUBEUmBFUtXzGqL9tGh/jZQPr1EzPxNqY1HeUy7quRJIhKox00dCBwmS3mA6tCRmHk
L5I5Vsu9oPsvrs5ruXGkDbJPhAh4c0uQoDeivG4Qcg1vCyiYp98DTWz8G3vDEKXuGTUJFqryyzzZ
0SVSqZ+010BD8rSQj1N6RMZkjwTWlXECmQziIJQ5oreOtbxH9RSog1btZLZwwZdCWOTxlhEU8SdT
5FtKrfWVA3CMJHkX+wpeLVyn4oxsUW0dFYixB+8/ieeDAa+UgadJKL4i0QqF4oeDFau1aZxbykS2
qTf+YHAqHqcIdB+zRl/UMDkwe2YMUiz9xUb1hTk4dHnng3AaN6i57p5R4r1vaF9o8/zQevaj1Tnf
3ERQEiRuC0i+P0SsniWohX2iA/FaorZFXzBV+rVdB1myegX6v1bi8EW06Y9QlA9jInavhGFFc8Bx
Gp1+G/HP4IXE6mt21hxQPIxwl/KOwbkjilUi/FXw+omYIXRFE1u4mmJL7Cl9BG23UgFUSthN2hz7
cHztDdbBz7LhlKBH59Hmihv6hY9SmU/GFPL5nQpo8hhIXcqIB/NOaQsdBFypsnuaUxnEceYdWNUI
6sb/oiG+583ivio5BrqhrjHxEL+top1FGDXBoBjPSdMdmlk91SVvUK43+CDw/obx/JNPF6ctGq70
nltfoUm6wIpNZNevfJDYD+S/0XJgG/WGfUHEjS9W43JNkyJ3ryC36s6XDiMLqg3stdaaz93Ys8ss
WZG4VXfUYhP/+Z1F2pEXtEkMOduwpv2isIzz3Ge32mjrwIgV6LlLqjRFdGwN5L6O9uR6HAPyRvCg
Je4PreFXL8dX2TUMELs48vUeU3TBR8Vf2AGqdDZYBX5ypX4pwnqXeWn0ZI/Rwbiq+n70fpym5t8R
PiHtPGIVq4Jw0O5hb771ISszI2XqXOkb4rq1eL/SySCEWoJCnAbjoo4fjlMZvq0pRKG8cC3lxsst
fvORIhmycq3qG55CQrlnPE0JqDl1nIfR7kmJvnS6ddFDEkoMMvYhnwY/rbDIZ+ludNLolLQFfa7L
VrWdeZHtjgWjWDwWwz/XYJGqFE2A7+vulrGhMJae1VS+di2fb7KEmyGOn2K358PBI0DCbpmDU7A4
uByZnFTQnMGqWIwZ3YlG4a0ZlbY+DOyI2np1M9pInW589ezG8nlXU6YSQ6CZOWlKS5AdTN3H2qa4
0/KGTey0vZ9SC0NEFwuFjB11PUDCoLxWPw3cz+qY+2UzQK60CvEaboknfghNGbYmkEq6Y+jASJN4
8kVYPDbQzNcmcpc/cNbTxiz0bat+MTKQIZ5dcAuooN41S2Nw9qW3oB/MmsVGmfDrAG7fclScVkkD
e7BJsYHhmeX6tPvA8kZtE6JdsaFpb6UO+Lkz1NBv7eIVxdXc6g4Z+tIC6KYtPR5h9ZOjGe8EovFq
4IAGpqMO5gXkofQrHQZJkFZcep0ir45Nb8VE7TZp2zLn2EDYVJb6p8OWbm0WlDrBxEc1ZqCOGCLf
rGEJXYMZWKtK+gPPT8OyNBCTqosjWtBiZHK5IXM4niOmpYzl9nanH+uCOVXeJfwq9ELIqG+OJgZM
xo1ZxKyaFnetoT0Tt8SBN/17ovWJaAm9jClHoT5dA9JZ7AwddEYAKdWMWNwNmPby8sY0mp73wmL6
JMx/g6nrG0KP/C17p1fenpqwdtPGqFY0YAiOsz1n2pV+KAawjZMc+GtDzhCDBkpTcQieCQY4YiLj
TP1ZSGKdedh6ytMDDhAGv0Z2ZTlYZ/AhfLWaC147rkqBNQCSiY0UsEtpYKNXZttayqspum8LtRmR
ACwCAKC3iGNJ4bovvRJe3TLscc+qQUHHwwYDPTsq3cPrNlIenNc98yIPt0PldCfqgr8TpSZZ1xTH
pDQviIlQtdnh+7yms00bczL13yPT5BINa5h+tI5VpNU5OJDDZ+DG0bY1jGWWfdbziMCemhd+Mzdv
1dy/UH5LpVfyL/X0VyqG0OL06sX2mmHfVJnmK025HiiGWzez9TiEbeU7MYYlK3H8por3KoHGFdNI
9ijOfgy9M009pa/b6oEPHbFlmfJxqXJBv4l4RYJ+MFr9OqKNA6V4Cc1oXIcsxr7a4kAHJe5u6TvY
IIN6W1cMTAmrb8ChBwwBfNQd55TiC0V4mra92z1KNp5lzl18lvADET7eP1Wq7yZOfVs3K6h8riXh
IjV9SqrwYbKbz6Qt2VeG0CNtgmX4Vnt83qb+wOjOXpE64txUjiNfZeY6juc3a4JDH1fut6Tgln2W
xIFFnyuBbUsTr62gHDFPzLeaVWSjd6xJYRNem1Bfpxyj6R+ncopSJQ7iqVZxPJQ79sVRkr+GoqgP
bvWv5ezvz82TSoX13krLZ1U2WMHJssJ8e9I85Q2D9aGWurdqLRbmUiCwS0LyO7cYHyYS4Xqr2rus
R6qT+XguuGRk8yRzdifMeO0Ak/t3wcvpQ6umavoBkcs+EJNMVlO0ROJluw71KUaywUrp9r9gxLAy
pN5dT1HNjLygzY+WVryEW6oZE6p3i8dUJysJXmHNhGDTOuY2hmLpC6E2QUFb+apC7sUpvfOE3W6j
0bIRJFNu0fq8ou/4waH3a8WVam/04dPKgOlQB3zUsCpRCMD+lGay9yrrHmRYQYbmvQqUEJtZ5ea+
mP6ONoTtK4gJAo3VMeA+MYrDNDC1jxrW0Sz/sMp214nyWRSQvJhasByHx4m4kO+1vH7wuuNVW6Hq
LDOpVa85Hj1c8sVhJoBUVIzcKAeWQ44DI2b3VerKPcG85KlS1a1aTBjoy4dQMHLStObTrhESqxJr
s2W1IFoxwZYV9ZuDPn/r8Y9k1LGDrk8bkunHff2Y2nJTU4jlFBwEQk4AinZvQ2eXovWy07DZ9o2M
C131JDnmWRN3jV5JfrJSlwDSCMvhOEEcnPLbLB7qkROQ7ZytsrjhoMbVA5nUbMnQjv027p2tF6vN
pu/s3awyK5nYcJVh8pbWghMjupVn5uhvjlNucmNfNs5Hr3E+a7X508JJGLbfrodSVWtdCqN7osuT
ontOnZGvpejZuTI9R+2kBhmDw0Z6pz7sYOMuaQlTKS7Z6ByNqHqE3dKsPUQHCqqys4VcsjPt5FCY
CccF7LtBxdQ2NWrMUO2WqgLgnFJ2AANw9vD/q8voaMqImkz0NUs0LzKx202scDtT/YzE8NqiM1RG
0oFn9pPQ7VOxw2J2Yb2wK4w3paPS5jtZ+xHKMBcNxVMZJpIso27dCktadllpKO2UODkEvUNk14Iq
bImvj/SmhXqgkD3jRb6KqkWa7VHtRPU5dXTIRTnrWJ7Gz70tlQP34Azey97WENIkyncrCuM8URHG
dnl+qeGRYYt40pNvkWl3baioTK86Ljkd+bMajS3T4984DlPaF4e3rlzADdzbBedJUs3p570oXLZq
jnGvJwVutdGijIk3qfbP85Big3hRGw5hHocIeUkdJVBnAuOVKMsN8Kl90tPJFqKZGUyPWtfc5R5A
jdpQaFIVDghV/JoJ7sS56D8KA8PlxHRm1XTdVzRgR8IWxuX640gkobajDBtn7yoR6cmO6e0qpcr9
CzBHnCcvWap+Rl4GAlXRfodsaR0Z9NGf3QgcRD2TmsQQh4OXRYzbKeCFEA5ABQk8/VV7XDEOAf2o
KXG35+0/tB5b5vdGTQ/ZyP7PdLmPe6odVC4mBfi/CCxMP1dqX773TvlgwrC2ZZps+obxQZbzcbTM
cCO159kFmNtgPLXrfGsBSADL7zGu0bHg9ZzU9WLIiQ3qv2o4dW8Z3F+wDyHIlUgxH5OJ9SeB3CWt
/qVPwU1kbB+YGzzVNPbgQSJbM5LLRY9BsWV7EdM9u7XSd8OZcpjk2YczYikh5U7l2/iiujVDHxZv
4H8sm0Wr+IImbb+0tJb/BrJCxSSezVae+bWe71oq4K3y9lvhvu1TGlM6Cytcb6Sv0sixPG+IwYzH
sNNoVYmdFBJT84qnFYMyxZR0whf4CTES6HBj2LUboJRhFPAR+Vcn9ZuW4Yye0/4WSVR6h8K3rJGP
I7Xl69GQco2PSKxKBUiLJR7UsQ6mYlnAlCyHA9X/hp7D/BFDz164xlZNBCskVjJgeNO7h9NfzZ2T
yy9zHpNCx2PsvPeGXm/7ejqorrXVxh8XAPsRl9FXM8OMKL0KAsFsXKLCcDeDdNyVItjXy5Zy9aUL
rZu+KXky0NR54ySi5AjRGZpSFzjs4eFnNKY/UF65rmyv88ceDz2C+5cWh8vEY/ocVCBwM/ZKHLRe
wH1zgnnE/oqgJAZdIW+TfKhUKCdGCBGZ/N631jUvav6V2KPwDRvIfAbZWepDh37DXKqo8NilWAYq
7N9JP6+SZYKHEJccNSfMtxLf0KpqjO1k8aamcICXAbq98Yx6H3n6l6J12UGo7nwr7VK9SSN+qDTt
BaZlfJryoXwcrfkJBzO1nZpq4tocDoVoFYrESbXFQ3oFWSZQgnHoRCljnqIQh6ZFsR1D49rH4FjU
dGvQ6PKuxt1DBV55tuZ6bcwZky4ivqEVNxdADKdE5/4tLe/dDe14rSY1tjwONQGwlb0KvAVl3AiK
xur35DEY41KKiCyGRupaPZMp2WwjtSyRwAv7OpqGs0q0B01BGzWjKWLQ3oiXijfWrXVxmtPpQtIl
exBVFDCwPi6EtWPsiZY+u5T96/yqNEhmpEzAmk9YtEIbXTYc51+HbfkIyCSuspPsYvbroOMtNzEO
qpVi6nEcyH2QVKoECwZEk3s+plTjEJOZetR8OUXtfnagXynJDNXPAnpjWRKhyhyvozN95L12HnXb
4PQxv4rBa04uo3wfjvi+S/Sv1pnXdRvqO9tVjhX4TDS13PAJv35CWOSTgbHNb4bo3iMKt8qw4cLH
DliemrlKfBbQ+Ghm35La8VXj0OdLwpM1OFVXbMW6dYvgq99wfoYbBEKALtBx2uvIlviguQAPrVpK
n7HzlZDaorkmVORYaJwW/8KUlXQIr5qSkiBqQJBrebyu5rw/l2N3JiOE38UsVqXjbSvKSYPKgkiN
iV9kCwmmzK793OyswXno6BdknkgTudq2gdbN11Zp1WMyFf3KQZFnXxkeinp01mHCXL1uNtSWoBkD
quSlLLzHNPwYJ8I9xa5o272aRE9N590NbkmrqvPQVxl7tP28a+YIt8Bk3UqjONZ6t4eVCKRmontB
BmEopi1B9GbvKehmXWa9wiJikGRXeO6UPCO6s4wduPcVbg9aNTGeNb3BpeKU8b+sDky7f0O2BFhP
EuE4jGzVJLzywUuitZoSudfxnazMQolXZdfc2rHRd5qSBKWDmzQZGnwpbK3WBWxBKFtmUJMpYV6G
Mdmzwu9xng/9VMS3Kh4zPhYxSKBp6/DK/rqtdndbE4T4LO4aQ997b3QUm5i6cfh7anCP98cCq7gV
VspRj1TM3lXEW00jAPJNqN6A7oozfc7bQdTarV8e/vu+4dxqp5+OreES6DRpRZ+8uj+lFWzXuSqR
hsf40Wq8+NHrFGgFtp5sG8exduygYm3l6EUFo4+jjxZPXmAtTx3atwNFov6xACk6H7WJVdXLzqzb
BoUwPHQOYpFr0jDiMAg61f1zOYRse6NYXMeEWi97Nuo7HvTaHEjZjW50VEJ3fiHE/FnpZXj5e0YL
+VqGRfQwdKrfLYHKLByu3MDNS4JW8uQOdca63dvbvx8mZlTuU+usl6bHpra1Hjt7JjNjMrDgSVRz
a6YJ9pKlCbX2un43jFC7q3V+NCOruqgaHbuhoLE2pkNkW+LPwKxqjbf2sWiZhg4U1cSdw856ist3
ZPAnOcDA6al4DnqFuSXT1qXToWv23PeRt/+wG9jVKFO1pgSAfD0exTLT/HvIhonpZlNb+1RQlr1g
CNQlNvKXHfl7+vdQ9OZZdWZGXmqPNpiWvl1Y3sHrcgSzv9hx0yiMoZ3wux6m9kF/t2mne+ipDHqw
gJsANyQwrL9PunqdO6RU/PxvwOEU1qumPwwxlduJys7R7SQ+DRHfJnaOG/7dIrCtIT9a9HnhN62/
htLMLo3q6s9Ca7/65Zkzzd56tD3pm/PAqdmJXwrmCkdZuSF2ctd+wK+9/OTvoRHCBC8Lz9voflRc
bE/Al1K21Lbx0kDbpJ3T7m55PVBDK9TnMCIHJV3sduRSq8BEFFhEi5fKjfCYEb/2xxEe8ardDPPs
XUsEhSvqgXk1r45WeVdi1t2GQ1CJlqEaSy7YONpxaxxHu/9xYwMJ2UK4cPTmKZni6qI5bXURfQq1
qfeO9FJ0IsKdOcVx4DAcvf890D50oOgMjVrNu/soQvKgbkLxYmeR/lXM97zckiGfPoiXK0EJBeG/
b2fs7xwcY5aiPrRart+SCTHKG+fSB00UAnbiM4U/q/ONxuSCIYjhK4iOz9QblX+tGi91FmNegBDF
rRh8lwOirSyyNy88uGSQIc82+Utal+1eEpy5K3NyJF4+IGwrDFQc2LS5PQSNZ6V3xQmdIO6NkRFh
ze6RISn3BKw0eEJJCsXiVbNK7x86bTsQfR3UgluA5sjjsi2gla+YkYns4Zo19i9ihbn2TCFWgwaH
7u+Txn7LekQ8yU2tf3RS+i4qOOfsn7Wjgh2oWf19+fdgZCYYk4miODfNvO0YviqxC2tLqeJnfXTB
Wajhtaq0Mii6gSIIF2THMIAtNMtrHA8/JlTpo0vmdOOIrjjUVfetqsx6MsHukPSboZ8muv88m5Yl
HOK8CV0T6C2RSXOw0pM+dtvCMW+CO+qNomdjy39P7Mx+6B9xBkJf14Pc9KLz30M2lfF/X5XV8EO3
TrOziUqtnKxJvkj14itlbb0XRqodJDhMNudGdIO9yD4p/Bzwz/yoHkRwejfzRxtb4tbWVLmFpQBq
b1mHdcctDhF541Wr5mZQQjzZKEl0iVpp3S3RRTcc/L8j5pXLEHfeJvLiQMHAd3QEK7TqSZvzBNBI
hpZbZeL8lowSxytV3tu/xWFYVoV54E1k9B5QARNYKgI76Yz2wbHoapSjJw6AZvCXpu2LXlqYmDw2
9FWVJG+hSsl2EzfDVrFl8uYk7ruVQwezhM7xrZ7EMSpqcMvLV3FDQTWZgFvEcZ9Zdf3ugGneYrc3
A8/BeygmsEaZyxyx7wYwnoy/7n8PhmO+Krhjj3/PyBHxcQa+nrL0/fcHSDHMW1f5FqHBJJW79gW0
3rAEd80wF1c7UdxdmJm/dVMelKL6Luq4Z2ydJM9dPC70HHlvlQhWJH/lqMCdWbttOrI7QBgaatX4
Uk0mCk6u/VgRBvoyyTCxN+Z4M7N6vsiJyYwKfZ4OyXbt5aPcNKn5L9c96lgkA0XfGnF3hF3OTtdp
ieFp+Bvbmh7ngaFdAPhQoOXSlaJK9VwuD3qGVrX6e24OZRwQ7gbSvfzEK/oyYK5pY8qIxFXOdcxI
u8wP0lpCV059J5SW4sGBc6gYnG7LFihvYqrx40gS41HHCL1yDY/x24KzkJOeHP/+iOyd/JTYuFS4
HCr7Fe30tXJ18VW51VOlHVOGAGfb6ONHw2y0neEoue85oU3bacUo30LV+Vvl8Ezgp2gDr8bHXMd3
HYLkjhy2vUtab8HSAIJ0xG2I8+mIUD50yCaDOP335TDKINNGgzR9jP+sz7SXwpm03RyLcU2TlUK1
uqZsygJPsZoU3r2Im/4EPhYuHHErJmLuKzaLWxcW3k14DiMiKKEVdyCkNVphCAwKQwyPg7TsAPMN
Q0QvxljFKCLqK9I0szdjXaILrxvZOaYHW6Xc0wHi2Dn2TiuiT5aTTRq/62rP1RgeUvvjvicD3X4N
lIYeC4CTcFwxbH5nN3Nd78ZXYa3zek1Zn/5TnLPdfCQ9Fq3aV+pbhbvpLx6Ks1jF3yEJd+xwCaTJ
fGMIv6Zv4EH8KvKtGVSmlIeI6ruS79NwE2FSu1ojfKs1BBd0yG8zHD4FPJ68v1OnpgZD+Oky2vfK
t+aNMk7okJi0CgH5dl6n47RtprTa3Dq3s9YY0jcVG36vfqnRWQUnLY91QvWexRdvwMowqjOaCbp4
6cMbOCf1Q62mOEzr9ivtdIaVVf1tYv6J9JvEaO1ejHfmB65bg6qNg2JmnpuxX2ak1kEv0PT6aN1V
pWGNwc/xCppjTm0frZicivsPxgkkK1G+6ExIqG9Xg+lUf3n22vHGF8Nryl1tlZ8227km3WDYtJ8i
ulxXtmoBPOVutUoKsXbxn1j9p1hLyOybxNnXGzp5knDF31afHFdu8W2r3BWvQu9PGZvVaAKs5Pjf
JwLMsrjZ2J2QT2jtNYczucZtiVrrdTvNoScru+m4fMzRPFB9uLV0DlobzvvHhVKrbIscnNqq30D1
3Lf6WqkZTfGvrqqDlcmgHY9YQ47cnbB5ojRsjBKyi1IxndnXLWVZXv/kLTfYlA2a2cktqGs05PxL
EdMeFi5P29fsN6JazNOD8Obe9Hf9Pemw2mRQ4MOamDIylNtPGzjyNCvDf4XvL9JNRmQFNch9MgqG
o9EbwudkcZV9Fu5L/MUHw0rfuDArBmZmQo0URa+YeVg6uuquXaS+z48zHlOmIuF0Un/ck/M8Pmgf
qkHqEpTwpZzA+vLVKlkwm/mBvvnF75dssbjRCou4i+ldWdEyVOOeNZy3OU+/7A4fqUZA+z4/mI8x
lmCkPdWwyXluLBpflQCngQt9WklvWjLSWNaMm+kWLfWOJAx4td+8z3iMt/2792lQyWDqvgU7+KcZ
VsvrxpXBpiO2+jsAcF4+yBhdtBrv40NGzCCe5Fl5mS/TDRC4sbJ/sIXH2eY3NJY1Ct+CcqeC4dBv
5d49TNFDTDffRSojFRCzRjg1eeshzBY1Yk2Of3CUWtAe7f2KKoxljaic+DHDyJcND9m2wyWOnpHa
u3AwPmV2xiu/WLhwsyoslz6WUcnZh9xTt1pVw0No+TYVfkdXMcRBTituwPWAP+852YsgDKLt3Sj2
0TbahrtIPSqfq2U87Wyw3eCxLeJ1/zZR/jGv21f9R116qc8eeU+WbF956VJ/T6DFKH5bk7n/SnlV
slPHuha4+2Sr7lsybWvjY7hNN+sSPU+cnVUmdD6ZR42D//zmcZrLb5Wg03M4hNL/7fpiq4lor6tU
tmjrrjQCp71b4anUd7CtMnTBdpMYF66Bkk9kSM41CJXA9M76dBHrVN2nREac2GfyISh05FU9lauk
xaqzwhrEvNcHLmvmeLdLDLuMmBhOcsjVjmXd+IyLL+Ty/UHuWm+vleIRTz9XqqvSzOCds7xCNHMp
sZv8zjsmsEnV8mRAVOEqSRg9ufRwPTPMNUyat6lWLl1/9m4RhFFSTaMmD8gZawZ4qCc1BMOmDhJs
PDNpt2LbjtaG1BSI4EukvUgcfLe5C6rmDCvdn7MDmXlkjWVhCsETwtlwodRmP1F78AWcDZ8JLRJK
Lr8cZ61rvBgcRCNIhQDAVvAcSGre8yXUwV/TlTL4HrEVs3AAigupacS4bkXnBBlSoarPST7ZYPGK
ufoR4x7OE1pVNOmnTbg3W+7Kc/NqmzX7lIA893rM3vRR3XngrTX8xhajJJyKyh4T8Hz47MRF5J+D
8iCm/AfL0bFNFQQf8RrDFfYMUhVDr6XPLaDjgTjTex5Zg6+oDrcm7DnOiId8SLpwA/SpPpPtUvf0
6Fg7d67FpZFDzTh+yp7iYRmB5Jp1AZsB4kMZX0sk7a/S1P/7YvmOUjG8SiIidgSytWDGu73Dles9
5fF474kNEzLC497NQw4OkUS1I92I60jXn8HvD+cmCx8JNwUTYk5dv9VJqR0FKqhv1/UCoeBOQMw/
5uWaCeO7A3W4zmsfIemi3oxndIlxOydtv0qbzNsX2rL56nLrcdRG69GEt2EJ5Z4J58Uk7ovy5zwa
dkKzasoMudCa+ka8+l2kzKwSGT3RV9Rd6478MjfPx78HUoY0zSrmEfCniy88YnH4/w79fyf/v+9h
dXcwiv02UqsfSOGTIk+y4juTLoW5SRZ0LYxng4bVwbaSl3hJhHgarzKb//CUdJpjBLEOZs5ehBvJ
Nu+Sqd2XrlUcOxZI2d9DOOGPmrzRN6QB0XZq7SA1Ea+8qbFuikshhFfpR01z4mM7OXIX2SlkauYx
+AKKbjctW01NKcERA2kheHaARH7iekU/wv9wiaNYO3t4K0O4hh/pLHZxy9uyYVYudvlSeJ8QHPpo
NG1v55n3XIh03pd98lVa1VlPOT2pUmpX3VUwHcUIz2k3XWAXeNtpnLEtlLq6ye1+8kM34eTiNNH+
TxGolXi8pmDOWMEH/sc9sxubXNMNrFt3cQcRglznBF9gF913KiMyvQe40tLWfpnamqNzosZfGdef
1GJzVyjsOQWI8XPXNtXZappANZvp8PdMy/qDp+bZeWoekdadW9rr4YPiKI8joRs98bjba9QFCyvV
bm0RRxsv6+11szz9+54n2eoPcoFJTAu4Na8b7dinHV8iM33W+lRuTYwIp7+Hyrarw8BvEMducxLd
VYkbDuW46I5T32m4VS2NDII7Hr0a40wDD2Xthr2xx+vJtV+HdDXU/VS+8vLgY6qmjySNLT6lebkP
JSVlro0JaACKu+b/RFdu1TlPqT2cQDnxSgpdxwcn0cRzLJ4QZFmW1KUxw+3i+OyAsi3EkLyXLak4
VSsx2avFttMGd9fqtnisVZ1PbNZTC1Jj7FQqtzgltXkYyUrjJXFP3WwDPGGsEweJGAlBlkNxncUx
JPH+YjQgOXI5fQiDUG5U2xOli6P5YNfeMx3xcODi2QNC0duX18LzMLtpFoaR2bKHM7O+y9QlYEbg
5+S7LHR+cZKXQW9E+pEg8hsGUqx2uUwDzMfIjDJhaCFmmljNsNmLHsRH6+YQCDRDt4PCunh9NP+a
uYVraYySC69Kh62pUXegC24lzZdnrQGJPYeUN8Kv4eNI+cqxIRmIxM75A6/q9GF03PS9yeivlJc0
V0emd3Po+8+qDi/alLGIa5K7ueua99HMgQzm03QqQyTl0LX0bTRhPIy7mlJiSIVBNXj99e8reJzy
GnvzE/Hh4VA1jKkcO4UCtqx7YtaHU9G+hUlmXhpGNzvLlv+ilGd/Gu7f9+WgWts4pmkBtw/7hAob
qlrhJ+Iagu2HO7MUBKz/74+UQXobFUgiRBJHP5gYqP9YiMqywvx9ZSSG3MJeexF1NB3/9zDL+v99
KjJqFmQPr/O/P5Lgaq29Rqz+96v9/aZgnui0iDFJ/v2gTzjEa9qUHocmPDbVLD80g3UqIxjLkD5L
tpE9x8ew7aZTb7MFV0lh4lydHmYqER4KGiqqpo+vYSe5+c+fVdM1D5HOz0fD4qVU2Bctf9CKB4sr
WIfc6OjZwYVmDCTo1mCwOlXLQ1I6mJn/97zAue3Z+VUBYvKpuQ6Zs6YVtNcwlRqlqElU4Jyd43kD
1/lH1cynOAGbILmNBok+7AHmvONvBLJi4ikEo8URxwRpQoUYlzOrtEc/V6MnSYDou1dsA3D/gxVF
D70eyyeh0LbLaLlrQ9zdTRBxQzs7lveGTUrZxiPFU4559uw02oIxdX2TWldsRn5tZsquyEftadIl
eWWMP01h4mgeczsY6uqELpUeBjVFTsvKea8NvPIUYX8M5QgpFr2IWtWOg4Hdaqsx6r6qMB/uZUp3
FZnEvarn7sYvFIIwOC4T8pdKf1Qrxd14LiEWNZnDkwH39uQtRHZCQCCkeYYBdgco4SV0sAhCDLTW
Q4LgMAz1IWujWy1AfNRarKx15jVIBlSkE4gu1CToG8zw6gg9p3VisQE8e23sGb7lsi135lfXwsZh
Gfg60vbAeOSfoWJEMnMq1KwueqkLCvJUaBhT1+N9dzp6cKKRDgCyWkhBNqisEayU4YCwJ27QMUfx
ARboPpu6bjmVj0SI4qUDAyNSmh/yOKkYXRDCjalN77XiGAumS4VeiE2tN7syyr6cXtwK6BbAoK6R
0bwmkB0eVFGcO0+eXatxfGkza+AWRo5NqfYNojGbfTymfbhqJ0grxIkkblt1eO6X0bcpsG/q7KPW
kKXqUzpbB1wv8yrC2L2IrL7aTMMTgt8tmpJ5mXowCVWHR7Ni49lqCSFMxVO73cjuIxpPVor7FHSA
y1abO5ZFo7XeQhObWxNbdp8blGO+tlXxQuE3erKKq7hRrY1I1FNpR9G9aTDklEzdGQMcmR9e+5Cc
V6W5w8EtuJ2TbjxO+mRuWLqXq9NYhXEn16HdFTvUJ3XTVNpvY21tCwvwKDrjVBXlfm5KrEgQbjeO
Wt8E/UmzEnXnULTflUg+FWLpfh8N5c6ig5zTdeQSNBkTX7T215gmhMxk226ocGy3Q0yVRUYfVm41
CFLFdzR7x75OSGLhZ8fFHhJHi7FzFdn/Ye7MluPGsiz7K2n5DhUugIvBrDLN2t3hI+dZfIE5SSfm
eca39Vv/WC9QUqSkqIyKNpW1BTMjwihS8Am4uOecvdfmbJxABNr2u9mNJ27wtHo1eSqOZWo/DUw3
8LAyM61G8zxR+3AVe8hfgRZwNzImTLZlRCvT5Fmqn30f6hEOr6uWQTeep/RZM+0RZX7vEmswIWOp
hiVCUG+H0NBVyvatbNXiGtELBxzHA4o9kkxGGxNXyXy/nOr9fAZlCsGkZWXtZiodzQ82+lz+uCR8
SR+jH9NukdsBRWLLmFuUINljQWYi2WD9TJi4t3vteojVbDOG5WcyO6MlocSgCRqvXeGtyFcesUua
bV9AS6d/0Zp4cTUHuJr66jS0opH0YJTqE/DscbcFmZKuJz9220rAIsyFq6RBtCSPkmSXBRycVtbH
uASXjf0IreL0WGn5hpKRlvdDl8lkiz7cQRxaGK7TZreyl/UujfyLuCshYXXFsKoNpE1WjISDOdiq
SAzWxe5WaJ5O9Jm5yr3hyWjag9Olm77Kd12dcvtvSH1VU8q7IQIo4KH9ihxUu6rdj3BkFOXa3xlN
kG5CJWLR7YYJPHLw7mFz3SN1zegMAXqw+8ztAlXfxSqyPOpYl8GKvvb7Bg5QA44h0e+CYVLQtZhr
La9QPgYanaSBNpCm0pwNJemcznnXKQTnUOSrTR/S0PeuykJ4s1tTIlemWld65WK07xSPXfEthCRI
I06NY9t5GPuWQJoMj67dm0vTaZ8dlfKsdg6GaTRbvwbckKNd4srmJh4qDfp+c1kk/rQHl7hLeiRh
QsALGiy2H0NFWEaSByhLR5w50pEHm0YkYscY14VxXejF0u99B40A7U7scsEaN6C38Br7MqmU0E3S
mmIeO1eLbHYcNOStehltE01P6EexIKLORbgNbyJC7sUyxorB7tIMyT5IOSEsahIukhHf1+g3h6aR
5yNpAOda262jUbi+1j50js4ch5xQSl/wPmV+4cW9sRIWwadaRiSLnoY41edRbJcz009qHUJHT1PH
TJrSlQguliwXVPbsJ9DE43FuUZaafrwPOjJ7EV08gek8jBkdDaUpjjYz9DJjrZvviauY0aQCJQD9
UeUjze43jv45jaPrOMA/3E506crppTHoM6eFTTxO0b54PY6ZdMwOqJ02Y1/f6na4NxQ/XXXSKNcj
4ZYp1st4ZGII28k5OFV7F6fWUz4GhAd0d0VdEoUUSxSgicV4vymu7WmCi6mgIujS4j3xEjeKFM+N
Raex0K1KZcQlXmGQo5W/TTMagIh82NON81CbMicPrcumtzpc76W6tuNZ/xaZwHg0Ia4ktoaFgcFw
CnvELtGwJsgZ95kRbRw6ECwECPwU/O0L/oPejmIgK12t9JKDCN9GWvIrBSdelxGAJSwN5RR2vXxS
+c68Sll5VyEJUgeHOAykffSu8NOvRzkiYGbDnDnUOBVmhLRBCmPghMJWRVRzYfqPSYD3wbfvQ4Vd
6cDMg8vEG3YEszIRaxb1gMolD5TnKmE7GTkQHYxYP4WSwcFFEQzeeXRgq0twehBg2gEZye3vpi4r
KlpyzAC1uOCCEe+SzqCOWPVsB59QaJclRo5gzrAqd3He+1yL9HTsBPSa0j/msqweay27gxF5G7R0
37ikURoqOl5//zJIxcSdjNCtDOeJjOjI22Nznhlpcc5+VOI/d+od0ErcnnKDx2IWubzofcSWAzIa
wKXWY8ufvxQqadOlsCGARB2sJj+ks5wxgEqy1O3m+lgnu+cqN223EfiapDa8OKG4iZvmopO12Pn6
8FwRmtHGjr61AvFs3mq2b15Zg4NazYRBR03KnUdcT9iEVlYpr5WYjKV0IgaqAC0UnmkFXbDS55yq
q9D9YAEnnpxJKNjig1a9qtF6F8fGrJRLbsa0tyQMF6L9UGJQFhQVocFzzAFAzRKiI3YTVgrvoWj6
w1haxp7AkXKZivqVS+mti59iu6ncRNGQ1/aAbwhPuUjo3WFxXkZe13Ix1JAbNIZ0ZEuiNordybGS
lcCTsjLslvCfYpC4jTOGys67limPaQ2zpTLoHg4GTbw2YozfSUZreNSdVau12CDr+ixsQ/jEJj05
Ve/eO1aDQ4IGtdA7wC8qqimCrhHA1yhjW2JoG20zZeptL1mmTM+zZ4ib5YbATOCwsF/T7QrPpFjq
MXJgHDX6RvGqV8cccJJAhkRJnK3zODMOhREdhcLtE9zaRLjeZKhPzRysHBmXhAE+QLIgVHiGqqlG
DTw03rL0IwA2GeYbmIwViUF3XBupA0A+t/dKTaNAUDQZiV+tw9Ekhk4J9qPDfbXB0EaDfXotJhvJ
XIUyKLS1IzJvseiy9lIdAwvjbExrjSiZpHftCA2JouLpGLobAi0RCKUjM6WAfqwpQufekUvuVAWb
Y8TcwbFLJBaUqHvovWSbpfmwS/Lu2a6bZUX0iM8ofkl5VfJE8Ap5qbFDspkuaIj6UBi8z0X72VZp
pRfY6tAZeXREOu2Q1XDl8LMgKEaUD+5yYh3O9U3akXjWhdMtukXE0qHzFNnKOxDWfB2FNtiwQm68
CKEeadGfRzOm5EpvTC+Y3Q8hpt042VV6ctk59Xvea/cBqycmcs9bl+SF5cpZaYIMSgoihOkXyWnr
dDT6GUYIZgbsPNThpitoFtdpvk/CdMSsHm5IjxFrrFsptmsEfjE6TiswjyHq8FXiBTQ+uvt2IpCg
8KHUtuyb2LUG8mzCfOAXFdbFKiGQZcyPiY7xvgfT0sOuKoJkUdxP2KmyEUH5qOztbKeUttgYVq7h
78sfR0tcl3j9OjTxsLTjJ5ipgsoDAYoz0uzWSslHKXK8zXiePXoNK+15grjKvRAziR3zGQX2ed1l
l6ViYkE0i3v2MPT5iaFOLJvLlk/OzYZ7iIfEsZr2EX2XdmOE3YuvQF5QLeTv9OMNyQq5I0y9AnQD
B1ed98SaLPRrK7M/23WKory+DNNmWJZp421yhVA96FXP5vCm0leOhPkYCfrg5D+9VDmJfiSUIawV
d33Zhngc/Dtb9M0Ol/jS13qsvJM5Xwq1W3eUqIDId7Y63gK+WRBvceVxr11Gs1q8b/RlaPq3EvID
EwUAsCLG/EKlUjRIy0cvjVa93st1zqY5sQqEMT7+hKqrNm3CBTiN+NSwDOAFj3AANhhOO59cOBDj
72JixNQmt22hYUGs5QX56QdBVxF0BVM4pLbc5zrzzDzwfq1bVAKLiJsc6CKqQ4WZV+jg0NDyFuRJ
bqw7QRFDUFvp+rJwYYDcKjbOaGzBqKYYjVT0Ztm5qXBlBNJTTYc2lYdIZ+kdmlHXr+wUqxaghtSB
FqV4IAj64YDlcMWn/zl04IYNbURcarnxfKiwFkbiSMb3iDlcK6Wg60KcL8X0QoXbLDxv4u9Xyd6k
0TsH7hbe0maSqEBNkOGxb/ALxuE+qKvnpqResZQaM0ESv0Jmg8cMKbQogwunOePi3lht/llrcdyi
frkK7eToJIJascHl0E7rqcKcFIn6JR3KvR+3Z7XRNouh7s6hF7FH1srbSTFcQ8nx/Iju0cdFuBgj
7z2chm0csDbZGicLfAiikBaWVTz2jnHuaWzYA2GwUJJU2xn+2ujreW1+tYIQnPDZpNyqFa0ijUDj
OMAMNMQ3Re+cJbq3nzrw/LLN72ppPaQ1Is2JAQ5qEvS7SXNvArJJaSeFr7THScwcmRM6Sv5QDJQ1
pXGvtA1e8Zx2iab2G+GQjUrM1QbkE3NIv8kRLi6agfmHrWU3wTj2K+4Pe2KO3NLYOeyTfD7dlYr4
bDs204NIq2ytcp/Ec62n1yM6C658tygROYzzAgLRK2KrYCz0SiWvECXZuoCIsrCw+5N9gCU6k/dK
wFiOFtrCaTQSfFixz1pwxDrRtWtLZZc2lnQm09nLm2DJPzeUplmwtSX70Sc1FgTF1eDgISjL9lgE
yiNdgXLt5QM6jUF/M607nFaAYlo+JQxzwp1XiwxmJGFBfsUEzKXiAReDuyIw6i3t1Et0oG+zWNKH
BLTOdAnSVEGabnW+y35DQ/SGAb0azIepbe/Q5QG6tLI7S6RnSeBd+iX3I0t90YN3oNpM8iua50Ea
XMTId4BHPaE66pdpdNEjGIA/dK8zEZ36wVxqFpcTRtG5P+O8KhXm+6jCp1xBhSCpQjOWvg01lDGl
JUxOexFe63g36S30G3tUXwyzuRtwqU3UJhE9Y2J+bwIf5hVJprgtMshIapW+2ErtbPtMArSX4kUJ
Gc3E6IFWcuSVOr3xRhuGibKO+9OLqkWbUjhazGk4lRzehrznfsMONFNugoybINrK3NUpBxZCTIT3
hJjIu2XaKOGq6L0nTcVZ5lcYHQtLuh42mUv2jfsk68670tgqKfFpibOzLXrnRf85rdRLDXn7Cpn7
BRiiK70dV3SW7gwHRzO4dN4TiPuF7LCoQ1sHCg2/VbMJYehAPi1rU2CXyZDYNrq2ftNg6Lq2Ds2r
THCctKMsN2wztQnZoCWqi9AEBWn57XZM2L2zhxxhUBQOw+PnGQ2mm/SmzQEFOpvHu8nP3jAY0hyN
OkzDiWCDgy6rAaxowGhkM5ac5CSPImnuKOpg6PTRCt70mVfVgCEUHJgmxR+MhQqyE2e9Qpt2kaZc
ZiqYvLH25EVCUZQzvwCMWQidd99S6JlZG1zVDp68q0RV3qfsJoY8vOkNTCF2H9JPbajyCiW6jpB+
jXZDk8DsFqUcjVWd6VdWkb0yLChWsgtufWTnPlFELEKh20wBGh3b13c1fKyoth6rNn4u0F2PDDRX
qaWdi1E7GS3qyP48BLXQ9wDg4OI5bpWDLLORl6oDPo4QjAZqH0i+Y0H+gxHc1Y40lmrGhZh3FrsZ
80bTZOBWLXSdwA4fQi8j/D2XxdoJ4TqrvUU3sbwMHY8QXz8d3XjihEwM89B7OPFGwFHkfr4yAS04
/FYJ5DZzmuC8lCkficf9OPT6FRRUJjZjgnjFc4eJa44Nw45oU+ZJyjyej9tHNc39M1SwoAfZvUCI
FTOnTQ6asShNsaks5cpEMbbHHjMjhWtW8TZ0lrrzENKRcsFQEb05c9ZK53NQRXR1ZUkre5An3FfT
wuLuuuJqX6MMXaqTWqyVAjmGOdHsnByAIB3TJEBBCFisyjkaKqq2ML8aTOb3LGfkgUD3X6ATrl3W
+DmslF2ml4bwK7nX45/daqLblrhHl7HlAcdQzyZbu8mA3Sx809kEaOF42laPaEXv5gCyRQZVB/IP
m2ZEmix9pm2cy7p/THU28m2KVwkTHzCNmF7AGNLaKm3nDbEqOK+yOlCNZvs0H+9o/BX0RLWzWhSf
i2xkvF2hcBu7q5zgi16cl1w7SW2jz5pUmKTz5Vq3zrBXW92VouV+0xJ0ru49o7lH8lSxtpXz2XsR
aOmDDMBbNrVVYSNRYQ7HoX2ON7NbCBylLpuvh7xBwNZAFpbm9OQbGp0F01t3rbyxhI8mm6i+LgXh
bKvdflIQs9jVRaZ0cuGozI+jkZJLpUsd9ljpRrbYoyVVkh6Dq9RUX7yOmprlas8lgHTCaM9Fm99o
qpafpZ2/pTZPF7QALkVJILVeMhlTmhlndo2trJifbUOjcx8jVXAbx1c5Wa1VzkDuAm59AJRCeaky
9jaO7SIidbjhhouhEgANYVDL8b637IbgDKh2FBURFK9VrbHJaxOfhdqMjJVs5bmJKwwock4f2byr
7pUom32Y9kDoQHqmtig4lbbjVPMHt3Ik090hl0vfQtmXxsk2Spr1/E9VxxdRaWvnMXCV1RTHeEbQ
wwEl0a4R9doYlIZngtEk88c16EY3C4yBrSTXtiYZVA40LWmZsJ7GMnH7pqLlokBcLGuKEy9eU7tt
8EFcyUl5z1AH5hooZm42EZJAax4iBIfU/txkSriralCNINiQpPhQnS2cUXrgnONiChgs80nTEl1r
Jv425JNY9VOVd85Ws+vJ6IIlmS8TO1g4HEVAM8LyS4ruFh8SRjh93RHU6U3NxYi/VWYItiajfsxJ
k3K9cJaEKvumsQ7aMLh+xYtUVaxjkVDQ5dU6vgBtY1uNf23blItlyBYr4l5/NKR+OfgtRW53jRSv
2gW6fVDmXS9RSNO6Aw2yUJr+yhnCxJ1qY4uHtL0IObWiks5615DA4KvBThjifZzgDQjZLQdFbbir
Fme+2tAkMqHAO3QatGYZ5/6bWZse7FJQVwbX+ypvqhfkIDTnIgZY08EwbLlv0Z3afnYlHP1xDgLI
0zdDcNfRDWtYNhcBWaVLyb82UyO2XR0/1LavPrED9PHOeVeVqbUXlPH9WeawM0+q+IGhrnoe24O9
d2bwm9Hf6rI4pj22/aF6gzAmkQbUl7DfmXao4IpDP0BN1z5piVDOjKA8B/RvbqI6YKpQFCzeWuyq
MUuwM+Kes6baQmCGdCYiL2N8yjuGNwEKoUWEI2MlCqbsGXrR7EZtmniXkcLTMNOhsgUXh9th2gyj
lrsqia+sK8vAJyW0HoDpQF8+5El10rMuww7YBzMDD6c7JFbXVp27EEZVXabcgwyl2qo2jjdUJa7T
s7PrDOO2CI1NaFgOss1w49B2LMZcXiYQlm65tgB+10+VggMloWEqXA2Fu5OfBpZ9TaV1IYVgEkj8
Dl75FkF7NrC+eoyRS18yCQURAyr9JW7Lh6JzznXEWoV6UQOp8McyfTJBblKO9dSvRt4x5y6no+7T
WTDCNSi8cak13UA7pNuTSp0dYvkQNGa0l35uIk+LmeThCx5mhRpY7gRnPwCmEbbfiKWxodVkF8IN
68odRpYRdfStlQiCaxlFt8RHmHOCS70fMLIlDQ1Ny4eJUVbVo9nXwYq3k31nXBwU5Jjzf+soMG57
H57N7Ig0VDS0efBOGNDOpKhztemsZjq0yTXrMq+ci96nISy6UT+EnTHtAFHRHwZJBi3HBzHZVHdD
Y7D/bOJo0186k57tujz/3CcoBUWvXYCe0FbqB6JYsrfrwGphMF2xXIHwxou6KWocgX5aXsVOmz9A
F372V0IHeEwZhHGBJrNfTNwZ2vvAcrCHc0ZRZ7+YPrzAZi6uA5bKQKAxNLXgXASo2BqrX2p7EnAp
LkbQjibmu4YZP26U8DIkWX4pK+EvuXmfYtN69sroKhZ5th4ZRsC/Lu8EnTdEDskSXs3OV5mxsQeg
7NE1sFyOq7Bjpy8z7BmQmNWd5c0wmBF7GeQWqGA1VqpxJZvRgDYCkEjR4vVgVHdmcrLL3rikr9Yi
jw+nWdmbePl5r9pXGB7OpB6W6zp7K1RHrut2ltKwlKRs8zBgs5rJPGeakhT0gb2rqG+eB1/cZ9Kk
BUnpm8TWmYKP2AdEXdbMSwefVjX7IdC+zChYG1eyfkayAtkDF9Wq77u3Fgibi5b5AYPEAK6Ny0vr
4vvJ5JKwaa8luPOHItmWed/BIGDH7I/JtmmTy8i0VbcqZqkVshLQ/G3MgqLXvEMhuhV2x8VazaJd
DxYwlbWHq9G8K/p2xXz/mULk1W/Zwk41UkJVGzdVXYIsG+AE6cwtrEZeDHUIBmh4NBJkyHXpvJJp
djJmsYVlQB2v6IGoldrR2oEpxP7nPZ+q245ItMqivVIk5AbAMQshu77jr8Li3drTQnB3tFRUjEwc
TcO4IiQ5V8twIw226HbxnKKtWkLgK7hoxrQ44m96xWqwrkYQ0iovVq1QSGpZP3Ljs+8GQ3xOO+VN
lMY+dGRz3g2brPBvLGvY8tuXClXHKvMi2JVaOLj4K84R2M9njVTg/TC48IVyByrMWU7KsLYrzIV9
R3pzoa6xVp6hQQFQwYALb1JKKwySfocSQW+y97Sf2z4NUgFbf/c6/a1T7ys4oR3Dj7VZEckQ1I6x
ynogHZUi3pxYRq5q46kq9WlYJZPa7yLEAM4pSm/wkz3HelLT3jnkPUNaOxmjbYnBmy4SCMeB4sBg
jzeo5jnA8i7xr8pq2kMgUhnzkJ+UxU9eYtJqYsleADZ7HxSwbXrax0usSHdWqD4ZjF4QPBiXZhJx
82ZKHgUgqLETBuT+jMMGlNci95foZy4DPV6WxXtubckzCNeiil8J/makXLZIKSarcp1GlgwAKbBt
FN40xwM8FDphFjE1cAvgSTEN9BXZeK/G6qHDezLRmN8EDlZiDZiWjy0HUV34xtDrgK0ftImiKkty
x15LEmkBH+MP9hv+hK0muK5bYWfYRxtc8e3c0jWsdYTS3VGDx8q0b4j1WU+jHey0prjMUJh0/N7S
8piS+oBmzLzkCoyCZ+77uAzqCXkINToU157FIAJoaTsPwN/rMy9gBReV8NaeY1yJkk2GVnUHzSE8
xw7LywmL3zqck78ckCimUqzULmD5JYNST6yjKq9Rte5Ta3gcQ+R8+WxwCRmtMDcvK6IN0H5sAqtc
+X4ELNbUMTAziUHzDqF1HoS1RNvNS8CZZkcHUBFNFr2znHaMg13ZcA5Eba9vAgNEQBYCRawTCnsd
akWLrUT2JA54FEKkqMw6uO6lBjie4WzkNu49xxneOAuNsEb46b7zV5T/jts0PEWzw8Lo6e+J6pPh
Uo4PSsubWGL5AQx374gBLkFeZcyAcg5oj9umj6+shG1jh+Jk6EckiT5DW2Ui9gs74dk4JFur3RbC
iZkNoAUvYrB4cau6VHo+cgjxGQ0p1u+waXDQkJEaEL55yD3jykQpFPa4ORtdf/MKOlxwGM514Snb
fsI3rFupurLGrL+mjdVU+cFGQ2hG2lvMHLf1/S1dm2Fh0YHEUoA1h/nO3vGFXOpWIKkL0Mcn4taL
kou2QDFb8NwzgflEtvqzbpTXY9trbgYL4GoioxzW0S7I9GmfTFJ1jRFaKNSMRqh3hee3bNeDfj0O
5bH063QbIi80yc3csK1+0XFp4BjEY1Vnl4xsy/0U5kcHAD1UkWxjB84J3MnTBKY6ivTXUdXHrTXC
wBOcB30X24wAppUwx+tK60A+0iLISxkfapnuvItaTexrrZ8OfYX+XGLJdQEUJKuqSNpDUcgbuP71
jTHD2Uar4nY4dbTJe3MumREXsOk8y6UDo00YxtoWmeaqQs0OVU66soLhO8tYSfCMpZtcGnIzsE0p
UgWhPxqWCYznughmxgmbp81QQupw7H5a9XWHm0lTHOrp+iA1wkY76BOuwum+0JV5x2TsZxQpeTza
AQA7kCBM6ssmBI/ZqMWGMBRngfA4u+hr/Nv1nvcNv4Si8XN6YUs2dbgO9G5L4uQtqz4TeGYc0qjU
XYZ6eWGbAuopGMbYY06VZ+G+1CnBVARfQAKGVRtozxVP0u1UmriKCMVBKOistCmWFwVaZi8sutXE
vpHP5CKIa+9ghvFDVA/7KI1pOKWzYaDOiEQK7xKbweEQpS8QKNdD121IELwJkazbgbIlOTJftHLI
L+0SKp6DN8Lk0oYNCAHD6cc1cExw7gM97MyAy2UO73VinEcV+QgdssHKy8KN5yXXfQ56VOU6WInQ
Pgm/OOuNQCdLINlJPT/mxDosbTrVuKoZfluoH7RGvFqe1oM6jGmHNOtQFBbS8E5zh9YCu1v473ac
3SYTU7JqHqrrbHXk4Dw4QfjiSSLMdNx3C2fgqsjUiFy2NkTpwnpD7A6gyYhPk6QMZuIsjbEiML5T
qyjoazCAbwmaARLYRZKFQj2vdZY2NtuguCqVprRJGB/O+bPeH297I8TdGRwdH83uFKewkLHHYYzY
WGzgyUU2Vx6q2wZLJEpX29z3MY60Wgznal4eINyizkGf2jIy/m+iD38ffKgRM6yqtoUGyHLsnxKS
87xtjA40K9kCJG6WRYk2YKA25NyJNmFIoxbA/rLya+UQ0gvaSDzby4908NazqsumS8702bjQDMGW
kmy8+LB/+m16FsnpEnqK2H7EnUZWWq1MAMTeIhgyoMYwnQ/S85xlWVa71vZgSsx6d8agGVwqzfMv
u1QqW+aZ8uCMFUKEXD0VnS8+NxGBQ3rRZdt+YBRL0tdFDUQKIw/ZOSMQGbLBQwpKVw+DftW1xXnY
RHRMqYeKHqIXJzG5Oi1tQzz7IVkAvv9UdyYEupp56Me3Q0aZCWsY90CY2Qd621C2JwJt9ULZxbr5
SLoTICKt8fQdIc4XClrFpdIkytIbjfgM993Xf4Wi/pJU+x8/5I3X//xPvn/Ni7FifWp++vafd3nK
//9z/ju//c6Pf+Of5+FrBY7xvfnD39qc8otjeqp//qUfjsyjf312q2Nz/OGbOdWjGa/bUzXenOo2
af74p19eh3/K5wNdERHe3OW/O8Sf+qWPV/tvD/S308fzuhuL0z/+fnwjSmwV1k0VvjZ///qj3ds/
/m5rMJtscn7/43dH+3hFf3SU5MgLb984vFQ/maouMApyaSV55n/9c+cTf8qXRVX/8aV9PNB37+S/
ewN+92z+izfpj3/nh2f+mrdZM38+fphn379+hyf8Z176Twf47qWLT4COHNsyVefji1Dp794BoX7S
bZX/2dqXH5NOz+P9/38H/uAMkASFs+T9mbfhp6P8620w7E/wKW0hKEQ/vvQf3wbxyRCIUogk+/Jj
8Zd7G4QhpcOH90tvg9Q+QSsQZDzJ3z7u788G8YnXD1XJ/nLa/YVOA03qv/riOQekoZKX9925/t2L
ZzEwLEtIAfLmy9df7xywEDN9WaO+3Ip+W6P/XxZD/RPrnaHZxtdznQN+9zYI7ZNhCTSAtvirvg0a
xZdu/w9cCrojhWZ+Xfl+Whj1T/O6Y0oDKsv89VdcEYQpf/lsMD4Ji86q/vVlqj+eDc4nW8wUMe3r
uaKybv7F7g/CNJiy/urZwA2APbajSvnbx/3dRWF9kibTH018u0t+2ZH8hdZHWzWkZfzyRkn7BM7H
sLRva8NPt0n9k6HyPljqv96lv9bZoKE6+pNbpn+/V3A+OUK3dALnf1sBfzgXDIOfM0j8+tO/3JZJ
6Lr+5Un90l2Cpc/Gg/N1b/zTmaB+4kQwWTe+3S3//LrwJ66a3+qLZRAmbx/lR3iqv6th/ttf+Lb5
/v0Bvqsu2F3/8HtzMfLlyP8qTv75w3nysTP+7offdsofD/P1r399fb9/5B8e69uL+vaH2/BUHavX
YPz4wfj1Wc6V3z/+vji+nRCW/5//XTXNKX05Vf73NcKXrdG/ntTvyqnftox/9BjbY/rS/njgr+fR
rx75LO9P1d9uj0OejT88b05T1u1fPfwN5f0pOWZvytVx3vBnx+b07ahzCfl1SfjVh7k9Hqv5UX44
NHsoLrRfPfSiOqWnH8o+Q1Cv/Q8c+FQh3Pt2nI96+ttt4lef813QViGF9PGHo+NVlPMO4lePfvsa
JCf8/76yJcyhOf30IpBVfOx8fvlhPs5J5X9lwTFpvj3rj7fpW7X1P/MIvz80u9dfPfRFztzubx9n
v/J4qhvcEMnPH8fXrdGvPtT56TVOTtm8Pnw81N+uclhAx+znh/tanvzqw21Pdf3DJfxbF+hXj7zg
SbOU/rzQ2d8qil8+/rE7Vj+9K1wSH/2LPz72f3XT+K0P8/tbyU+dvH/3C9zM5gO/Jqdj9c//CwAA
//8=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GB" sz="900" b="0" i="0" u="none" strike="noStrike" baseline="0">
            <a:solidFill>
              <a:srgbClr val="000000">
                <a:lumMod val="65000"/>
                <a:lumOff val="35000"/>
              </a:srgbClr>
            </a:solidFill>
            <a:latin typeface="Arial"/>
            <a:cs typeface="Aria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
        </cx:txData>
      </cx:tx>
      <cx:txPr>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endParaRPr lang="en-GB" sz="1400" b="0" i="0" u="none" strike="noStrike" baseline="0">
            <a:solidFill>
              <a:srgbClr val="000000">
                <a:lumMod val="65000"/>
                <a:lumOff val="35000"/>
              </a:srgbClr>
            </a:solidFill>
            <a:latin typeface="Arial"/>
            <a:cs typeface="Arial"/>
          </a:endParaRPr>
        </a:p>
      </cx:txPr>
    </cx:title>
    <cx:plotArea>
      <cx:plotAreaRegion>
        <cx:series layoutId="regionMap" uniqueId="{5E633A45-0BC6-5040-B583-38B4F51CC358}">
          <cx:tx>
            <cx:txData>
              <cx:f>_xlchart.v5.10</cx:f>
              <cx:v> </cx:v>
            </cx:txData>
          </cx:tx>
          <cx:dataPt idx="3"/>
          <cx:dataPt idx="6"/>
          <cx:dataPt idx="9"/>
          <cx:dataPt idx="10"/>
          <cx:dataLabels>
            <cx:txPr>
              <a:bodyPr spcFirstLastPara="1" vertOverflow="ellipsis" horzOverflow="overflow" wrap="square" lIns="0" tIns="0" rIns="0" bIns="0" anchor="ctr" anchorCtr="1"/>
              <a:lstStyle/>
              <a:p>
                <a:pPr algn="ctr" rtl="0">
                  <a:defRPr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GB" sz="800" b="0" i="0" u="none" strike="noStrike" baseline="0">
                  <a:solidFill>
                    <a:schemeClr val="tx1">
                      <a:lumMod val="75000"/>
                      <a:lumOff val="25000"/>
                    </a:schemeClr>
                  </a:solidFill>
                  <a:latin typeface="Calibri" panose="020F0502020204030204" pitchFamily="34" charset="0"/>
                  <a:cs typeface="Calibri" panose="020F0502020204030204" pitchFamily="34" charset="0"/>
                </a:endParaRPr>
              </a:p>
            </cx:txPr>
            <cx:visibility seriesName="0" categoryName="0" value="1"/>
          </cx:dataLabels>
          <cx:dataId val="0"/>
          <cx:layoutPr>
            <cx:regionLabelLayout val="none"/>
            <cx:geography cultureLanguage="en-GB" cultureRegion="DE" attribution="Powered by Bing">
              <cx:geoCache provider="{E9337A44-BEBE-4D9F-B70C-5C5E7DAFC167}">
                <cx:binary>7Hvbct04luWvZPi56SRIkCA6OjtiAPLcdLUkW7ZfEEpJJokrCV5A8tv6bX5sttKZ2bbLVdUVmTNR
FTFyhGwLJM7Gvq61SP3H4/Lvj/r5wf+wGG2Hf39cfnrVjGP37z/+ODw2z+ZheG3aR+8G92l8/ejM
j+7Tp/bx+ccn/xBaW/+YxAj/+Ng8+PF5efWf/wG71c/u3D0+jK2zb6Znv948D5Meh7+x9t2lHx6e
TGvLdhh9+ziin16du/Dsbx8WZ9dXPzzbsR3Xu7V7/unVVxe++uHH//yPH/+qGd/9qM8WfnfpL6xg
D/ODbx/+ngVfG/AXh/9Bg3/G6Qmsx8VrivMCobyIf/lKX/2gna1/XUboNUY0RklMPi+j3z768sHA
7b/a828/7J+9efjbrvnlhA9PT/55GOBgv/z9vR2+cihc8OHVD49usuNLLGsI60+vfv+wdnD88xJ3
L6cpq+8F4C8iAg75vxijA5zv+Tc3/bUc+Z9HKItf53GK4jTHX4WGvoafwhdJPkcmTn77zM+h+cWM
PxCYb+//JiwHcPU/dVj+mnFf1u5X1/ySOv9AXNDrmCJakDymv3yRr8KD4tdpEcOfIvm8TL8Oz+85
/Nft+X7B/H7jV8b/sxfFxfOj0s/258nX0TvnO2fMs7e/ueRPqJL0NRQCTgr8a6OCaviyjyWvMUGo
SAr03Wh8ad798zD+cO3AvgfbPvyBCvofbfpNWV28+ycvq6/shbl407T2WT/Yp+j64WWs2IfxT2x+
mL6mKCUpxunvcfsirOQ1xrAex9mvq98U2feM+wMB/TvbfeUa8Mz1v1gob9uXovz5GUr0/+OMf36c
waA/PX1uqX9iH00AVtAMJfmvY+ubqZa+zrIE5xnG38eD/23TH6izL072xS7flBdj/2LlxR4gWtH9
//4vP47P5qXM/rywAYzPMAQu/QJtfNEnAStiQlCGiu/3yb807Qu/fwlQvorBZ8L1HUT/7Tm/2Oyr
DQDc3/+rBfHZ6/bPxC3J6ww4LEl+wy3f8K/0NY6TFJE4+369/WLOF/79h4P17QbfBuifHeZ/ZS/g
kcODeQGZf15pZdDyMC7SOP2VaH0Tofg1BCiPcfpbbf320b/SsM/2/IEQ/XqiL3b46sxw5MO/WBF9
bJ/rZ+2BskefFZXof9nmQY+/ee5PoAMwxlCKME1+Q4Zf0wH0GmhCDqIHcOrPJfM5Wl+Z84XH/9Gy
+mv7fBO5sopu7/7Fgnf72OjnIbR1dHB6GJ//1G6IXyOCoJZ+RRcvmsZXY6xABU7S5FeOF0MpfhW9
vzDtj4Twb232TRxv/9Uq8NL5sfmFzkQvdLeD6vszVcUMZENCcxpn/z22vogjeZ3lMNQS9Js0kn8d
x1+s++Fb8/5ALP/uht/E8/L/OSz563rk7+pt+TA+VL8Iz98Ttr+7+puo/M3i39KvP9fT8emnVwXC
WUaLL2Sxl22+Lriv9PCvbnp+GMafXqHshU4UhBJaFAVFEOgA+QYL6HVBUI4pwZAGOTCKVz/Yl6T8
6RUkT17kKSUvTIPCcIUePbjpl6UY+kOCAArlBKVFTpLfRf9rp9fa2d+99ev/f7CTuXatHYefXiUI
x69+6D5f+GIsiRPQT3EGTxFoXOQwMMC+7vHhBh4twPXo30wko8WujeXTIsoptopZNEuus5Fvdm53
Ot6GPZqn8zz5sOA+5ivaRmb1hnfablejNWmpafQ4xjXrjRzKzbiCmUkH3s0KMd9byjTVHTP9/D6+
EFp4ltWCC6NS1sS0YapbJr4JeRZ5dTVuuuZNKI4yXhOGNI1ZKnHM6mG6iVSesazXVSd0w6ixUYnb
nFM1LCzOVWBNoxem8fzWFjQw4bN1H8eIsHkzj1EDH9Xb8U2Eh4i5pDPMGT2wXOGYR1dmm3qerCxP
zciKMBb7PJemwgOivP15NduT03LjPVpX1heRKlvcUoaz5ZhsYe/CdkdcFLFmHo9YJBnTc+3KpBZ1
uSWy9H6ybByF3Lv4IRF2Y4YiUYVJnpE5pydrjecdkmW02ppPaYfZ0s03dbfu4oDcYVZLUa2OdtzP
yHPRBL7iQe+VRgkjYdN7mY8Nj8y8soIMFyHSbk/i8HNEh3rfNtspTdaJrQT3fHE4qgAYPKmskEzg
9MJrGe0lXZ5SlJrbtc7KukkGPnSy4Ri3inmVJe/ymq1zwsOoR14rsVRZ0RTHFXU3Uz/CNVqfPM1v
s5E8yqKjVTM36xlJ6ica/Nu5KLJjm0Qn7xybzWTK0D3nBdkl1N3jYi2jRrwbvHwaouhjuoaBR0K4
XT6crQuZ9jUcAxyJWobHbNs1RT0wLCFiuGga3lmSlC5LayZQZ3m9bnzrdnKuVTnVVu1crFk2Y3OG
toYvyZJXhk4PtjeGJfXFkkPGhanlonX4Ll0FZWQ1lxNaD23RcR3wTT5kjneQqfN4t8l51zSKnqKC
7KO2+VSH5kb3k+PBOrUrRIJKWQzPPkIXg6j7XYjSt20/nvotPu8sBEgnfeAFmUrRbE96vSTe9JDp
08A3g2ZWx6aq8+4eCkmzST/XRaHA6n5ipt4KKJnGlqjoDV92OutGPhPbMk/XvEQevx2XqWeDdWWn
Kj/O4sJS+7wNcuRiyp9WR/aik8veZOnFNqnrLvXdLm2ivd0KzZAUmPm08Wx02Xm3LLvY1/Qcz5aW
qAfT7XI/j72p+rGpeTJJxQ2UCk+nYRfPpPLr+KSj7p0R3UFRWd/lS31Kr+LkuNAn0ndwDnHnJ3Rr
J+l2IqAbMeH3kwiy6sAHabqcVsjbDOIl1zRm0sYJX0N6GS8fCXEpz1GEWaCinOeK6gwsXx7s2MDJ
Y57SKGb9NO5btD7idRS7XATWFfjdmGSXidjyk5HdUUA1cOn0xpU8LETW5603A1v77TD6DZycj9Aw
zHClmvCpSKFJuQgNpQjjTZZWOrKCGTnfjx7qO19cFZrmrikmKA74zi0ai3JbEWKhWHhM5MDbDbqi
WZQqobfQ0g3Bc2d8XdIhrpY8mnjRXNG8zzhEVZYChR3COmJxNuCyl8Vtl/uyyWioGuInLpHWZSt6
yuaGxGWo05t4HZPzIBzrmgZcEGxcZWa4F/tkaD4OKAp73I6aJ2oOO9k2Kx+Eue2XdCuxn2IejONo
UYLnWfcuVcRwmhsYAS7qWB+RwNTPiacTwx00m2hteq6nZT/ofGVtb/pjL1WJu0VDfubTLqMLqoSE
TNWNv7bJYKsxjQX3ublvtcP7hNS6shlRFVoF4cI96bSOD4P1hoVe1yzput02Ro5FE0ta6XfSQeqN
0XxF8oiUK5ERM43VXHYxpL9NHkg9TyU2vuMJJZZBc+t3+Tq/zwL0/JlEWRlH8infNsSzLgQ2dOYs
nUnLNl9wTSbNthoFbof2mI/JWWeKhumxBVPCzOd66s9AesJcK1VXCy2aCvXxzNMCnyDoj+ugjxsG
91uZID7JsqllzbJ0rDItJHPbOPIxZKXX9hpvqOeFyZpSDPhTwElSad3DXfkhcfQ4LcFXvokQl+U6
9DOf2n5mycmEYPk6B7gt6BJrwTIcEda5YaqSYd31KjrVwmsGo7xctTwVKCeMpOoK2kGpaEZ47DYD
voOsHE4KkYnlAruDxCzJarr3WXSPh/Exm0jGe0G3Ck/R+7pouSmKd1MkrgorpuM4xjsD7ypUbVtY
5hOKqn6pc667Kd5NdFDMkfG8gXHbRp07xL05ay2+zD3kCm3DxsGnW97Jsl2nx2U6blZB/q1PaIQu
4pNOsmXJArOqr3yact+vF4muAwuxNrzf+vdum94JmZ4Vvv0kaXJP1tWyKXHvctqHY+8U4lFvy7Ag
U/ZbdhuEd5w0QrGsJbx3zTGeI8rcSwpN5LgIerHgzPIkj09QdC0fZwnlArxvV8vhntb6TeqTq6Un
OYvDO4HrpRTQjHnsFQCBBXCCEbTK5pXuiyHs6sU95pk8CYug1Ak5lw0Unm/X/VSMt7P0AJ1gim+z
otU0+A8PcRHxdVrwvlDGsbibNVtjedc68WbN+4fW25FJYWeWA8RkdTNNLMLJmzGTOXNNQXhrlwX+
pXDZNNv7bDWUN654nK2TgLPm4zLTp34eywwN934QqNItft9BF6mSEXqS6MVVL5JS4mZXozda+6Kc
UWASuYHr+ZA6Vrf6XgymOxXuk8cS862/i82WHDNp38ZzH7G2yM5jlN8hGr0fR33q5oQyn0FjtkPX
VPOSN4fCLG9WN1wkPs4PaqrHctbLhYGUmfu7WQM6yeA9jZ1W/aMBd3KXWqbwG7SJ/CRq07K1HmpW
zL4Uydrwft2YKqbncQ0dHyW9SWS+w6k2RzTNigUz7rcaKjxE5lYm/rmo67hEy1h5gveNDSkfhrjf
GQXp5roNRpg50CH3+3rJ8rIxEkZ0sjG6bW/IOkPWWpVXSXjIVGKqOHJnSKOBUQX41K3yg1Pjm1k4
Vw4Qq10k8CG4QvNhXU9GRXWZOrFC28GcpB5zlPgAMMXfovimV/pjZv1hHOzbwaiyy8A2tIiztYlm
Tj34r2gBe3jXBqbXOWUTIvTYmfkd6TbLsDALDMoA7XAAcCe2msliPipr2zsXx/vYrKemt2/EsDUM
of4h79zGnZUryzLPszb1lXVoZSHZHpPmaQYp9qAigFEG82bqbmU+V52UnBggAgIYQIRuvCAHCUwN
kEYOsG8JfCzi85l0x2yFqTFF7ZOyycyoszAWVOs4XvX1NrzplobrnFxk1lxPamjZmLAe+5UBB9g3
E9nTJu6racwPWxxtADjHOyva97Ib+n0yuiPFmvBAiK10erQ9+Tih2ZQebQ8Z2RnhHwsaL6xDoywH
tZ6rsCylbQCsINl2TEfr29qv8U7FZNfP9HwSYweTenMMR+ZSLeQsrd2tHEJfUqQoG4W6yDqvDjhv
Twa3QBe6VO9cnTKZdhvTfi9TMM3N88gHJcoIPq+z9Rme673Cq6uyoX83t7mvmgjGWczVBgNiTVMP
xdWcUgEQHPWT4iOKJZ9xXQmdPyqLzkWvzvPaZ5WfBKSfIjeZrDXr0z5nc4Gzkkj1MOQ1TGORyVLn
Q8GUybbSA+rBQWRHqtuDMjBg6OpKug5AeBzNmOs3hiz8CIaclxQmlTUPG14cgKpxv/oAlGg68w3w
oLHZACsl4dYsZCea4mMdot0WibeFnEqaBMNENxc7Yi9rpx33NMhdTJqyddO2r7u+jFo67Dsc3ljt
Ju7DYphJtmM3TSuPhrlnokbFXg3ZJcJRfIySgoWhaa5VjHhDLzuI9G6hrWXDSvYzjbYyJKLhJtp2
vUmBbuGLKYPCTkgExdHZ4mDR25FkABKXCdxcAFKkESN1sZ7m0VXI5XU1xXEPh4axgkNEDjDI8sLb
ilCghCGA96WPKtPG5dyb9ki3erdERcHmAM4ATPRC0jDmQbTVEqG7dOqmEoX2ShmwIaDpTUvpyFQU
A1khS84SMb43bhnLFa1ZOaRcaPKCXZa3Iqsf2q42fGvmj3GdH1xblzkKazXXdeBbaMX185BpIINp
fteCd9lAtvkshdEYp1HBchm6qsUpM/gRuLHfO20aFnB+2lSiq6Gb3o99Dg09hgqAYXyAMT9f0pzs
uqF5ypQ0ANIaSJmk3sUTQSxv9VMCqQwv9QBpHUy9iyyUwSbTcFbXUlfGhVO7tMe4XdGh77BkcGnV
aRiT6cJXgcVJBYRPS+KPZrRniZdVqyZy3k48dwUqU8Naq2wpTc6B4YdjLJGH7ho1rIO2nar50Jjt
52g7DmtNd6hp3pMkYJ6QlLBhgEM/Dk0+sbAtJ6fb49qhs6C3y1znHweXVWImd2KiI1eid2WMgfNH
bb8bnAR6Tz/Vo2iPM3B4BMLGWTZtMYt0uBSKonKNplvTdjD7en+nsXoEnDWworPDLgpp4ASIRUVh
mHNK9HwyQ54wUTQpUw25WeP4SnRor+h8nuLjSJOzIZHjUUE70kXjSwtSgfPrg01VxLtM3/SrcbvW
TNw5EDIKmvMklfWZ69KtmtLofk6bPdJLx7oNJIyuDurc5U1p9PyQWH1Q49QwOQ6h3OiHtZluRV6M
4CZ3mpLhEW+67PrtAkDa6K631nK9SMGmuu7BXHnn5HyZx81VjOKGrRNM1mV808R2j5tWsl5MF9OS
EeDT/jiNwb1A1rPc+WNvNMeudqetyy8yswK6jbuLNieyUoGyZKK7lvTgQk2KU7YPCV0vvdU3C0zU
fT0NDWtMFrNGnG8quwrZrPhKgUKUagKJqN3iwNu4A2gzQq2Il6DkBjE6k4aPIwblaJC7XqscyMjy
KBqoYyPZTNcKLyMPAKvplsxc1Os5DcNJzPfrivg6XlHZvJ0aMvB6kekuqT0MasAY1O8cPkWRvWt0
8hxdOm2fbA4Z3xm9z5rRVg4glCMx004rRjLDlK3fY+x2ta/7Eq/NzPpE8BD8UaA3UyhK55ObXsgq
LCcrHiSpb1fdXQdHn4TMP45ujcosbNeJ9RHHZEygp7SGxba5UEXs2IDXgfe5P9b19Cwofh/3suP5
G/fsavJBT9nlnLxL82Jg8+x2c4N3i2nexhM9TIP03IjGsXRpmnKE+JltrSYl3SHPknsnABKKbUyq
SYpPbpYXJpluF6yrbHOnYZveq0UDslN3XiRD1bkkLUmbf2yIhvFiJjYsUE4FaR+ikHmmdPs0bgU5
zbrBvBANOVHU3U1NvFz38QTQK8s34FPLY97nFmaZA3bcnWw2H0S25WVSWMirvL7sF7IfqClAVxur
AjBenD1aDaWssjuxQjKRyBVV2023xUjPUdOm523k3xHX1WcC3SvnQ5kNI2AIIWyV2uJujNe9n02V
avdBjXU5Ig1YpJn2Ok4Vb3T0sd62e+APbMESNEoiclbPndo7iS5ldmvtcJZPImbzipLDpOZ+H1Ld
8MK/pwbPwE9wzUa1oGOmmFiX5gzU01ukYf5oBEw5JZvaAcauQp5VNTgUK4er2uZrOdruzK515XDS
nolxyBgRMJuyBcjoUlKbXrRZn/CJyF3S1E/TnMbHuhm7Ku4ARuYAawpIREM2WNftvVMGGGcGxLeF
gg62FG56v+LsPJuLShLPKYBh6VHD8khPu6SYoHHEME7t2ynq25Kk2Q2Ahj28NYgYwNwssvVBrtsd
JR9WCi23Bx2TKRV/MkV0EYPqaxtSyqzZF0Dr6gtHCyB18QjXNOupTSZdBqVGtgzDTnb+rh6iD3mb
gFhkh5+Bjtz63O57Q3YySh8jl7zFRp/3Lu6qegXlZNIDKeOOXgSDHlvrPsKYBLFy0oeitdcaQY+d
p8sWztqT8XZL3YvKHC6KeFE8j/ujJdl53eGbevPPKvTNse1cOY0LU/0AQA+2r1qXtFXfR2XQ4W0+
GghFaB7XFkP++AycNo0dN/2aV4BEqi0f3goJOlh3qM/jBeQHkOBnRiiomWuxcnCm5ePUnZIOlISs
BlWclENLUmDu8zujZAUkdIXOWETLbROFo+zTA7E5jL1tAOariyohOfD3mg+13U9pvTJM1Xbq4iED
Mpqez+pAWpPwTSlSTghU9tWdhBnPEjN8yjb7zoO+wLoVlCZfK7ULWl51Eaj3yQyyTuoBcmztlQTe
OstYViYdHdc1GQ++O29jV/ClsR/oABK8hcYs+q2M0UD5FM1tma5Ssi7Nj8vQneK1UWVNspTPKT6l
IbHci+04zmoXpfOJKn25pXXV5A2qNjG9FyoG6jKBkrVKUFfXgVzr1thSY12mYjnzboFGXftqctFF
sdhrqiQgmSV7bsJ8IGR+s9LlowLEWee22M9zeJvp5kIm+WWnH32dUzA9j9kWFaEUWH9I6x0SzQ30
lqIExHa5tB9RmHiWyALITJ7yDWxkLVQUC8AoWTGOt2G6j5MFMDiZ3kBrrqshpwCucnetFhChZW9v
kYDaxBTmTG9yWREBm6wvaD2RLdDqwjacmvzQYOBhfYgj6AkIoHa8gXqbq1MW0KFNAQRYLMtUddeu
hymoMr8wkaH7LL4bafRBzzHPlww0QNwcqQx3BgHkRND4oGNn13WkZp6Dvsa2FDE0u+uBIO6m9Q61
RO2Qch+L1hVlLV4eSqQWCgkUl7BEmrsCvi2pCaVeYgraTnHue7oLTdbzUYCivmTorl1zUnZxOG6b
uE/kwHwbIpYPkQA8b2pgR/do6S9Fn6Iq6nXpl/gKUPtD9yK/1Ju57wCkcWPVfvLRo9h0C1qy3ItZ
58ySUZR+pjeNUtfxtNuUFRVx0DmbASu2kXnfzcOpS8YPyMAPugDiZL3c6UYcHR7fJFN3P86gx7SJ
YVlCT9KhK0L7t7QfLLMh3liU0qu+9pdA3g7wJi1leeYOtDC3upiBaEPvdTt4vUWxdJo+2bYDZuM6
eG4yj2z1Q1yuWXcmE3ImkuVTptHGQD44N+3wIRrtvXFAXfoJl6MC2tdRtY+yOTC6QNlFcviwocBG
UnesSeyt8yCGzevFArpqNBHKpMMPpN1ApY5LrPyNDO4+q4vTBMSQDc3yKYjuqDLVM1sDEiuyn6do
7XaL7y77AoAQCF8Nt/7Sj8CdRkHeUutBDMoVBC7YQxDrpyCH/Spf0HsHBo5Tf55LbcqZKHh60cLk
LfyHvIYlXcunbjbnAb90Gd9qPi/6uXfrTqVeH21kRAUpe6vV+Jj2HSpdnSVwgvgyhpl3o8SGr/HE
2u4AknkPDdQDr+t2s1/vmrQ7H2AWBSrfB7Htw2Lf172/t5m1lUo8i/10OyHzISK53NHFgs9A8V+l
hYCFY9raNyFZOJmLi3lCxzDSaijCkYzdGz0XJ2VxX+G0pI1ImF/oKc/mK0XXo1lr4FIGJjzIcSrp
d9lWRY18WmOXlyPgnc1kfbkUMzyo6EOF8HYb+iPI/zdZUiTgBEgK5+nFEC4oqCRlJNS917kERrWC
0a64CEm4MlTGrCPgXFvsZBOfD/HYs5drl/Xo4vzMD/2bdvVv5jG/MJZetCOAh2V+a6IB7XJcXKRL
m5U2sZQXI/4wDu05wsuVqNsWlA95q4R8CsN83FaKDnErfyawxCwYtEzRJTzfOkcD+UQGaRmZhS7r
HMI5D8PtugE4k7F4RMn0IdbxTUeL63zRt0Nj7+FRVTnCLxB1M37AS/tWeajWlwoSk3qKXLtLTARs
DmoUMPcJEFjE9QYPReC5jKw7z3C+XiXGnSvvz+MBTpfOF10NEtkIFTTV6WlxqwBiA88504Gv0O/5
mI8BmL19Loy5i/2Kdri5A8gdMQAKV9KRBHrvPHCavYhrNgWZ3OwyPXzwroM8F/fabNzn4eMiobyk
AZmwCyX8ahA007rafHFqOyh4m65XALnPYSaeXhpNmoFAmOfmYBNx4foIGHQAB0Izi0Z6lcwNINVm
t9Km6le4y3vQUJZz0daY6WyxzInlYH17PWXRDht6Z132hIv8unHJTdwVxwmqflySls3xdN+QRTA6
AsROlvY8GuXGtlg9bm3f7rIWJK7tZ5v5W5qvHW+jHiDDTOvKz+uddpez8uHYTGJjDt4+AAXfzhU8
cwEik5Go7KPiQ6uz2wX0a5DSw34Csa/MMOGUAu5Ua//Y2AiejoEIRGPx5AOoWvUC8wPUVh6Heu8a
h1mT2pX3Db7Rk2GpgayJN1D4Br88GBE9SRNOdG1BsNre1KY4bFF2qiNyRJvce1T/H/bObElyG0va
r/K/ANpIkADBm/+CW+wRuURWZtUNrXIp7gQXgCT49OOUuiV198zYzP2YSTJTZVZkBAkC57h/fjJy
+3a3cHaUOGcFnxKbwbDuZjyeo40dSaC3aZZonN1T5fmXtTWPvl/EjZfeS1UPUCq7na+z/RNMnKge
sK25GVmi2plfU4i7jvfQ2s6XobhBtaqhYEry2JsUlovf3+GtHyY7rEZriKYWX037qU2czMOHrn7U
HcSjhcESW+aYewQCFHYjXnCch34a2FaarDV9MR99C3uuxA/fFMoH7O95XLv2TeslKfz+g9j0e1bm
F53LXTbQZEF5NDZw2Ch56ReuIuFVz2ZpIA01/cXSMio8+sUq8eCTPG5q8gG0LindNMrW/DX178Iv
b46BZGR7+HK3b6cV/mr22ld3r4QTo72EZNmrbMZIEXqqhs9lMbDYeFIV1o7XSeu1+27wQxs+EqS3
yJckXNVDr+fYl+UhW5fLmlrYl2iF01FHYuFhBhPeVBBjKDw2IeFx46Mr6wSs4T4s1cUp/M+pgrJC
HVUHooZJOXTNc3YlFrRI3DtY8cal0MJgvijnZPwmySHupPUajyvWZGb3+3Uk0ZKzG23Fsa6cr3Ew
DQ5t2GwgCs6FOmUqS2NZyg+ilQkhNX3ULcohCSevXNsuGMvlM9cAS9bV+UYHdC9OZb75s330Wvxp
uXbBktsMZ6n5VAX95XWWCPW+j7w0/VryAZ0UV06QPRbD+riWJSRCDlsPZrsH56eAVLC+cUj4cS9v
Te3f2SxOhLiRJAtsRvy4pYfgnYrFDvKVJpNLaKik+8tmJp4r1GJagEYYzFvlezoclRv6eIRRNyl2
GuvHeeoCThUkyDydI7vC6p/8dodW1o4dBgeXwEMUKMPCKlvQalqd2tvK10fKiygljR83zBx4m5ah
EVC/jKi7qCw8FZaEwcPgLU+0TrTjeUG5dMWJ5CZR6wpLRg8HT0Le9qcJGmuloTRYh46iPfSnVx/k
0HEoAz/DSu+8ErultqC5+cAX/BSdLkdT6KoBnXl5aVNehTJHqVp79Irt+9UZ8k/KoJVwhzD0Oyjy
sfFEbJmLswMzZrXzK2nGZ5nykPjNAfDLi8Pkxac1lNbUWa+rhN+QySVP5tlOxOheUZMusdNgbytx
iwLm+WMgeffRGgP/J6gSD0p12PGaBRDgpr6KmNWroO7d9vzXWOs/kU4fsjNDgRb4d/Dpj//9/3fZ
4J/fcq5//uEWkP7z/y7/SFb/t9+1+5IbGzv+6zdtxNofr/VnonZjxP6I1/4Ld/bPSef/zRf/p8Qa
BXAIZhQh7N+DnP9GrN1zPYDu+hN2/B1a+/vf+zu0Rv/GmeO4W7YTzrawkCr7nVrzAa15PqAp6jCf
QxQAmvYXao07wvFch24oGQU49ye1Ri268ZDgxB1mM/6/o9Yc71+oNQQ5bAc6Nd4I3h9IuX+m1tKq
VCk88TIspzKuJTo6Sea4gAh8yLjY+4omq18GPO+PkJTR9EKd86Z94UPhLQ1kjmnTKLfF5+cPdt0d
yw6q1zK/NOu0r2vIC1zH+dwFK736RZVAfI1TghcZ6yfhzYCXvPOQws4f5ouEaSPr+m4W57Vm4zuR
/j6n07UqxLXwcxJpr0FXk8tk4VXgjuZFTN0U6GG8WC6LKZn2Wds9rJ0Dr6K9FR4s+bQawQGZnwVv
vxWTjq0KtrNxA7clgS6Hdy31dTTFgVKauCy/6fbJ4Gq4a/oN1/9guDzrVYXbv9KeElNBHJqmazpO
eynTi7tW4Fb8vTW4R9pOV5HJhyZVcDzl0ZSkDRrZnnq+3kAivM0EBZctK0hMcDT7AirBmE6PmnxS
vpxGN9+bXp5kxQ5Afmp4ts3HBG/Fh0usXe9BEQE85zmVNKwc/tRbDcAbCQoEHo3NzxLCcjFDIE66
iuyzlcVmaqPGgT5oIINlj27aQjj+4EQ8jLhBhfhJh/Zu1v5A+/ZUkCrZMDKjqmS0qpgKiWMML71C
1+q7c8mh1kCXC1fbP0Knel9U+23K0cL3ng0+xj3UPX2dm/QTdi3OSPXeD+u7y5wdiLDEtae32Z6W
YC6cFbsvjquU14/QNM/1DNGWOhIl0PzY9OOFqvIAgdoU87VL7XDKsXU8iMJhQAqdVxtX1uZDMDF2
bgf9ti75zZ4scBfNh2SBNU7PvAa3NxX7sShvVQGj0iffBn9Kmn6ARWnvbMt7cCr3yJ3yiYzpD1WP
j7AOY6dPw20xlU11YqaLU/QgxTLTGCLRtxFmoGDzo+lH3JLZ2i16upZ8fknhnI30B1HV1UuhSFv0
1R+Gw1CyWFV4UZHvnXWOsjbF7crhTM3RCLuIKbzEYu3mfWrUVVHrZs2fRSeutXa/Jmp+ds4GZaSh
Az6jf1qIPLsNPlOeXnJh3Xgjkj6rk0bpODXjOx3RNq7slLMvvyWxqIp9PcAxcfIHkA7PGiqymNa7
nbanTdqTOCsL8gZN/5bjk8+OCoHBXGZ3CfKWhqWT73lXP2m7O9fGS1Sn4xI+dw90sddlUmCpp6o/
VJXYM8dL1mZ52a5onw6X0c9+mLGKtch+WAVAlMzFVavtneX6+wWmX+5+Edy8smdPa+MeK1PcGmt8
L2oejQq1Mq1i6xu1O5ifIjEErfDMYsdmB2unF3xvOV9VViV+PVwKe9r/9tVyCTd/h1s7e4DvxQgQ
oovyLVjHbuz2Yt8XbmCjAtJWQGEXdIJFYpb4Mt4oJPTtRRc866QzP1kOQhI3jgI0neAu46EgEZm9
V0gA3/OZ3xc1XR1J0G/yO5mg4HF2cKxTnj45dXHZOvT2oUjXG+y5Khi196m0f9s8pDJfgkWyU6rZ
XbTtg7b6i4s32FL36CHsvnKGzRBQaN/CJ7rMsNxyGntQ8HVh75RqQkldwIgNWIVsn+JmoCI7KS6P
xdQdpQcjVI2Xql4e07o9mNU/2eN03S4yXboz2IhL6Yu9cuQxx+oTDW6yqA7cJClvogpbEryQMet+
8Ll/yhQYGTQpEy9e7a4yx5qRh9qn5fPYFmPctB4AGAmWbV1epgmoWy5WmIyueCiZCjhI0YPlFPIw
0uouZd/vXBBYMMT5U+62CTSqMuwnUcCuAVlZvGCRphH8ixcOnNBbrLgUVCX1uEAxmdN9IXGEZE1n
X7OseYI0T+HCsvHYWLds0WiFea0OZBmOyDWezNpN0TqB7Rq8cQpKgs4rR+bxJgUrIrNtcgYvIFrr
p605QGuHQO5f2Q+KrdWFc2MmlJCStf1O19CkpF29+/nU7cksUXtCVY9SJ9uY6rpJMhA3eLjxNGVF
MkJES9pqimDrxKrNXpxs/YK7s6SAKkgq3juZZ6d21+UeD3PseRPj3X6yRj/a9q+lMB+lAi2ytsVz
2VBYJ9CsShQhwWraHkz0GC5LMR7aNpzWZQx10/WhzDYewsVJKHHahHbWBlMnb5QC3BzE9NgW/sWk
VnHmdm7DAtLNZc2i0Wrdl77BGsNEl3WX8s4/NU3NDvXoJyD16N5a+z7wWR6bZriXcqN5u/aXLnDq
c4XnuuHoG8pUFXGdfjk4rPKsvfTtGmYE9vRgx21HzjLrTl6Qs1mCSQBwoMPUW19TkzZwY1MNPbU+
++7iHhyKwtpLx9vAQgHFERRNca0BEER2mwfKrOf8MubVQXOZwxdwGMSN5bkUUD7W3kvjdvQBek7P
hpblldsg5ydsj9TdFt2Y6lgy661hLYDsCW0cOpZO28AG0cIU6GXI1tTg9EW3sjU6c76iSnEju05P
wMzuBR7mYVrjFh1S05agPaQHdRh9t0M2u220H8mD3JqreWuziJP/6uNpL7YGbBHur6wyn2ZrzSr0
aK3scfqhaysn65u9tXEG/RzURmwWfP2stlav2Jq+Bt3fjC4wm9AOSl1/5FuDWKoT2oqztTWOGHTT
BMtgfWmbg6BkN2dMQZB2+2FrOmlp4g0xKFidENfGZuCFpbBoUG8N69AKHcgzCM5nf2tona21nbcm
Fzz+54iulw76znN6sl33ZdFdYDnAFU15kNkaC7xWkepI8+a5TZ0SAuB6WWgFImWOjXoQ6LptsC0W
unC7AbTadPt+TMYBxj56dR+Mg/A+RnTwbqmicixeBTp7gQ5/qO4OK16hTV/03O89V8TDYkc+dAHi
33OoBLkkEQIhSQv1IIWKwKEm8JV9WQPODDJcONj1oMra54IRBZUg/zbKJYb7EMnFSRSUCtDml7Vm
33ujPhrLJIvt3Mw05Xhm+UO1iR2mr2XU/5q0+wI5KRl5DvgF6kij+z0n4GjkJpzI3xWUA7G/D6lT
B6kn20RvYku5yS7axkFDUM31926TZdw+f6o2oaZn6LtXYX3V0HBS770b9GtGGYgnCFyBA5n/ESD0
vof+A954wA1LIYwUsYFCZOXiMkAxmhwAC1sP3TJIWJ0Ju3FYAw97nUzbD/ilR1BTu3bJ0dNW2H39
g9nUqRXFam0/5j0gKVDiLVQs4a8/7U3W8nroNAxa0LZNZ5v01W4i2Ao1rNpkMTKT74QCL1jG/KuA
cpZtEtrYKsBiENVcqGs68+B/QG8zm/BWQoEboMT5FUXCZBPn+k2m6zbBTuUFLKdxnQ+LubbUgrVb
4l7Osxelm+Dn+epZ1fTdLR7NJggaKIPpJhHa0ArFJhqit8EWny2vehMUm7rZjcw/qMF9moV4WIn3
yaBA0izfNVAkWyiT1SZR+ptYqZdzuYmXvVTnBWrmMsHzgrrpDeTWjm+eKjfVGPJnAx2UQQ8dnK7A
E1XuRiqOv7kaUE7zTUIlvn9smrjiPrh/O2oR64jUNCPbM6w/8swKveHN6RAqQV36nUOlTbFn5YrD
HOmtMaw2KZeR5WY2cZfld3sTe32ovplqv/QmA6+bIOxs0rBkkdmk4gmasQvMGO3EuCvn5TIq9Vjl
6qwFDnqozdUmOxvoz4ss9l3vkLAvUSY4OQ8ayz8C6EwItGtVQYvaxOyZVS891O0FVseUz5EYu9cC
Nkztp3iWod1CFS+gji+bTK6hl7szgP5pgWNAZqyavE1/KThiqs9vEmp7K3ABxyl7dzB5ar9AkQfB
/Ql84BnnZBEwe71paPc+NHy5iflejo8G7fJSb0K/Ei8mL2z0G/7Fa8RFm/GxhzOQdeLk8wOiUK+W
mLecg33uQMpIOAr1Zi1M8BiqAhXFZjoArMdWje8VmyGBBrOFPyEFnDGlNtW/b59cc2C+/dzPao6b
DoL7kPYAR8vA1JpHg1t/+iyuvCFhjURoY0A/hToJHOCB0+XWwz9pfULxPqJyM1aWPD1Oengc4LhM
cF4gOh8myi+ZP4dwiR7LHhgxnJoRjg2MWgAZ4I0TBTdnhasjJOzCFahMDr9nge/jtvZu7pu3SiBJ
MA5nAJf3su8T2ajHcjOOym6Pt2XVxH0Y7hXU/JJeMdgIVpOr7Whh0wdFQEFudpRga33o4FBpOFXO
Zlm5qOrA3crzQutP48AyZvC3KvhcejO8qNU20QgPzGS40wVLbUTH1G527V+2J/dsM87EZqGN8NKc
2YKWaV9F0+ehoQo7Uj1cp82AW+HESUjX9WbNLfDoFLw6muPupQx+1Obiwc2TcPUE3D3gHT+9EWC5
ge/XwP/r4AMq3j3rzRi0UI1l1fgdGQ6FYx+dmG2XO6bwifvJiSgvkX8DZF3DcdxcDb5ZkAReZAVP
coU3uW4mJanw4HRUQpOoVeDCyYQ0AmEhwWYXswHkVJd3zwoFH4pzVD0DhHE+Xj2b3ORmki4NzhfH
li8V/NPtCSI5DNURzioMgtcOTmu+kEPRrvceDizdrFhVz997eLMWPNpiM2tJJ6rA2gxcWycF/NwR
vu7QyhSxFTyj20YDSRY2CVxgiLu7frOFEQd4tdUEBZXRnyOc42yoo6ZFTKRz5FWaV5FVWYDLlybj
Zjun8xCgPnkFtHMoMvgfBg61/s2q3kzrqUR/ZafnHNtmaDZjG6cVLO7N7NYrInyZ16BeAinob5b4
JJofnW0BjGjnu5Leea7knY1nw20NGrf9hXX0kC+KRXxaEkC0aqkeqraHRkkZDmSq3hjlIqBtE5b1
fFl80j/29XSnpm4C3bMqEnX7q15eMng7oa1AxVouMLayTAi19vnoxIBq713RAYbiWWQVsgvhFSCZ
4jsoC4rD8gTcVc37pvCiBUhx66HjUungPrYCnCF0sEA7UK5U2QeejXonV88Gx67R2g8be33TWKii
nQ3aMsRtBNFrmGcyR3LS7DPtnIBuFHHa9Vj6EG0jvnG2Y+Xa4J1QEVKvedViERFyNg9eBfFkqg9u
/4PUbL7WniWwIyskF6cuvR2QLqoj7EFDvBqyuf3wb6z6TDnZY0jVSXBQiXNmcXBiIJ7W+THrzc8t
RNPTpCFAjtsFq85dtuQITXI6Y4uf9325wh8AxGM4fUEIUYblwuqAeNUE2BnkGWm9wMonO0gnK9DV
DIiocv0wxePDlQY6OdkmdNL5FWk5yHuzfLYov5cg/hsESH0cXy0YyD7r1NE27j6VQ37sCVNIigB8
8tzlySsnOEYmfa/4fErbOx1AmQ6r9SnMLBAUmo99nmHvxjE+SEvDXLY/S2Zuzbgi/tTihqddip3C
LxNELnZEiytcsltxwVP/pjt0vZOsQPM0NKhgyJkM0MqMMJlSE6pHYsNcBlWsci73un3JafcN0asu
gv7ehcBsPeUeLI7SuK/9c7nODDk9fz/00NmlmVGZ49QCTV2cxwFKyDStI9Qp3oGTzFBt5OSdG+Be
iFuAG3CgU3X1BHNc2joi7nBwqsHZclf7RoIIydMJj1lbq7gr7DKcsX25Mv+uzfI5cnjK8NTfVglq
ZhXqVXF71xbTpykr8BAw6uK8TJ9HgWrbSI3MDUSifYa8rhH+O6SEKWRsHIMaNdLAO4o8Y7qryDxH
VPZn2acfY19hn8rGPEQ+LLaQNjoUzoTj2b+kYGLMvMV1CgfpO29BywqQo8GaTIzTw/NkIMkKhe3T
LcHposz/3lARMo4i1F2bvSVoFQ1oZ+LVXs4FnHRi1x/gbvqg6Vy2m4p5v+TdpWPZdw9UumsxgNOr
Qbgz0yysEd4ima1iu1kZNtT1ZYB3hj7Rvo/tvjcC4JGCEww2mbqkRIxz1FGOdT624L5HDyDaUC1d
VFNErhbEBGpbq7sFd9Ul487v1wGRQbhR+PBv4IruchbIn4u7JP2DY4oprHw4qq24qkqiWpwPbock
cVcATlf9C1uctxqCbZqJuxuS2n4VtL7PlTiVC/nMDAgmbsPZ4ujUpHFfyrJFsYAuHOvUijvLfWBd
oWJHo2kADFDhDZM8LPLm+4LIL1lmsYND9pMBLshYaGn9ps0bkgH3LONPLrq7nevAMkM0MKu8kA/1
dwsbX6glYmz1yg96NF+ytX5VuORpZ35YlU0CiIw8YpUPvcusHDz19FxAKPRtE7EunXBcAkIlYA6y
2YpHcG19V/RHY8rXyvLZURTul82aGmURavqqL586snxbcEqW2RaxmLDH8ynKeu9VuPCdpNPRGPBI
1MzsbhXqTedutfMr20FubDEJmVAokdF/n+gaWpnZrxkjh1KokxEdmB9AYIhzL/Tg8MYks02S0ne6
yBlgqjbFPRutL1Z6H22G8HI71C+67s8u8ffu4CMENAqkb8ZHN3MSb1l3eY/uRBTUCpmHJBfJJu9Q
1T1+BoIxQ8ramLk6w564wArGEzSPYkG5gdXdWQiwpTJFMHSps+O4kS56lW+cVrfZzXFsLfIBF90E
q7tXLmuQnNXv0B0l0vIuYllyAh1W+iiQYFqMALw7hrx3BrJFbyzvgnhc1aeBW/GD6pHuHSo1hkwc
SCXgFrLaOlcrDGjMrA1Mqn+MBYX1q+YtnOYiE7uCEqyqEZCDt5npFcjBXuP4gRUCoE2jcp+KOk8W
az4OWoeW8iOWj3Y86aKGnGqhMrfW+zjPFWIuY+BcnsABpvEM4iuq1PA+G5cjHThvcVNyz0srv+8a
oWxE2aeL165fLncAtDgJsz1kXiUwxjL1ROS7PdJiSn7NHMYvzbwHnac8SlEroMFGIYpFhtjap127
GZ6TFmFJa0XSeumeuk3+4DgZJzUAlV2jhtduqEXb7fpOeWHbW94epiyqLzRG1LTXsnZYgkyhxLPY
dFGfT3XEwd0CQwy6tmSXlWdJYxonnjyaRrkv1cNIgTiPstpzuDsdYiOgvAGKIqYU+z06thJAQAL4
1913RkL7yYHWsglLfWlegUL8EF6JZPqwQDbe5jRA9i8PDoH2lWcFj+VGQZbW9KNcpiOB5gXa5n3O
gY6BWbQjAtOrzZ3s1DEbWN8mj6ocxzh6bMlLINhoqQPNNoocuSSvti6rN+ThUNvufjJqJyY7DYli
czzMWYzLxPa5HmE3f9gSQfBysaJiHd6RjwEunNoPdfY1O+Li++zEFpntGtndJsVuPfmhRJsl1Yxo
i6y9GKQXkEkbYYFMgesrKqAdzkVbNmYllAgBjATRS2/6BgX0yKxhx4QF/REqjW2RU97Z41mD96zI
dkKAZwyzwcuSlFb5eSXWjzEXYHDK+irh8+PJwY4OpgtWfgkAvkVmQJTZdR4bqPOp54cTxSwHRBCP
fBzoXvbCCRyzPBLtvo6S77Km3A+uzXYOCDRpuo9BFMeBpq9NZeNKui9uCqdATAzwnT5MebsE1O0u
k4UesU+RXXB+tZ33c0KZpl6GtdXHzDgoTn0c+cK8T00PondLxPRtv1eA2gIyECt07QozPIrs02qm
xwVnECTOsNuUX+sVJ98YsBRZANAGJ5dCEgCmTqNhGdRTVoD2LewcQbb+sck8PCnbmdBSTAHo1A+n
kgiUGvc2FPYJWV/70Lrku5KFd1PFeh07jgJOwsVgAvl84gn7YDSy1P6gVdjKkyPsKmrR1eCIs8cj
pe5V56UfZgLHEUESB3yXf0EtV0ZVuVV0pDqlgO8CKAF9VIsOMpoYI8dt0z2s5z3vxw/mIX3tN5D5
i/K8ODI/Ee/aVxjBUFhOFnneIg+KoHgA5hsTpFUOzjzHZV2f6ALgHmO5sFp4Wu3QJbT7YlVv6DIu
s+ofpgqqd4021cED11Q+JHI3WS2kIhf6ytrZ3TuNK8OcQvoFkvSTiymLoYJA/a9mrM7M+2wE/SHr
YQh720Vuw8+zJG9xqKgBHRDrab/rTB+nzvZGEEdLBjkgweysXqInNL+1WY+lp6vLKCk4FVgzET7O
NzgJ7GpJjE1J6ynyrNQ61wWGdiz+pfGgCvjgvoIJob95QE1l8ZtDq3R3SoMMpwesHUjwMyQgxJEU
BL1hQ5V150DUFcsOrGIiTcEPENPTU0/UofZMHVnWjLrPJo9IQ3+DKfRZ91kRO057hwHyc+m6DqL9
Y155kNpp/12nJQNKo68GWxpy+13cTZe+BqBd9XPCYDImxCvGi+9CGmqQxn4dyFdfNV3SE9dDGYwk
jJLk5NhdUA0tAg9I0EVw+h+ytIEdUjkksWcaCU73ZixeKCyp0MVgC6jO6KiZoiScZDGhLPtWygpD
YhC505a41RWyMCtUC4RagMuQfHwxTXuZbH4Ro4Qli0g5Lwpsk5hyoRBGPUjjPFX9sUXc5LIImtR5
gXiB64igmJfXnjRuwAaYJB1iR0VqhUj69dj79mhWSggwJ10vDoZA4MhxT0AMMN9wiKVfABufnB90
OTH1Tjz/HUUgOWpVvLhWwfGsuXtb5o/Yu1Dks5rg+S92E0dpZo3yXftTf5HeY2XNw9M8wIbp02Nq
dd+Qj6oPGKHzYtwaCVyP4YxuXvvUu3PbiizpIHLeooeoK0zh0HRnWDY88Jm8UGLle+3I5uz7dAuK
6OfWqW/U23K33HjhqEmZiGWKF+3zRBGYTylHegBZuS6CugJNkQGnt456yv1LvsWH0VaMJR5AegXN
XCCkWBRJkb6XzfQGu8N9WE13k+OSvRZyBWyKYRqx6xrnwSUgxis91Ht8zgthw1e3GJzHgywf62U5
6vZq6bTYK9J82jnWLS0STDQKUuLtKIw0zPTgp83GRR9PA9WlJ1Q52dW0UIWAb4Mz5gpDeoCY2nR8
RzdbB9zNTfy4kpFd3AbtsfazxFXr3sr87xqHfcKHGUNTBmB6nXSyUMjqU/ecnDBI4fsjJKIung2m
KcxTfvVAVh9wFEIQzNj75m76FUo12yDm22FgBrBRY58nVYIjxLgY+IwI8iwelk6bFzdnUf4RYPM3
5Lc+plojd1Gi6GkgtcWW6a5bJvGIVAX8P65DFOvQW+fqqdAY+YJ4GprU8tukW3OUVvajaPw6bDlK
aUB/b4WcHicpnBAzXQ6YL1Qh8I4FgadzwFY8/EKTGzgIZaDDxNMCJPg7mYfTqlMn7jAS45rD68VJ
KltsQiWLKsbJrudwixdDr3BxgPkLxMw2VwembPNEF7iIIuP5kdoViPj5MlXw4rfQZW7yW+pySDrl
mCBOESPa87L1ryFzLPSDqnxDK16fuNs9jl79ihxVdvg/Kuy//j0cX799aaO7KALB+LUV/zUT9tuv
9vh/v49s/Mcgur/8xb9DYTZ+DYOFYWauoPhtGdz/Awrjf+OYq4IBZwC7PAzgFfhh/4DCnL8JDD1j
wsNcXgYH9C+jzOy/4Y9sC7PRGF7Owuixf0Br/wT44feZ/CejzNi/IWEQdABBgy7bJtwLG5MR/zrI
jIATpn69FmHhqxYlMhpZbur9VFgQvlUaY+pAG641xBavntNd10A7q53OCu0ZyTXL1uOOaRfkDOwA
UdZyL1f5OHSZOcHLgrYEVahNUTm5/LtufTRqDVCF7lu+nOfWWzDjwqBWZb19tDCCKaDwcSLlqeE0
/PafnEDf8tcCQTJYf1MNilUWlkAQJV2tCAUfknYrLfZ9ar9XjHaJzsHY0xpTcFYPM4+YqvIj8Yx3
RCovRkavq9UbJ9mA/YodxxLuXDchPSoxzwuBNzJgdvQf6+F/eHk9C7Pqtt/DwSzBwBj+9fKOc8tT
ZRfY05X+6rzpNtmIdCOhHnHr+zCqLARfcXPg9ha2SOxm/gDanibgprAdYfBT7iODiDcm9npwCTxF
mZ0xhMbBMBN0MRp3zO6L2K1cN0h92pzRWSChw+YykpNEdbAuZz2AfpMNrYMl65cAHnEdCkcVyTL7
azC1Hom5vLit0SfXBxlLaqRYf7slsvUTZ+nYjrP02c1gY3DbbXc+t69w+yV8r0Il0+oeMS3EQCNn
TyCz/aM1Lr/4aOxA4xeRRBNG2mDQih6O//2ldf995Tocw4897nE4/N5vK/svI/iUz7eNfSgRBIYj
kPvrrS2FA9cXhTng9x+pkBK52O6CyPGLcdRD1f0HYWe2IzmSZNkfagJclKTy1fbVzTx89xciFndS
ue9U8uvnMHoGqEpMV78EkIWMLHczUlXkyr1HautMhtg6O35NMfrWqEs/TPGxsYS3s6wSrAa0n4e0
auCN+O25ntJv0kJA1eJma+cImzkEtzUUFIAUSTeeEPFG0hx4IsC9HeNMOcc2wqgRiR+6ir6rGopO
m9K/DS56m5q97eA4/kPRV+U2sjtzOym3XCGhvjd4HWNzuNRu/n+P7//2qf5/nkH7n6xCHj3fdkyI
hZwZkofw35/BPHfs2UJcwq6MP8IhCgfjJ99Cs8L7ZZPhdaZNRvNwFrqiZeWt3ySe+Tl6grmGmZAT
YJTfN/VeiYBZt7XrKQnPTVB4WBCb/X/+Wh1OtupfyYp/f1rfwkXrcv7BuP73n7YdcjeyzTQlgPg9
zrJd4/aMuGib/txa/dFwKu8khvg6stRjPUdTsuqkBvEwI1GkFM4nb7DezXkwtr3LoNgYwnwzt7l1
cnK8RFk97Yi66dNoKuJPheY/3U4oqDKotkZXVecUi882xholXuMqqy7RKL1NEP4edJysRr7V/+X3
XX6ff/6+AiAldwRESeH/w5OLTN7WiW+mWGUmGqcoqHaWM+oNr+J8mWvX3kaZTbOLRepSb4nBz6c6
ya7OAANLGUSXja4/YP54G+mNgyH3ju7y+81mvdi7SB0HmR/hyLc5DQkBbaqp9c7ONZKBczcX6NAM
PKVHD4k5AIyp7P6XL3TxL//zF4Thybdpcd2xdeMfv2BlZmMSTEm2hhnqbNOWcERhJt0lKqBPDOHJ
oKQdXavZ2Bnzetw0w75u+I3NKT85pXwQVS33fgJF0nWGn9qq852Y5bqz9Xyy0QGOOfYKhnPyFDG5
j2Tm4V5MN6iR14YBycN//r4srut//DoCG7e39C02SOHF4/2vJ7rtW2VtuW22jtzHSCXRdvD837VF
oIqDlixh92b2lrGOVW39lW20L98C7Z8wOcWJYazd1A1RY2sXwAyuH5OoqRH+t4//f3zl/36m//5Q
CZ4m6eJql9L7i0/91x/Szy010MFi8svraV+NNFE8gi4RGcLFaRX/aC37NUeia1WK3zltvEvlN+Aa
HNHu4vApj8x9EnXzzoy9aQvS6j9/iDYV0D8/RitgM4snbGHJZd/Rcgz8y+ltgpHrnUwkZEB4sEmY
tPt4fE+xL176oOIOS9S7mswr4B9AqB3MymAhgJkjPciEpQRpQzw4aVDdWhfJRaczkUDHudYT/VaN
hXca+x6DhPlplhEDT40oVXdeSKS5ctEMYCcVnj1uo8D6JMa3y3ERWtYvym/M5oFhrYwDo6/i5HT5
jjy3cZ0cO14aWRApI4g2G9KM8EY+QRJxSDNAgWKmW7NFyJGCwlaFsw1j9zcGWsJWocV9LylWOhp7
L7hTjOnD6KDItX2y96V4RanO9nXfXXlfcLDA2EwE+UFS+a9um7urMCRchfbamwnBxW6tJ9/ZCA3c
oO0asj251xFgyR/aWI1bZ6RhTvr4EtlxDFkEW207AgcLCcNaXtheCHZdhrp0zoFtrQXSn0YC9IbX
ZlEEu0UbzC1O3QK7cxwUDOrMg+nO6ZoXmVEk0mKyaIxx0Uc7r/uZNP4tQ4QEhhTtOQnOkQ6vOSR3
xMpkUS2hYPxyFpmGo/ykBbpm/1ABVTqA5tsyIRq3ZsNXg4Czd+JAHKZFH/UQSgME025RTuNFQy1V
DTSHbrmI3S0SSw7DSRDtNIzo7CNGdgynN5GDd6HyrF9+zC2NYJsi3JYydJCZ0HLtRdWtWzM5urHT
MVeyxEqKNjj1c/MZzMzlmEbXyotApaEUy0UzdkJz3LGZKjzlQ72dfaw5oMj0ykVsbhCdm0V9jhYd
ul8U6WzRpidEamhh7rVbdGu3eJmUmW3CRdFOF227MAJU7igoHgRGwjg3Dkkp/UO1aOKouNU++6uT
z1Sl6ObBoqB3frrKzOaHxFa0VqLRa/uv3o7wXi4KfLho8czvh0Wb76PgPixqfY9sHy76vUF0YWPk
6IeUjOQGOrETLaMgZP8W+Z/m1bqeI0iVrX1XM8+B1dbzSjaiAUKAmkmtQ7LAo4TIKRykqIITcLx8
b7iY0xHoQ67op1bUe2+avzr+v4oywApICBW91QcT0c1oZtjfBeaUtQ/zgpv7ZUEBp372nDsx4/0Q
/i4V1yUyOBicQG+WIVCYxM9GoQ9GF/Ect+U9yMH9DR60SMsfGE7gD9cSDmXBgQaYeWuGmbOr+hSi
rCe3wjO+TA4SM7AvJc4pRqHzU99MgH6h9TLQhZKBZg+0EsRS2+6bfIIMB74qyOsPF2SWQdSHQbHF
5ZXgiSm78nfnhI8NaMtBxNWuc1S1juwJIbNY/sB3jRdPz3QihmsdPYIpQoidcnEaBZWHLD8v+AVB
NEItFsUgOgxGZBLtetIDsY26BfegBqztSpdE3Xqd7rO2f0rrP7K1fxQL3cxrWrkWo+MjjzinMM7G
kw97o1dtfyj6aYkFQs8wA3VJLC86zL39IMfm2wnsd50hNohlxp1hlnNUc+pzInp9PEfrDgrkiVIF
r1JB9rOYgh9Rbl6Z74d76GQAZgk56nXt97chyOxNFhOVQTAZ46Lcwd/fKicKL2b/nLjFeydeqmR+
HHwK3ZEiEgwLw0b6ZHFwadrOFiRNkh2pfvIYZO/9Nv6AFhjfR6/8bfvIU8ZQbuMuHm6t8wRLOH9o
HAfeYRhdJjkX/HRwB//CPd3pjbiRQFpBOkz96sfoGD237wtZjbObpuF5CBT4Z6bpKF0rAckpGTmy
afgyIkbyZMUk+4YfurYCBnwwEpeULrBNlxJqmb/18k8X2/uM53KncH+sAAfZWxFUzyMu4tEqfufj
BxkIYI9jzWBrdOAuFONGmXDh4pt25nY1Mn2FoDwZJyEHhqcTlzIDpRl2H3daQivYpQxjIPJskll9
kk4fDt2MjURNRX4jFbh3C3+vepS3ZmxXnaraBzvCLOzl8bCWuQp2ae29GiL9NUwFSxiMJN3njjSo
a3E8MpSTy4jaaXOBBRdOlFfmcHGgRgK4S5qVInylYXOc8sqzt1oAgipFDTbYcTCSRjCGvJaZ8zSe
56QaTpaqMog9/h/fxgTmyeyNC7fCH3huFV76VrTm2rZ20GULkiW5TSKkajZl14M2BqMywcHDGKTf
CckGl1Fjro+1f60KFyRrIPFXAP44xhIdsZDMijy7+AibYlMqJsKU4T881zjgY5kX89L973eW0ueK
IHz1mN9vaQ6Z/+GA3NfkVzbaGE+8WxRETvSAG75cg+BgwF2mKxsBFBqsKxiuRWSK6DfXkF5JLIT2
tczxX+IBIOSAMwmWKUWFp2VyQAu/tWSS98AHb4oEDLJ3fmE6UOJJw9IhNAWJSu175vy2EjT3qAx/
Fin+B5xVj4z9+aXzlRETmhvxJ6W1Hn+MEI6AqIuNdHifo7nmrbQxAjNLunt4bXfF4qkxuJ5Pw1ik
h5QaY0aYx4UoERipTDcusbp1x1/sUvdHJar40Nnc916NF6rnvx5azlsz4hgSSUg6CTxIQTq1xbNE
rjYy1gpW1360xy/C0M2qXrDg9QmN29qDtfP5ikSyFX3ibepJtHBbul9+AY+tHI195DbBcfF3p6j6
98RhrtH5g9hDfjp5nvYuoe4OImuNXVbqn0FmKVoXe+sg51OG5rhzK698ccHtxUrl+zqyl4fPry/S
ZjqRihdGF3y4/QJls/BNkhT4gBUH3jhIHnyHg6jNSVP75aWaFqNuODsbVeAXmw3uCXXqpv6p0+Jm
PHd5+6tvhicTFp96j+Yevm59WQL6KvzyWtzIc4e1/dRK7NOmupXaO8pekUtpSQqDvTOY//0oMVKL
wYNPSHqyxJuU1tXdi9uj2WfPZeOeOzvd+4hXa5DY+IsH9V5X5RtC7afssSAoD5N4JIuvsOFgMkyB
OpCe8qWiwendrmMvvNYBX9VcjdMJO/d3r8nLjMacg+f38REOGuwltPO5wwgdRC30gfQQaC/fzjOa
fWvbq8HS3o3VxJfYzKpjMAYH0u45R6HlbipBg5Tj9pwThjedxJOQk9EZsU0SxMcjQK677PVwQaFX
GxdHQgFTHwT52sKRR2xsOjoThr6AH7+VjGeNev6wFPlDEmIhY6uPbGwT0DzzU2AUxA88DSQJ15kq
vCfghk8zosLKANEv/hLceMloA9SamNK4Hqr5VbfgZCfMTZs0IrHZ98lrFTNvzxOqXmqkVTNEANuz
1yyMnIuDFsGN4G1Ux99P9LQCN+43zi9gK/4aRGxezuOb8vpzNUPhjznbcrOq9vmMI9kY/6QLtHpO
oSqa2c/SwQpf5uQgsgVh1OniFMzjgXdvo8fshGlrwANk/+wdkjp8yHo/lal+UFn7E1P0XZt5Rjns
nyq60YXDtE7CecbJ0ud8eKWzmz2kFCKKFPMFYa647c5eIotzPKKH8rh0W1WXJPs6i4C8E5/dvkrv
MDPTu+GCM3Un7C7p1HTr2E2/jJ6z0I/ARjCp49w8xsAhSV80YtcszMZetJuJMIvbEMRRsC/rxCbf
D0R07dkzpBijh3Sn9rkaAMRG1KPFjM0A6XdjZu4zntYfJaCnxJzNbWTEpykzXz0n/pBh/hFAlIKX
5z+FF2/k5+kLwY3XTQ15UhhiRZrvLJV/KzHzxIOt3nL4jo8CL9o8ykdHJYTk8LMyNWzKXd6OCj74
dEMQnsgdim5VR9YpHTymu1FFVWOZrJkI3O+s5C+meQGFzhsfPH+6lyVJ/8HBFZk5029bW9Nx9kD+
ELoi1yQQFlom6l3traVE6Yunz3ri5ercKN5AMnxyOihcU1hc4oDPpRImAAHrpVGdi6ECS3WJka3E
ehkw4mPi4q0dDbKOIahKy2gDwj/aDBR3NipoX+lXYRB9MBbCv5IGI/iCoZWTPTKC91bJwOoBqqwD
jyfAwGpkqpNxh/fOlK9NFgmAh9QVLrXpKiWWcc/pf4C/CqBZMuGv4xqboVRAGmGiNGlDqiD2wIIu
z1atPjMSR3c1fBhWlz8anXPBcv+deuV0xF85CxZG8Fp+EnDoTkJj9EI8bs6M8ZxTPofMWtGne5Zy
rA2zfwUg2Z30xK88OBjjQknoRuIXcBrzpiqE6Nn2PxxZ1rt0Jt2ApRz/WejWO8G0sRqG6BwYA15i
gKidYMuDdeANneE3Eg7OdI2MrzA7pZO9iY0GTK7+NdoJ9vdyW7NCeW/M+q5nDQom87595nQsTzh2
oR1cfBk/k5P5AnCLO0imZ1H2FFclU2QTA4DVhrQBk/ERYFjcBm7E0YIhHaXkOkn2heC/QFcjfDZ3
zUx6pfspIjC23WQvpufF8AQ/3LUhptRpCyVx7QzjdDadUR5ID2lgfbTEwZYuB75wfq3KEnJcSILO
7JhdxvPQ7VMLWWKO+mYjgfmSXrrMiQEUs5oHFgGgSfqFD8/dNO949b5Lp/1jllbx3LGDIkwmaB+i
qX/KtD21EFNXdtCTKK5sfeBfKlk/EugLuxEAWBn9KRWYoTvvPe5dwTfpkJVx4lOoiIFSuWLWXSoj
usJ6G1F5LnT+7JyR4FxTEM1rXShxLgpnx+HVXmLsrp4fY2RuiyOLLVb4cOS15L6tWUNAVN4lmd90
2zAIPoU6900z7kbGnSvd4xYWUI/xn5KArv3aOSrGt9pd0sITXICSerXDmNPxu6FQsoFEuLV76rWB
H16MO7tw1hXgzMkS8T4jJL5lDQ/LQwyOOmQZmDh4wu3BDbYNxtgdHYwubHdr9h0koYrNE7IQ4EbM
T20a9YPVnkmWbkT46Rvqw3Rq0NM2smrVo3H3YNRU1AbbssysrfKP0kvUw2J3r0xQv974ZC7vYic8
DhHzXeR1sJ2lca6DviVNVLX7PJDXpKlYHiFaFqMUE4qU6f7Awk6wb8DuPwbdlsz20YrCX0xq8f+b
vV67glUfWY1zK5tuKnVwyBJGWmV58hWwnoeQAIstBlsPV5PLO40fB2EOzyJblvrE2vnK5rH9YNcE
BGnkKIZY8NOrS5FH9UESIhxbNGRlAcTpvXa8aFiSG3uI+zUONjgPbHgJRENGb2LxiJVR7lmkPVxY
kZMtnIOVyDuO23Zbp/G8T4sqvI94vVmvYV7rxTE8qe4FP/xZp1znAtgjdrkIri+LLbi0vGcEGlj+
I+kvUDqdJHvp5NFBKUw7dp4jxwk3IzwAc8JWsb2uKhoQvKq8EM0sNlM67fwI/kRgpM1GDB0zehoD
jEeEQPXg4mPkryeOeY/YzrKuOnYFmBoRNfUq/UAMfB2nXfIwYGsZO+r3FGsp3FnoC3bWbwH6Eliz
eXSlWPIf3uJz5skJS4lVYWRjUMfzYE/Wh12q/loyQ2P5AwVqzh35UPYtdyWA6663wVOZPHx9HqnH
MJzZF9DfZ6uXTzrgcRxV+Yb7H1CbaMS+kfpDd4a1mdPcXxMs6NABuAJqGo6DERCQGNzqZ+m6+DdB
Be7qzISAqi8i4jMi9UsLj6vfsxMywwO3mKVjyO7OFzS17FzIhXNYtOAXk+V7H8lPNKjOAjfLgIHj
20LB3AMOxGQ6svmkTyQJlCl/slgDQIWl+odtgjGOF9jxt7VX0bvR0VRQDU8QOHayUPXRKMN+ZVVU
bWP5M0/JykyxefR8Lj3VOQv5vLpFnjMcjGU7Bp3CzXDUvMUO9upIhrQhMAdk5DggBbNNG4Wc5o3Z
tpaapq7Ch8YpmCi2YYFqPs1IOQPt7FF1YmM2v5yJjUh5RucV+Z1/RT/A05vo3/Se344dvFgJDNe6
cAPucz0DS6PAIceOYy+n7eqUuwqc0VgDVKKUacmbzgyIuuQWGVW214B9j3VRHDgZf7BeRT3qCccf
vAq2jyhKlVHAEM8Spta+zH42HWZjILhs48l6Ax/kEBz9qiEZ2zU+Tbr3zYYofhAVhpfcL4xLG7jz
uiNqA6/MfEyI05+z5Q8p5//3x3L+4gytEI5LcYXdVKQvmZN48HDx6lVjIjah6cpLDcGg9cgYOL4m
mZcuXEwHgKtttEcMJA8lmctppXkqzpHEXttgokxyAIyFW4PJBfT81wYb8Dx5OnlAS/lgU5B34ICg
FLZIgyUEbYqV9orfcoxsgCDZxA2SqE2iCY9qcHeXhMbuONfU+culJSULUWKIE0ZWJAij8stdXrqk
r+aNq9ET2D3VvHemOo+7tF1SVSL/ymiULhmOZf535lyyqi89iCdsauStU9V2uyjzKdrympc5H+81
PKUN/+pKom+/uDF1PIeKiD1BAxCKLbJZtpHd8OEIdothmt65UQ3fm/1hdkSkPmFQA1qFuWHluXci
3NaO+SYZbp4reB7ocF2VzjfbGz5IP0C0TCe+WX9oH0qZ7Kgv1UMYDNRWscYrF0ZHsGzA2O0q38/c
X0EzuXfAL6Q+nL1ZFOYj9Lv9UPJMS2lDHfWzJ9pvKh8Dkyp+aAi1hlnLzTiQr2m8ukZai9ZMJrOD
11BpZZTLjmG429Io+ReIBe08w7i6E8ZYNMJ705MDj4YEthhBgUMPUJMZZzCY+Qew4fU8E2Xnff9j
WuI5VgypBjymO2WPRynEB0uWXMYKLDaSNJDrROBmd5Jdp2L3jhyd8uhjPMOOcjQ85ynRj24UPfZ2
PDy3hv5UU7brmpAVc/Uu6jL36rvBO7tajH2st13li2uAJLvH2IQyaeMhBElYCeg0eaat58kewg3B
/lWdC9aq6czbjVV54VBLmMUm00mkxXy0xik5S1F+joWeeEhidYg6XO6mhwiuo+5XGWbjjyKhFmcQ
BMENEDBrDSoAEW6LAaw1eoxmhtxyEnCZqjm8OFUVXgLdrId8Ib0s/8QWLmDN/msIynTN3exuRuUd
1DhWp7SJ7lVLE1pZIIhsAllx3c/nSt+C3FS7viYPbWrMF40ft1tRyRu8H5yjAEICUAfS1SZsxn1q
Jw0CTvntmAAbRUaCxe2iV/Do1s4URNCW8FXgd+nGiSiDadeoTPhIOhJeq9RhtKOBjnW1z4nTsj0u
Y5FTszPIaBCJx1NgsA0lyU44LMt959Ryjf56R2U7xy2R/hzGMXMS5qxR+svv23veouwmwS1y6jcl
hvnRbPNrh2VQujWlPVFlzoXK37lGeaxjv+HaZtFVT/GHisY3UAwHzZX20ksH2bhFRrNdpTZtNoIK
mt1T4SO4RGyXg1AzwuqYRigg6h5Nat6NAD7ZzTM+wSsMds1f2dAIzO6gF0CUvrgJVzwJXnlW8+LP
IDsD7a7bzg2OYdDTzjVVb02Zv9YzFWtjmoz3THfbKvNSgGf9Udd4r5dkuiW9s9k0tx5M54px8MjI
dclUjqCN7Elsh0QtT6ezCmOadyyZYC+JxcG/s77qxePCHjLdLv1SXnDMYTCvFKsbfLO6t7ytsxF1
17BtfpctJPccg0IfjcXBhTXCJR3RMwwaNmTj/UJEtdbj0DTbYUKTGOPE3qRqB7+thlOY/yaVf45p
5fG6TvCwo4kFA/E8Pc5uBAcEIybQRE6hWdwLyPF7NpBYpzgfLF6R8qBNezgS4bynUTDtA9NaVvMl
/tWsnK1bxPosB+8IYkZd4xbOr9FXbJxp660/zfLI1hMvU/IFmqNuistkKmddqnBlV/S+kcU4soys
TTuwo6PJHXxFMa04UZFTzRxx7Sm7ftTOn2KsxA+zSD7y3OyulC7YQ4e52pjEgamqMTC2bDVcxdVC
jwxlfrR5a9fecOEFG5bH/1gWlaTo8DajYE9XiFnjJJj/nKujZfT6ncfqaajj/gNU1UkPk7r//UMh
4t97/D74JXbaibE7zOJGh2UfvHSZkNYtbHUK1iDItlHdi3sfZXioKV8piyz/OKb9x5AZ43pEfl0j
zvonO8f/g2N4RwkGNrLpKB3zi2WQGAxF/xrZM0adIX+oFp/1UhOuKj/Dp1bPJGrC6iUzKS9BaIQr
dMPt2DU1kg/Ps9NGDwIY9UoDClsATdPa1sWjWr7GyI0qEpaUkTW1SfyVzCaldeSWWy/sH2qDrzS1
nc/O0KAgR6+AobRDYWoYKViw3mdNYxKZM5IW55CcKEja9CUmVprFZbnLgrfRLwYGUlykvfkwCIP5
T5g+48EAjorbuCKr6lWzOuSTIILv9Zi4qBNA5A72ZmB2jFEB8d6qGZWEiX9Tic2T3M73SrJM7YHQ
wxK4JL61bEHdeHVxLBZgdeaEHc1cTLJCgzUe3J0Rj9ndyr+quClviaaPjBqvOvmlxeIKqsRjqzGs
s/3JbGVyMsn/P4Sltq8qeGOXTr/q5qHGVpGyqGac4+MYGPqOIHPjGhF73iLgtmMkNqqCbtyqihQV
vg3EW+Io9ZKSL5c/iF+uZS3nB1/DVE9QV3ZN0eCXBROjfcgIFZeow+QZDJfxQZ3fbHTjb2Ipxs2k
5K4fy4ZqFspsLPp7Jxe/fYtzEb0/XCyS4BlrjPYhWPs9ZR/JBM1hOITsiekZEbFkdEM66zlpC87J
5phL6ybD4Z1hx/TiCom/CIbGjLSwrxAjriACcGchtLFlbMR3tCxIixN6lVLebdZ3htw568g0t462
xA2XT40y5hsEQEjga8+CO00qHAge5wJK3rGPKOsEcYpjZg8blB9200qKZrI35kF0bC3JEdEv9Gkm
2fckeSwzNKak9Y9mpLrnpC/dRzkNzBrFrYtG+9yacr7rrGz2ZUFizlQZM4J0fGTf0rngczylbfG7
DH3AwhQfa9UOJ+1NlMqA/aMen2IUENxWidxHor7kMnoeo+SSQlED5wLwvbWd17o8TNpl+Qs6KomV
9g96kz7GcwAz2QwoKLBC9x0ODqFTNs2Y+dGtHlNgonfYMc1k+ztKnX4pSlkOumygMPJlrWxi+gez
aAdOTMEwL5jmW2b5GM4lU40maqHmFUvHn2Ao+vuPJWaBY2ehumMYsPcYdVgPwiHqLPS0oZIvaW39
nEfCVaSEUBjD+FAl2GiAEbYHxVo8kyN5a6Sdv2eb1rV2ew6FVG7TWZgbysJTTaQV41UOHTz1nxtE
kzV5XFaztP07WyGdUznVJw/dhwlZ0V8H4vVZUjOdUwELLOzQuilr3Fudbx6xc6VsyN2XdkISJE0/
fMOSF0MjWDis0twVbPDbKeirWejdi6lztzJEmMqbYT5z663qxHr0cmR/T39KosFru4sbNppF3BBz
fQji/ehRmDbxj2lm1uHQ8jNx5oLhREQtDIOJlWVzi6JKz0nQZpfQh7cu+4uCFFEgyo9U7T0LEJoD
K9KmB7IZCosJYT61th3xLbxYbSpD/c575bxVTLeW+IdInn0/fWbB5S4yZXvUkjxoRIqzK5f0YePc
Bk81K2/ZWcfik5e5/NJua32K8qYkfMs0IJGGccZE6ycOHoW9secRcg4IENO6y74xl0jMdcR7qCHw
0/f9S9L3b5PlW/fQwFTiMx2wpjTAFvVWZ5LPpYx+FUilG52Hv9gkee3gta3Hhp1VeOpOY0NAYlJF
cIC/sNRireGxZzYDe02ajjhRSAWfzN/kTz6yAKUmLqiSloCfKFv7NPqfnI8Omh1bT9ArL5BBSQrc
I7ZjwPuRzwUJfjzRxW8fTM7YEQSAHLvv6jpFPMvzQ9+x5MPqdqJa1odkDJ8n3EdTgdQUafY8uyWT
kcTsC/a20nBO5bgTHmYCvzcFz8Yi1Ujoh22ASKHy+xTREmeEJrBBcM/HTXILyVWveaibQzI3Bd8z
QYjALT7SfP42J6YWNiLf1OGjaZVzrmlM2QLzDqN/RMopfnupwc9szG8tJrSb0fDR17q4AR84j5ha
sPM4+5ku4aDnl4pQ6ypI8Jxk3Rhzjmdf0l8Wx4EQAsWg643Ml/Rb7b1VZlXTZ6cvTKDgtyf2s+PD
q+ySIT3KXG7HpCDOsUlGylryZzavXfNVpRIPsEHh5iAArwyD4mCxrWwKwG9Yy93neonuGOwWnjNj
WCluILuixuyOhKlMfMasCBQ+KtLcAqrE11BW7INMrBUWx43HsrGjYRMa7qeYBrHLvuLUoK/Ok/TE
pqxXeFtM36bxzjjJ3zAdZo9hjwqlezKyhrrPo6kZ9Q5o+/Tf+dIJEJ+7TulLIEeEsfkT+TeGAw1N
a6hN79DPDtOOcpniddEtG8qcDH33PSn95mVs6bPDn0ZLg8t72wq5cwIzuDh0u5iAHgOBzBK3vxGR
0z3DVbiI2cig5Utb3W8YxUf2Mrz1dGC9sw8zsfNa8meemp5ys/lZ86YeyQXcMp84WxR8WWKKGNw0
agfBmVL+JwPCG6seQDv5/s8u7H+GuXfSFOgtbrdtV7L5/HssGJo3LEtNEop/QYk5zseaNbg/CLss
ZXbxFDl47tg4eIjZN6P8fLiPfrB1SHxetKcftDS+STJEB1wv+4jCpY9tnjZw/oA8fkkP2BdL/EDi
e8U3DC/QpRCc+3T+kzfub2A6z50D8HNiVU2tj5I0qSuAirDY6BWFGfvQBJ0w9cNdFBef8FscxkIe
bpMAaWo8DJ3BnAFbuOjKDYyInVEie1XY5XxWS7NVhukFUck1d9fJdKLh2lIorUntrUvvj5+693ju
3zSwxQOCEiPuk5Ik26gUPseBtgg7+rJNGHUq4NrWmt7CzJS9qdN3NnTj7LbbR9+Pyj27miEOVRA6
xhFAYtK88QLEMMZ9TlidkqFy3FuTWAkhJvnQ9xHfkKE/WJFN4zTo4DjbiHPpLbQK85wVTbizPfsW
6v4DrSfbQEuqAIN7T+xR5abtnUvBBIn9LuDvqPJ71bsHq7/Yavr0OhZZ4jr5LWfjT+FC+Petz3pI
WHeVMz6MzlaVyRVQgHE1sb9nO1igCnJRsFjaYuV1N/wRmYJNWV1nJdqtaT7MNT2LLEUOPoaAdZUG
6cYKjXtXv1Zsq9uWlnbXcadburfKPdg1PjRp7nxXnsOyflFU8KnRTXs74DmaxUPsY9lqmai1yc0K
kCqriE/ZyB3WZc7iSYz64jtPMsU5LTs4GlAYHPLhhGZDrEEc7ATAgKEEa9NwdniGvyvXZm1kgqgV
R87jqKtzlAZoHLb7y5yCZM3UAWCWMmtYl/7hv5iJem5qIGxXdc0YvgqayzBtEHq+Umd+H9gVtMXi
RdqDkX8mUXEZxHH3vJbkyNZekqaHyvTekyD9Si2iqUniAkTW1hdGef8U99+hz8BDAp3HDyXe+wQf
pc8C2MbtfhNt6Le9qHycWeD0w2HcYA+cVnE84raLoMgyfQUzwriddcI58TVWl3oChIfOD3UB1YOZ
0LISIi15jwqWDhS7JdNMSDHdzbpMz7MEVrnYybyZ9ErUj0hKeBQ92zr6MDyWmG1BqDppuKDEyRzI
1eEUYZEUzfwOG3W4SnlHkApYrpoz5HZcScFqDeroxRhz0sg7TmyqL0quCjhFTPvTfUpgb91UsJwm
UqinCl0CBN//Ye88diW30qz7KgXNKZDn0A5qEobh43qXE+I60btDz6fvxezq+n9lFdTocbcgCBCk
zIwbwThmf3uv3eM0iYJ1gz/mlFnyR98HTxYDQIsTNMPHfDwZMeqo6u9Mzt1kQUgGZZ9GynE/iqgH
jc50kTM9x1fgD5yOK8vqn7DEsadpDo4ko3oOespACXFAtiwSULehudXb/pH41MQeVGrWSaGApLXO
duyiS1aB+2rDGVoX0/jdael17h37aCz/8HLwLPp8BDvPcMhuXlqV0lI7vinbxEBsXuDDzb4ZciGo
R9hvnL76o4ulBYAMD0ejcAqz7jLagHPjutVFdgfPyeOdTt6UwqFA7kYxDht9ChXFcTl6/EAJb7Zc
ZEzyOrTRBSwFf8immDaR4dEIG7v7YdzONRHJKRQmpw54fFNAJmyArOVT9ovnHe814Xi4qrYeAypK
KUEuo8dOmNMNtRN+klZ3ERCv/0xZLaD4/5di+4VT/8u//i/F1ptkBP8SW//wGWXfuCZC/H5Z037H
xf8fVHSNf/wG/4wqSoOYGnlAw9ANEgS//YNf7/zuWp5DWtG2XRNOwJKL/K+oovU7EwjHW0JuvBhG
t7/9rSm7Nvr7b5b8nYgW8TeLXhoDX6f5P4kqGnLJIv451SCFwFJIlklnumP/khkI3TmnFw0T2DS1
56rRqk2Vx0hwQX7qqqcq6D5plvmIlHopo/kTBvMN7LqNkt/GbGPiHBW2Y2obW9JPdLkxB52kT00C
7JKAo8wwUSPbeg0qrG49pqbHfqCasxAGQnAKIEEf4Fq3XFJhP22oEmQypfX9fkamXQHFuMdtXay1
PqFMSQ+RhJOHOGeDnJkfHptIPtpqAScFabUreujuFaanbexdGpIX+zYBfAdgYOfFBJ3LxHvlfW02
mRVc+sq5rypeFVl9P8rRun9G8+viB+MZ5s+O2W1kR5F135ic67yk2doZ/IMhDM2lqya76KoGatpJ
JnBd7nN0nJBzQ3YFqx4OXJRZKYOH0fpi8OHX/OcNAPf0MNiwopuBsyQf/UhdWdseafmO1rpMwKoY
M3+OsI6pBfvBiO/MMHm+j3WSObgN/lCdDsvzpLcGULqEVvnQ5KiHPNv6WB6ZbRop8L6yHQkPGFuh
W1eVe8YjHKyI3H6LZZyyUtoQ1b3VMigqox9DN/eHDkruFhsoCnWHZmAXlNn2iCO1Fe+pPGz37NkA
i+NOO/ZqoIXNM++DOX7GfkH1ohjD02Cdf04JQFu8joKmjTjRPiuCC5u/jrhY/+5htU2iibpHftex
7D8HXHLwImqeU8wyPVZnA8dI2kA5xM6w0g2QXqP2ojQyWqhIhYzu0rD/oSwF8r05UK2LkAp56wIf
khCy3HeaFh30MYwgjfU/4tp7L5xY4YwM4dIUJm5MRU8fsZA5rYgYMe9RBB+gkdqw2EFGBhe3rh5C
IMBvqC5vCXy8Qc+wOyU/JjPmMUE7NywCCQHl2COcp6kLb0rDeGB+k5xnu9rXfYw3tS4Zm/U0rYAV
XQbs+GqMFnT8X793/yZjJaUpaalgPMJbaP+SAeyHUQYdR8R1iCI5gJ3cp055V5s9fmLDBfJXmr4r
1XBbFCVdboxZO11bwNPaI5Y6vlF3ueIiGynunpuqDHJoCvQ1//Wr/PkJ/nk5IjktbI/IF40e1q+f
sArw5da6YBxjZ3RcaBRaxC7gvXq6DnOLFSxxWuau0XKgKulYrJ+UXCgG1Fk6dbDXe+o/QwbNKHDG
HhbPXUQ9CCGmrN70Oqy5eXKwyuhmsLXMZm1GzHSlN+F/qxeMuZ0RAumsblPnOrK+Le9KqqH8TMEb
yxr3pU6s+EL++GRr+rDNJEVqFd3yvhvBVxmGn56Q6b5U2TOUUwgcWCG3ruMegZZ/6gEZmmLU8A7G
Jd5aamiKrgMp/eYOAf1lM8EpHU84dpV4/G/ygj8T539+Wx3Wd08nCSuFpf/Lhx8L0Ws5aRDlUvRT
Ev/ZuFpJNx4Jcc5++nb2mDDgOgYI2IKU6t8RliChY1NZB0Zi/ufh4k9ni78VXX7Lka5t/v6bXL6o
v74eYXqe7tokFNnG/vxF7uqhNxRhIBASxi6MazDYxQwiC38E10/fIHW4GJ03cz1yFTcdkM58adDf
K+scFR5UQYMLJxmwy7RF8B7pX6g/Wa6L0MyXDBqV741+NLKp2Nq62g898rWu6QGuD4JGNtOGguvf
2jNMsc65zF1H03fSoboacxlTWHDOvFnz//rZFkso89cfWprCZl+3pPkvmeHMLh0Nghk/dIMNu2k+
HJ2z5jKBa80GfZHVitv42hgD4JNhfLIDZLJxRLkNyJJV9zGeae7r1AarynrASFtsZgtphMrfMFNr
CzMJQ00StV4+fno2sx/wt1yDQRz+9U9i/Gu+1tEBtxrQEohrmt6vh4aOtPU8a8gJSn+12apR0Mut
ZcX12knnBIIV8RP2RkPnbtWiXbezpv13L+Jf0o46awSQB0PaDpFH/ZcI9kwwjd40YkJ1ZkCX1kOc
kwNXagyPcwPgKOyQ3Oy2Hfdzom8iK5T7v34bfj6lv3yghrNkFwxrWVDdX5bU1KKKJvX4QJ0Ucxo1
YuY6jUO5eU0UxVh2MTDOHSlMG8mWcaPJ15Y7tBtHxemxnGcGSRpbZRGSCnN/MPVA+akRVWcdI1gf
RbuGjtiNnpiYY8YPUXARrSlt407bkIhB0Jbtma+YQ1sALEAjbM/orlTjAB/YtC6+QTtaVzriDJh0
+upH80026lBwRrEHUm9FUtPkMUfxCgjBhV7k8+wONzovB5o+NQ5//V4Jqf+yeZsLrwGwgMM9hWdG
mL98XnQWzk3YUdQVD+KZyu9jsXSWuZN5EgtxQEXqK4m5UUPf23AGvFV9RbnHnA4U2cPXosfcBW/E
HU+GUX6TOjqMppWsxkdNz8Z9ho7spzb5RZpa9kxMGwD/oMnwUnRXVQ4fE4GmWUeZrZQCscMHC3Kq
eddKHJKuRME2m86PUg61he1y1StGeJHVcMmnBY5ZDGwY8XhM6/gik/Z1jtgGkRJp8xlTQSuqt+HG
3V29oH52SpUewo6Q8DjKBK4OwkeqSto4W4w9nMOi3hzX2mR8FsboA/+ir0E1T3GDPJq17sVM5x25
hUy/dQp+PdzT3dTr48YeSuKpirehMlkfE1M8MOsgaRQRkNFjAdo/SHxHL3zLnZpd6JgxYToszgMT
uwDkqN2TjijlxCGlnuGOpLi/HS6oEJxH3ZfM7ehbwSvR2uIkBhLVU72batfZaRV0MHyNMfBF7Tww
sQfMSmvVDLUz07i43sTzD9kATisMQCKeyWMuHPHkpXgEss5dbrB4daI2PXhYj7G6hLsRZ1w440bP
OXHv7Cb+slR/20fMcMVSOY7uH66qhE1em1nvq+FLFaS7XDbjQ9eXu8zA7cg58QWQhsFs8pvmvhhr
qmxWNpUoWCLHp3lgXjvX+luTTk+Gm7LLQlq3C2+ZSiNzt+nKTrDiBXp+7zbXwaR0WxcjXEQAXpMT
+VkVQ1Hr7lVb78TU/2HlFDTyXW8znUl9dms3+CK6/smJsRgwUyJmQkAVk0mzNwbGPMIJzlz0QCIr
eVI6SDCZJeNO1ZxJxqrHf2qyvI/rKi1A5NkhHhuIMZYdYsgYGDfCw0xXJGceSKrZVo/JCcmdRMKV
Bi5tOxQEO6zB82czpe16+EMl/Wft9PkhNsd9EMKI83ov8rllfBGMt4/ogqUTB+cAKpZUZrWndWDe
5r3HAUB6pe9IQMnKmbcVcvo6zpV3krV2xzDzO9FkeTO41ROp6GQDubPY9IhjOJCTej3TK8JzPk27
DE4+UC1kNS9tiKu0p7LqK587KIO7GuWqnrN7QqXD2Z33TtbnhNnKLzsKcZzH1XcV1KijTkaBpOZq
xwX+mSp6JMZRb7ch4MjF6jSeYrrdVuCPX6qkoZmIoTK9EeC7vfcQ2fAyI8ED3EN1A84lfDftQBzM
JSfAQluHndFcs8C3gYpeceeeq5ywHS1WyV1hhB9d9WlpRnzDPnoOrFg/wUC7dHXEg06oGg/+d9Xu
GCq3fqDQPfHj4RmNcMBG84wnxyxHlC+MrWZm3zdu7HF7mqdjhzenAtlzGevuldOg3KdxuoMuEx+6
Ob3tByv0i4VSPjNg24zBsionETe2ou029tjsuVBqZ7iracMfL3GuJlFEdXWWfQQkxw4TNzoOECHU
5EU5a8wcPkp761SzwmYRrQJiMee2seZdo2PGrQNy/siHVxZRERnJvpZEnlCgzBdlgyfXjhMkz1MP
vGPbQkDxJ6OjaRXk+SUtmx9Ez5N7wFjyEgjcqn1ODmVIQ6or3cg66uHC8Kw5BPTybjRKze8Qz2iM
IZhkTdOXhIwzypoHlIdoS4PtzZgxL7Xzm37OgrPmThVEUdfe20i/u2Io8kM+ZcGmUSk1RRlpidwo
IV+Yr0VO6yiwaZfEZWSdA0/7wEVcHtulgK+wDpypMSi29U1fs4ZaFcXmIYM1RlK18dAbVe17lbFv
oXKS0I6hg2rhriBGuC+sisdmuQzhOp8ummbuG+Y3sRGvAcJlC9RlZUG98cknEu0ribMOpeXd5EW+
yhd0ghlH4JEcdRdzXzmWIDwOJEcewR56vjajIchZQS8jnOSkeb2f2oiegay5cW3d2CpTnLwkDVaM
d5JnAxx5VbTVpQwRFwP9FOAVo8jPMo+Rm13qSk6njIqN2quTQ8IzximDYYrqn8aiMTe98jy0B9RI
x2zbtQ3C8kjA4FkVRMNMw7kRUVLfDNVwzy/NmcIvJS82hMREBeewyyg80XrkAwz1TuUWvv4T3wb5
xO9Tx3eGmkh6ApwR3qMt+D81kX93i5OrBxlYODTXxZGHr2uav+Z8QfS6ObHKPhOc24eNxhDPz7Ew
7XMCRGtROYQ8qhp4XQEeFsQT/RMYi8LXzK5OcAt3hj245wlbNDZhpnR6q8NG+uc/yoI0K/I618fF
98ElgwNAzWWnnQb7TKy37ah0SlsuFa2eyiuIn3BbWxPTm4nt2sWOuMqD2DzigGdoKit9F7sm2R3R
PE31+JxlGIcGMV+KjslxCRxq12pZeefQdUOdaRHtTE88Vsh9R+WU+PDLnqqKJWUqk5AO+kS+zYMb
HnT6KLbCmT5zzc6WavrXGY7CaUgQ6E2U4UKOpFDm8qwL0r+TDYEJg8CRfBHeagFcNTFe5uGH1bTP
WYFzyHTLxxEEwkoWglGBfT8BW3VsfWN1+WPUg+CCM5BtxrB5bWRN0W/uwoifGNAgJTkjCV0rSgAh
5DlQj/YtGBvKiqVH2V+JkVBgG1mXvHhS/uFm9NqY/laRrgkf3wWQrZ2YCQPhOegt5cXtvRunTG+b
j8br7lnP41VlYjAgmiq5YSquMuj3MSj51WSRc9EmshVRvTWGNt3adnRqq3YNBgnoIBcpsBxkhdo0
j4jDWpz4nO8cvm0gjnZIqTrQUlKVLer7pFMKMD7WljnunJ7bvoK2dW8urtUKngdWwGdPibcsqS7K
cU9V45JmHcunsCFbFJT2k6FNz+E8PEb6qPZdpx0oisb8LTnpSO2qS43ZOCPuVShBdw8q9ChN0i0f
MHO2V1rABdWzdbyVpdwVk1WTaeUFjpBXzHYqt0iZoNb7sLqCWiQEZ5mK4t05vuacyJpZotgF7NUk
4lyzx/nHUwYhqQ/CfjvojlxneUvlHo6QztOxHz0klg1S1tbUFl/eG+P7I4AtuROJRPkqklODxQC6
FlHPvJA3YVQee5BmI7cCx4s97KZcWkKDtiOt+cYH/JnkGoBOHsZVrbUMiGJWfwauN2nqYF8T1vuU
NciipCLMmRq5rRloB322E9Bc47fufizS5z2TjIazQRGl+iGoir0zPZslQPnOumXyeEzsH/eEz+9A
Zier7MShuPTgM2zEZ3prbqr9+IJpmEJivD7iK7+k+/mkXbHrqZe2wpm+5XCtQc1YRZ+B2KWh38cb
Cii23OcrY13fNd9a/1oP8HbEMUTDAzFWBRs9PGrxjTWecbenjKaz6dMMhvfGSAmM3XtMa/whYI6O
tb54rV/nXbFYgqdt3kTs6Bj1px3eoXK7mNQQexAdSqxAXvVc8d7yLq+8AJqW90T4OTVWUpaXul+v
p65YY6u/xNUdePSCubH6SFqh7Yqy+sRVz1Z72zvdxb3Kt9YlPFntYNf6ObQI9tGNXlvLSnU0RHUi
/qSxxlo4/F70eDejacssRxx3/yBeyIywKZ4FhDUwMro/nasPz9443vgsvZoWb6t4txna1clWePf2
Y7gzUHJ1AvnGihhYTAW4Gydrq3tvNj2VFEtqq9riYse/yq/WHx233w2InYd+vGkE8rANDRmUBwna
z3O9Lvr81hY+BLyeuZRJAW3BzxitDI/iaQeoVnorAOLTTnccxnpnCRir21JXp2TTNdouz+hqW3Vb
O+wPSmy0Cuc4P3VZHq20x/N3osn5BJqaFO3IEiELghWMKvb6YYmIaF736NEcwdMk3sy231FFg3yW
fWjNdNAlVykenfQ7JCXmCT+4xev3Jt5iLo1tSvgyADNvDtnZ7UCTuQC1OYFbaIVNApJkk2Xp2n1c
OrKjkAEvvS88Ze+5+xx9MPG0AISCzlmaOONNxJ+DSsafw+99b1x7cchO8z18l5UeTGdaO87O03hn
/NCluRREAPqb1qRGmM/H9rkWGewxZt5EMnYaGc2JaX8g8YGuFrg+JArpvM5Z8mFzQcBIPGT38535
ECmAxOEWEMzKQMvUdznTCFxZPVn25JaxK70VNZXst+HZBK1hjLzbr957NEa77s17l8IAvr22aOb4
Atu9vG88GeQzI6u7b7CbyxWX0ZZ6zPvxLq2cm2iChfs8X6dbcSBNbX8RNY3S7XcgyX3hg15r9xzL
jzg+D+5xCu+iOstoL4KNlMyGH43xa6fLdV6B088IYo6ozvhFD6t2r22T6K10oocUtCuex3TX7ntB
+IfETjDI9z69uBW4py39lUsiQK0FXj6Qzg1F8atVOdwFFoqeHZ9c4sjHniQiWw4dHvETZlgfW8nu
XuYHnCu7YB/qJ+0dDB1Rym06sM6t8mjTvXIAMOaNehFfoMMMEEnGscvWJNifKdk8UB8n82+C31x5
tRctPbftlvvpgcnvQYFx38gfw+10a11BIqI86xQWMDfYUmkTza/etXWy27LhJDEcYap/t12+gxx4
EPriZwGXRwEDE5ngXIg9dJ3UJf0F8uXKM1DwjWR/oF1U803vIqZrw4Z4ACS4cpZKEmw+PB7r/Fys
YrVRQNK5yvM2i2FnZjnuO+l66zZZmiYD3TgVFTe10LiWmKGHfg9ZwiiaB66iPKkuejetJik3r8Ra
yDyclTzSA1TpFGdpwPjgaaU3xCU8+hTR3slYbIDxudQZe7dh6XcxhyijP7bwSmBLEYTmJFrUBGXC
HUY8Kgx3arS23kj9YnQNjederdLbufXL+uJwophTjkwJQKRlYQpigKWrxOXCkH6F6ojFAMR36bRE
YrP+A3OvMHgz4g1kfqQhKirsAXEsuSfT4SBar4RW+J8j2UQWDgJYwWXoekZz4SXGLaA1gibC90Bx
+KlcceomHTl2WOqp10kdHEyYc95c/6RKWBER2mkzpq8Cb69HptwgMmyt8YGyVR4+x2E+vrfNtcne
By7KU/alUjwJiYb5vXmJCE8V6aNIbnsbw0YYfKXxtcU+2H7nyU5FN5yqkX13oV0Gx7pnGNHqgrbG
mAysm3rXWe/zLSZscroD5VJe27drpQRm2zDPfRHg9uijcFzLEkuJGQa0ppj5NhusaBcqAXfAQm77
CgJ3ftac8RTo4xafaPboRN8Redid2VPsUdUEwidC603Xm5sZH9TOqYgwNWQgcAmNPImW+lEM+7wK
7pq6Cl8MEDKbTsSvql48pbl3rPMOJQuV7GTCHsLdgcu+xwrZElHlDI+luarhSMWYHCEB3AEK8Oiw
MIFt1MLotsSxKVLrewDqZB1LlJzzYJu3xGaeJJLfCn4tCJQU06dIm/sBBAs4Q20beag4XZviEkne
0gQ0x+jrM3Zo5jUfc9/g1KVCMTYHvB/z40Tl+diZX0MFJSyi1KVoslMgODDYcCqnMOg3cR5UK2le
PZW/1rq7B/RONqeuczB2NrsmW0RtwB91GKbRc1OZZDNZJK1paV6ui5SGIUnwDVB/mcC38oz8SCoD
XAyIC2yJqUnk06G5GTp+Q6zFMlb0P9n10RzAYZNF2wlid2oB3/WmRf+DZf98P1dCRPWpFYpipt5Z
Q1XNd4Hq9pk3ZpclYTJl2Uy+/ray3XdTcfqtq8TyvQmIXdExcZJuTZI1AkmqBRy1FiHCy5pzQ0Rg
PwjH3VWauEt6hAC9NT/jKXiVLjZdvda1vU3lK1X0D/OIU5z4RLHXjf5UjPGTZw/VukFV8LG9rCGf
3g515XCfsn+y5o0W+3mar4uxgK1zzYTH125h+RCZ1dZdgJmzgNelZic8D9l0pSYNeGZvXKyaeZCZ
Ws8M/xnuYln0NZsYblUrVLBsfG+NCruPVz8bU3Shx+XNzfHSFlP9wpvR7DRiXjCYs2PjFMahhV7C
HC4+p5jWV1NK+BWMRawXmD+9VJ0M7zam7O8M9u2HJZLmChv5XaN0tyMNSoO2564SOzB3DKWvs6Kp
3W3R8/oG8FjZdcj1ZAanjhjpiHOKbOAzbB7XLwYWM09TB1tWfIU9JqdFRkZ58iAN0LXW72XDqXZ2
rJ0VRS0WQi5CoucIAILmhpjDzEmbK0DH/GIdyu6pww16jqd5K/XQvnRd9qRlEV6/FHWnpBl31wi4
9ZlX/OHUbnzAVrEtKxIaJqSVyUrDkyq7fSKUdazB2JQQ3WGri50Txc2taic+kBG+jKPMU9vCiJs0
fEw9j4LOcWsscn/0hhM3nm8zqahKdNKDCKv2YCvsjfRvMn/ITOcxd8xyB/x/O8rUucZOACBMRX7B
oPdqFvlzCSaauwlcEdUv1YKDz4r5YXQ01LbYudFEY7QqogNQI2I81B3btRfx0ZXsQ3Y8HsBUM8yD
hhO0pzhMWlRg2fmqbh8t3AZW5cQnMu7sX0LtNBPfcC45BjYDq22riBnGZNt9XhcHmymMtiqjUqVR
QFXMrkg24dx/VDUm/L6jCbgZGpsBCmcE3loDnnP+LUf5LvIiOhI4YD9RGORlJMxD0xlnV3dNMs0O
N+gi3lUYUNh9JvBV6OSEdV6SxIG0xXD7pAL7Ui/hfFGEyXacPGq6QVRsO66GKIjVZ5aU9Y3CE+ga
2ldAw9pj1g08YFbpJ5NL/5ZN5nQOtAF+uNbcRqGGlNjOZz1PP0c3AHc26wfWlGYPHPedJ5BjRSKB
ARQ17SCoURyeuuDClc0azTvBnXXvabriuA7utuu4yYNVKegtYAsnlzN92KVKjlHSTsxHE+5UwbAv
cdEQxi72Xooxlpulex+1dsfBZMg3teAmg4SHNl651q23mEyAYhJ77faEzJiuJAKnLlgOGi+ctce9
lfTciFsbpARNdOON3kXrXNXPPe4XBDYIWEpLxm1uYsIMZcSMpJzW1ohq3CXFbRbTMBPb8QXkRnPn
9vmw7VAfN0R/j5FW2U8zXL0kqc4VRsg7SFA68BHaMeeGqHdHD3uZZ+Y2pXnTIWjMww+xKIDEvWFh
O07Y7e5zxDpfz8scijUQbreF/tMQMFU91N0uUuQDo2eAaKQqGC4ABOnaeLjmboY9Kp/e4fYomEWC
2YQofZvt+jJlyOxaqx0innaDkKH2CDWZCwRFoj5U9wmsBnraMHUByRvaLealcaGLsptJZ8pFzFDd
DOBxSfuDILOCjHH3PVALwGeSWjvgpIlcT5HjXFNSPV4tT3JhlKQah8TAMqxtR9WYb7fV1zSAs2nc
XdQhNijNryNGQsZCL3P0T17IoeEdtjJ5zvtentH6eYMi7UiN+dEJ3PYu6skjgk5uVkBGMIfmBThR
c+qOXaC9uBrdXLUToqnUH1DaXMFJz3TbB9FxItDDd8b8+Wak1uesBcNND7HZB04Hlghn67oQAJpz
7RAgOwCJ4kkzhHYQIrd3gtVPD9o95ULmsW1tSrPL7qjaZhskzDgN4bR7ZnBoRhX+1iFK5TEaDYOv
u0j2P1PKlTki7WHm8VUUM2DNaUrvzirFYx5iJRAIVlCJR3I20IZoY7sOUzNs6g7lhbZzyp/E6xgo
Jln063GPtly6DpdO1LE9j0Ff3BsOS4ysh2ajxPwK+THz9hkjIhEyTZQdFE5hVWw3oXwKw4TLun6Z
yNPydmnG2osbXg6Oz3ShMtFb8EdgwGmKF2JTsrCbuAweo4XmZNZwnQSAJ4ZF8TpfmE/DQn8SCwfK
QG+8kwUZXwhRlP/o22ihRungo9qFIzWy9sE7VKd2YUxZC23KO2egp9yFQcWC9GbJ6O3nLPj/rKWP
U/X999/evzBIbuAqqPiz/ZMzVOiu5WKF+Wfbwea9ff/b989yjOt7zq/dfzfN97/9Nf9wk+q/C2Zb
/MVxQ/It5Xcbvpv27785vzuODTnbs7FmGPrP//JfblLaMizLsXTB7N1yxTKZ/4eb1PR+p0TDMXTL
pBhlsZP+j9ykjlicH3+yRACXp1OHvzFRAWb4heQtQZml7M8MkYPpax7tLfo0WMGeokpdug9DNL+0
Bibn0F0bpl6smyyy4frOX0nde6sE88+KEq0zsdX9UOKdrxtxp4oPBiCCxJC6N1vrtdLedWw6vhOh
ApFEvpK7ZPOGiKIaTNPgJlayn1418cxx38N+z5o2g1dTHrCg0KbG1gYGS4K+S8bEj5qIoaCeOqck
oyKjZphRO/2rBR2ojbIHxo9rWjGPYcz/VbVvVrsUdmAgwmgY7XFnsFB4j9S4+y02qs4mZT82/IAw
BAnUOQtpbbI0bPPep07oZxNnEyMRfXIYvviDTId1jT3XR6HL9DlYu7T0qnqthkVVgsvAjyORCuSL
V7gDRlaHQDrgqTSr1HbyskfT0XSyr9VrnXHdsivWUhdsMTxdUtU1Nemt/m03A39KoMsDoFBCLnHD
+961zyxew47teOMEqF0zKz1hw4kCW3oL1vNA0r3tO+IL9MjiLcWU4swTBTpoWLbXrvVxvOsslJ+Y
kePWA/gW9nLfVPlEAYLxXeG1gB2EoR78zZXyVm4/oUeaD2LcMHk5eQeyY8uQVyw817ladCDxSRLJ
3mW58U1OqIZxrF/k5Jo7FG6Mi6n8tGPr23SYnAMuBBI4E54w5uw5gXWwylR+ExpEeeqMzrDaVI8N
hsxVSMAGmhsN45PRM//UQkRw+potJ2n3EZTkvImvIoNUQsnUbanYgjkJANUnsUuRnU0MBN7p0awU
jHxyFMGA87cgNLmWxjSQLw9BOtruuiTyhzEVeIrRSAKHdxWR8Y01UEoEDoGra4HzJq+PNZ9fHsGC
JjJBA20KRTeqOsCgpJhUxZxBs6zHqqc1ZDKFn7Q5sj+PzsaMz1OiJ1SAsZ+3+XjmuAVCtQ62tLNz
WMJN56b7PGL3HdJ0SeB/pB3bunD1V3iSaOQWaWqCnjeiZRdK0E93qRuSODT+qLjz2/LWMDtmtxnD
AXDaSIADW9SYglEMe8Y1gW3uGid5IE2FTWLo7/TZmk8OIwdQNhMd1e1Hm/UgMwgNaowtn3VMheAo
mYm6ApIoE8u0RdJKUdsrQgsSxILYdaTeyCnSgKs/iGUmDR6aTXTmOeuDFB+ZeJOYcB2J8UGRF8ur
hYhgEotRPGMQ4nSFZ5PSGi9EWOyXUzGIVdu3c0A/PM7JvstQ62h8/5AE8vuY849iso3+in857Dyc
dFl8FBa4qiIwHlqAdWezzm+m2Jz2dCWEibHwo8p6H8SpizXJBg82ERoOk/ul/N2SyvPxFU7budpH
E8MFkI+7xci6CmoeRNMYar7sJtCcBVxiDcMbx1SYc0t3YwF1v04rWmS1YmdKgiAFDzcDLAdb5Fz5
to3BRI5kLVnG9uZcLyrZi7SLfgU3CtYkazCGV0YKBJIZb0R/2MZ6qrUPN26TveDe7M9BzryDQ2Lh
cI1xNPtF03IIPw6LoJ27t6GhwZFFbS0BQIJ7OmCuVhvaeftDn5TDtkF2qNmNLkw6S+bxFaCFoCXc
7Xa3UP3Tjcc9cugaeKqD9eU4k3FyzHVgUhNhLAyP2XF2Tpsbt1EFYrzsqm7N+ZHy+p7RJ4WxMwJF
Awxo5Y5zeczmfNoYlnYb2Fl1covbwi3s22lGI58xt65zQpjMMwjQxnMa7VCIX7h5VbjmuOiSvKW1
M3nShrbe1kV/ii3MOLmKYNHJbDXAs3kAeoavtM3kpkryb81ix9Fsrz9G8g/NRp7Liz8GwgybKWE+
5BnlDZ7kh3IINox24UdGPYu19tBBIOfO3h+ZiuZLd9yUmmwQRhC+0JN2oy8NcylVczExTzBQfrl0
0LnYbuqllQ7xVolPFj7vgtWHSk6Ou4ncJUubHWEx4GTVKJgi0XXnjf22Xdrv5qUHTy6NeKXMboK+
e8A+AoFH0prHdDLaT4X3FEujBjJq7CJDhwjCauUGiK+1nDextB4D6vj4quCMoKAPTNVTnLbZQdOr
53jp8APoky2dfpVzJ7QMr4eVfQxL699in7BbBZgCN8wWm+GdZ1l7s8vBlBrpE0WQ4Wkewk/D/Qhs
Vgv7hxkwbONEoraI9I1pnViVOnyBTPwlSJkJMVkae1bnUhD0Jic8gV9/qmVtAr0bl6i4yyIZY4Sl
9HCOUL8zKCCTvK+GsDk4E/yiekgwz3TPztKc6HTuZQowlphd85QLxkLN0rPIOoik6iIpsvMuTYxT
/jwszYz/wd557cittFn2iXhAMhg0l5PeV5Yv6YaoUkn0nkH39LNC3T+mG40xfT8HEHBwjFSZyYz4
zN5ru2zj+PJU4wrbYw+wrpcgcLLXrsQjTeeIr83YRR0klSLN7yZKIFAsqGEcIiEV0ZDMZWyssj55
6To3sjN+lzLx3kMHVs8CD/Cah4REmqyxihZ3WTNcAdpvebY5DMV4A3ErV3Pe/+ix6pOM80iGHwpy
wiyXKX+RixtvU2IuZZW/AXF5gkM1rgqdhEnHeJQ12ZjlTEom0sMd0HXSSHSCptBZmuRYkM68uD4r
sKVbR2k4rez13tEZnJb7MOlMTtT9x1CndIYTqMJsIriTAE9fJ3naGAP0pHXdUErehNe8xTb0ylYn
gCY6C5RJ3XIqlL2xZ5dvgk4MbXR26GwqyVXcbi0VNMSOkKvMypi9QVWRZxH6NakAbQt33P6JtRcu
J+k8rk4rZcWIdo0A08QmydQpMCmjnHUwxtnvJnGn9DjM0IONIOJs25MoO+pg1L65x5Z3JboeU09R
HQakUHtnL8R32IyS+giRDkGrUU3iKlDeLVNQ7kmdxpriEqZ350u2FA+9PcXnubtMMURbC0cj9WQH
KN852DrldWhEt4m9iq0j1VUAYkFzFM9ZyF4FQChUkTG4RkDoN5HHlmWI02AtiJWlv+9OnuSb1wYu
Ke/kbDozs+NQjqTN+uQX+CTUttrX2dek1iria5XOsa0c40dSOuaxSyxY+c4Dcw6St/qflY2qaCDz
HCM4zAX6zMeUoNxYJ+Z2Oju30Cm6o8kqpOtrpOMk7EqdtWu940KEuqgzeOfsl1lOj4CMvlGMgBjp
SOtVo17t+NXB1wCsUWf6BvOXF/AuMjGWmzIAQZPEr21OG+t8hiUBzm4CFJFkSxaaV2IKptVIfrCl
g4QlyGrEU692DE2l9t+RwPG1ZenNbmPIArmPySQ2Gae2nvuONO6xbnyBCBXekJjj06gDjQGdBCjL
G0w9QYyVWsKW5XUBCnE7uH8x8S2ZQ45L2ZLo0hDt0qr+ioAvQ3lhvwGo2vOEpRvbJw9mnu9IM6GH
SNxogc6MmQOWfp39C46j2IK+QmroLxc0vRtFdgMlL/gsnUFj6TSanFiadCSfZtFJNY7OrHEIr2kJ
wDqBBalYh5kZ6Tam9aVabCNDxaGx/CS9eYTmSsEH2Eru5okwangBYtMpQG7kZPxswkxBIGzeap2t
UxGyM+q0nVaLx2ydwIMW7zbVVAddzEk6DZR4KL2atUnxvEoJ8amb9INBCBg/UP6XPvnI1dChi1js
C3ZXOPS4oWPti7a0Q3rCKh1rzzT54YREmDosl0JZ+6olBmsLo/WIYWPdae+1bVJbA/tH06Sd2YH2
aHcOInpfPEvM25OHi3vpQALD4gWji8Mb/iO4DI4InN8m4kLtBM+1J5zjaWVgEhegbFrEmAryeKVd
5AGQOIQotlxbKeLCSbzZWM4b7T2HYz+j+wwKINJaO23chijsttFyRY4EhwgLO+/oi520rIYSTG+T
9rnbLht1U3vfzSk5F2P1o7Hyl7ZzfuKe/cLP8T1gmve0e15go6+dS2FYEnjycDG0z77CcD/l8kL0
CISiJHhetCc/KlDbQXz5IbDrF9q3b/x18D+gE9Y4Zpz9OclqeOfMH7q9WtvY/42E7ygYnAdrrNPN
skQoZjUtACj8e5TLs6c5AoEmCpRhWe0XoR5R4uN8hzqg6QOz5hBAilw5cLkAZNB74S5KgI14P2PN
LzABGWC7GDXXIAjHd7R4d6f+nYM96DX/gHJvuEokJByWkGBgJKATqXBKeByJmp8ASEFpogKp96Mm
LJTLcIhC7+o0cMk1gyEGxgDpn/V5r31VGtQAsCGooJ1AKYFfOx1DkA5KMDUC8VC28pfqx++ukkc2
g9C64vwPsWjRFp9RBOT2C6NQtR1iyBGw2/iwIjTfVnSYgUtY4IFbvyaihkVAAu/onvSkBAOkYO6X
bhwoPeEoXZr43yw+2gtv73NY0DWDt7ng3MIqHntyTY+RZ+z2azhlG0Bp5SvxoYSGCLIZbUiJwsNY
LxhrRTH686po2Vb2MwAKKG4143HM4dGW7wf5Pglm04HUX4WvuvfOk2QZaLb0kX3mPKcqSg45WO5V
iLLP8HjnCkAnXYIouMtchCG1xG6vcLgjsnus5Xy2IpOdt1EeuacQT3dXOzDec7rLQdjVKRN66weI
Z/HjaxdRx8cI3OvE/E2x1PNh1lCxKGgFkReVOxibSgTGrs3NL7E0n2NYkCBvECI1G+Eek8A5sQCV
xHa8nWSCXnvxib41fk5Mc4BfhaQMJImPEqh9mX3zYUB1XJmJp1NIHLZL/SMMV3WcKJAILXamrdOO
L2lPhyE7UzxHeSWex2RgOZNe46Zs18ARPhevgkZ1b0liOVMaPgZg6VaD/8cTfXfOoWfDY/sz81mv
lJOek6oAdOtCtXYqsDJVyDoN0rnrzf4uh8V4GcxXF9jLkxu34ro48p60sn4UgeBfB9BbxLgLgtE8
kWDn7pUaPWwBxqEBI3V2NEkcM8TKTJCo55Iymuf8xNO3qo3a38oIbaOs7wOcJzrpJ+7O91Dan/NA
38h3/JhI45qzLEP+mf6o3KzaOdbMzKNMJ3w6He6GhIa/yPNnoIjpPh2cr4WtyLZDRvDpLRiRQko7
v7lGBoFbf5/AdLKepiJ6tEYI6SVyIBuaWUa257Y4N4uGH1hlucHaSATolOwrrLlw2lSDn7Q4ZXYu
SMvCnltSUx8qDKKrrBvPoPIhXY5I1ZwELUDFmKHdy2nyniZv6xgSqUHAgkfcTMs/eMyAyZkYSCki
APepriCoLXouMvTeLSDj4wAwBkL/QBgzuuZV5nHze8MkzkQEPPZVcSKLDDfJROAhBmcqnbLbEQVt
OiDAoN9ELAJX9cKAAHM2KCl2pkjkqto7dmlEmzuHM1AMFa1NCuyVuYgzLRogpwr96CgBSooF9GRv
BWw4CCgiFvRi+uBZrMIrmFgPH5mZPZRk3w7C/EV60p9Wg7B7lnZXrDD+do5x8SR+5CGVhn2FJxuc
F86nxD/Xo3ud2lleQwPRegBZvQYiHnT3LlxQGU3RgbENKfPRXbpJAaCiOwctQwmfLyJlQ57cSIq2
1qaPjbDkCjdrrJ/+EJ7HYe/iAdkwzWe0lLo5dBP7mf0ogpoQdcxCysBkdb8mMcUnjt+7qnNjN8cG
GgyE0L4TvATKCfeBXWbkx7Bs8g9LXTWgjDjromk5Zulnloc9p5DAG2aXYGmc5ecgLGSKI6lpfkX9
NkJR4QfH7+Ch3wljoWcNP21/YoPZWHihSRx7bBn6rTtHIGSA/w9SZoE8obWdrIb5ZEx33ZVTegGN
/w7dt9qUeH23fVmbL9SwY7cOQhNqckuOEPINSGWwq1Z5HYbvLtkPCSAjrqwWZ3tQfWTOpUli8PMT
6UtOBlx/mi9jRyRcVpaYENp7XEXMVqHCbmNj/m1Ddz+wjAWxUcMzMeT7HIHja0lx2gIU4eJ0kbV9
e1X1zjbTPJux5qKGRUK/5tuvzhLsuAGr9SBrRItL6O2zpbwX3XIoFuvYdXr/LSCQ2OQxjg6nZOgm
bxWQ6H3ghRu8Y/WuMbFFFy7qPNH6yPPovVk+oebwgvoIpnMVsek8kFrw7lWScrOuX40M5WrQ0g0H
hocrqn+H1oC9OLTrvQVTcUsJ1NPyolbPB1pgotSDXQ9ehVErIYZE560G5EhUJMHBz+J3rHD10XPT
Nw1v8VPPIcp52ALp9iAGkbLQVYcwHLNTYjr+2uUx2DAovWsI3OLxVDQ5fNLwxhys2Nd58Nmnzs2E
4rVVCPaq2MPL3KpLmLiMF4ryXDfww1AksQzOnHUM/NIVhp6Ne0SIWB8xG1JycwZG2WP4UViEoTmE
FdBIz3vhsxtVuWmf5EAoilU2bLBTPqq2OCpUJLgg5zuk7aMy0SvXLL13sQM0eSyrh4ngQjzFOSN5
TqtyNNjO1niwoLmBmtXEvlHycckIcaUj7ZOfsOFO2unZCJ8W/HmnoiQfqxKjtflbyveIlmvbmjZL
h4febYdbWjkvBYZU8uCmrZn1H7Gsz02P0X9iUgC97jdE/3IVZ+0fDm2QLN3vBuYRdB3gcR5vSFr0
m+rZDVglmz04reZrcMTFsKkt5iDgUTKSFzyVH52N69aLoKNJ80MA0MadxKUvcg7/ocHBP8+vdReT
vUXOfdgiLzXiTS6owRJASox/SmuTe1W9x6CFjxmauTMRShIt+HjV9ML+ne3/gheT3KaHJvNRiYc4
QhaL0bw5qLuH9IgRHcA1duAi6b6ZKnBs+6a9ad3c3s9zrdsAV09csQIEpbO1yNC6sOy4td6X9Et5
xYX/A2qVOlEKMHpBOAjYj2Fzlp4xGNboPshg2cysRi5BlJyWmMi30gu3BWD6qnuCnKDIIS8+Bwyd
m4CGNpLLzPmYHmuViG3dOg95JKGD26whlvLNqfM30XHGwlQ9N3XxEtbVoW3AsvnEakAvBe2XVwjR
jGXWZBCAkTk8JKP7OS/ZL+rCg1uCb2TvdhmGq9XYJJ+HqMfcVNJ0MoiYijF+oQAdDUwDJMAB4e3Q
Ui4ObOWJeXqQpg91bz5LizZaFaivLKowzUquYN2WhvpjTuFx9hK1ckMUls0Aoxid0QHZCdnJoYs9
njUD23pwGPmItwYwxsJiyOk4O3CT1vgPiQlX86UfHCwKYQta0DibdUQpErv7xJb9ukTLtOoZLHAd
GCuvzy+G2RHJ6TV3LtQCWFeYEE/By48TPiCHKIA6umL4K7HwSKKYxomlFQlAVftaesx1jT49+m3P
EL+aTg6P91QFyHCS6Jf0qjMpOsnZS8e9/UtN/m9j6d9IwSqJLQE5yf26ErOHG7U2oJhMgM89vz4k
zakam4ipLmHu7mgqxji4LJow4bvL/iDT9lR/3mCDewkr4MR/41SbyAXkPMAOG/GgGhyeWx/WA+lr
mdz0bEOI+6iAh1oUy4EL/B126K5vR/eHsSCPDSsb8LoR7HsscdugRCDaM0OWGVsU7Bq/C6uMLhaG
oGzKPpso7Z4COPNo9oK7NH50uNCAPfR0HmZuHKm4GqcYNtXImdsKQzy6eAnLDhDdVFen2u/kvq9x
CEbkVvl2m+2axsURPDtiLaCAzCNy/yJ+AHfOdseAiFt38ocf5Ly6CJ9wxJJxpsDSaR/o/inBScxw
V5W+SRY4aNC/AgVtwbIeTIkYu83wWYzz3ilRDyUTgguIfzMASQbXY3RPNJGRgm9emLCoRpzIMD8b
xuPsFTtKONtCTdQuEds0e1BUXPnK28cVWXddln4MDrbIACAVJqbHAYnuaZLzcGC+CxehLcDW2WWJ
rMt4Gpnjo+pgtSNk8D6HnQLrPz15pvztgw47m8N05SNCJBDE3EuT2ktUDyL7XuL6taT6g32S+Jtw
moj1Ik4P3M5mEu4bWiW02x6s8hxVc5NrU+zSPk/+V0X1/fj/5QN/JQD/F/mA7bmSdfv/XjzwFCfl
7/yz/Dbun/lnn5Sf/X/SEvz7b/BvSgL/H4lKABKF4/oW3iQNN/g3JYH7j2X5AX9Jn5W8ECZYg38p
Ccx/AgfDiO97qNkwNLHe/5eSwP8ncAMIUvwfAWkvnvxvKQlc979EnNMa+VCwXM8PQMF4GifwH8Os
tU0ylrq1w+U2NRKXM+Zry17mNeEYDtexQe6LY7xa7XxhJvISNzZwfdeD8CTww0jmOGxFM/KtlfkZ
e3Q3TCj3OcuKLQZkukn0gGB0e5S7cFntFrdhIrD71KxpfTLsewZ//Cl2tunjrwmlJpGwFlbUAhQh
s7115xknvKwbBGH+yvOKFzvLQQ4tAaeIV+7FQlUckgzNJMs2N4V/NktinOPuUA3Mim23Wg5u67OI
pes6L2XcrdpkvvGhRMTgVFhEZeuzPCQbZIiDW52HHlNcFhtzGWpPVXfNLJy2xjSxSnMoYcJg46cC
StHYn/pi2RWG8ccLFxbgLLhXpjefM86lOY3Lhxx9PL54Jme2CWu4lS3tZFVzj4llFQNwWmZ1dwfz
Djv4o6u8bF001kPaGPmW1ngn+DmOXlU8zll4C5biXJMYyWa5JrooEKDbOWFJkT4vbdatJ5K7GPCW
13yOvg3k42z+6actAnZi1FKJqt8K6VADANmz+/53GRXGFtLJuFuCdIc9/4CGHytN8zqJMWDT0QHF
k/2zsYzP5RBhya6J5wxd+QnUmEk9IXrciOLe5GhJa30doWT69XdybOirSnFnjfryEtxiZcp6j0ut
1debpy86MLFQCvXllzYnjFmHUF+KSLIAauiL0ubGdCLB1Wnyp6Xh8KYa47eC6jftBf/pOR+acyOQ
BvHo7fUaBJn0BIh9/LOgmvUYfK1iz2xfEW25/KI+0CpfLuQxSq6oPx8Sbn3J7W9QBXSS+U90lH51
91QBXppqAQw7YxTqh0oXEqkuKQpqC0sXGRXVhqfLDkX9McwXqcuRShcm8m+JEpLbU0LTaTpM83Hj
UHD51DoUNnAbtAakObS66PF0+bPoQggaDZhF9aemQip0qTQmyUeRNhb934BM137Gu/8gdHmV6kJL
UHHFURmuJl2E1fI466LMpTrzdJlGfLna2rp0G4eropLzdEmXUtvB9foV9T87XfJZvHxw6xHxkpSD
uS4MA10idrpYBEZxaKkeC6pIR5eTkrpSUV/W1JmFLjgbKk8LZ8eWuvno9Ar/BkP21mwojrvsM/dF
fx6jJyb2By8wQyyE/lmO0SkJXPdC7K9lMJNmmW9QCYe6JJ7jUTBkrl7zeFKnhlFvLgPnOnRfZh7c
ZC7Ty+DEztavwSZQBLsnrN2Xcgy1WhzcFkpyEkuo0hNdro+6cEfjbFHHm7qg73Vp3+oiP6HaD3TZ
z45Xrlw6AU+3BI1uDgy6hJBuodBtg60biFS3EoVuKiq6i1K3GZgQdo3uOzzzdQkwxBkxo4gmIH/V
N4mOKMUHoiQmzfQvC30MzoGXOcC7lmYe3pJBXgx6noreB6PotX4WqdqEDWsrUrv+8BFgz5Hqt1GT
rB30f/waawc0+98j3VWt26yIfiubh48OD6UNZXeb0JEB9rjpuPNbEEGGj1nCQG5C0JLZ/F0F0QVi
WYfP/MnXzR60PoZM2uFLG4jXg7NSt4Z+TPqMVcPDSNOq5CwOGPZIBhohhrwoax76AAAUjgBCs0dF
65nZR3Ddy50A4sdWErxn1gRP6IbVoXOF4GGfbN3MdrqtLRbCrwtslkEY/fAYoNI20AQL3Q3TFXu6
PU7ok7uQk7nSbwix62xqhvIc0FVL3V4DV6N/Du7mEAbgDyW7/uAz1S15RW/e6iZ9nH2sPLuJ3t3T
TXyq23lZWtmprwj7otEvdMs/0fsHeggAUnlFjN6bo8cDKK3fRz0wgBZxtZlvruymoc9Cqw/fPdgV
etBgl+HFWyZ79TM28pnYdgYSoGF5mcwoiHsBW8HQIlUuEZJT++rrgUYyqveIVNWDS7hbAw6In5P1
7KL5d25h3+wYgUWj4WihHpeAF9hge2aAwiRl0CMVoYcrE1OWruXjIuj0WDJ/Maf6vkSFv2cKHBIl
wpDGccNdgzr1tYpagCCsqPmoGer4THeC4Rt8NYpqY8PbvmwbF2ts5L7Peiy06AGR0KOihJmR0sMj
K0gx/Nj3zBnbC+Rc0tQHrS7CnYWNxD1Y/fAucxqCsWOxVaC4WBe9OhdR3mB98FvyI8mZgx6HiYp5
pRNj1lFYLuyyDxArkqntGL+n2su+AnTzQNPU1m9UshEl8e6sHnWUUc5RWUxfAfnla+FyKywJzrcM
jO/GtL6zppAnZYinbqz9fTUNSNQ8cQ36ghBz8h/cfAgODkMNVuh5A3IkV/s4dLdktNu3pTu4diEO
cnYYZ/jl1ezHbWmCjq1wERGHRd+SWPOBzDDE4YKuF/wm3+uy2MTCfSW+HpueFdOCmdPeMZzw1AcL
OJa/loIRyyTr9j1pOSw6PMJSVc0Ytk0xpA4VmIyC0EFnKN/I9EpuCcHR7Zcx2zxoPjxL2IoRVT66
A88uqlsE6m6Y69PgO6cyxVbpaVp8FOBNjdrmK0dBoK363IQIzlX9QKD8sUJdOCg4vYmJw9EenoHo
7mpoTxiq2bfUIPm6aPljlB6xjpCFJyUvjjqATdZdivuj6S1vM6XhU+6nRCg1XH0tx10YOheWO0d3
jLxTghV2NbRyQiOOVnr2XqDdJMc4q3ce2O5tQWG2BisXnDzT/pMqSMORquj423hb5W10V+1HP5TT
A+cBGZjeSmsEQbWEK3KcLEg/eiNvHfIQFGCrxfluV51tezw0RU2spbSDbW33v7wWKwtIm/tQlL8U
6z22pKN7RMFJbjx3mSI1iZstec0t/DqCwATH9vZOTXis2eVbH5b7JRFqP1t8kIjfdIs+kPw8hD/M
QoBWyhIwjSpMSXHN7m1OBk3InL9bBpNgNsITUM4RZR83D7VKH8oh40A1UD1Vkd+vHQs1YhnicBtq
xLBigIci8ifTcsrrTEbVMWw5wzu+7DWGX3afUbX12XduR3T2ckRU2Pgr2YrltzmpQ6yAnrrxgpwF
a5gGcewUDlpIMT8mvicoYzNkITE8Cn+ewo3fus/uUEcnG0T3gUPyWJZQ9ymDnzry4DcjDiZoFss9
sRDqhJpBgiBVy2rvKA5ZZcR30edrI0I1tFglSiBEOaGy0ccCw1v99Qs02ZhvytZ9S3/jPryi3Phj
tmI4U92ezCXpb8pg5d7koziaOZyKUeBCDwcKYps7Y+hyFBCjXJCgsJJLE5ze8YKOUtm8qVPVA68V
0L8nRlbcS0RWOHN9TR3GOVG/HjF8kS90WWwrP8QFzA45kIkibnKGADt5WbtNKRk2U35U1lhcLVy5
SQepoBBTdgkSfO4DxrYqpF72jeQxDSRuVgmgJqKwIUi7vjezUd/LOuMblUffuTZV4t+MGPc/dyZJ
zo5OHp5qsW4Mobaz4x/Y46Cdm5td5xak+NjLuG3QmTbubG9cfIYEFQU4KLuIRT7mUmRB6meKPWbD
lngez1ybzc73k/xJ1oZFt8Qcp+vHAKlEnmytWf2ubTWcJ2IJGOYV4ja3HTlF2VZlvNxhHrBwOOPd
j8ZHw1QHf/YghLG9Tlz3pZb7MVTtetLwC7rQa66c535COxsZ6pKm/VmyKt/4CxFywC/+ZPnynJTD
yURxumZfk5M/1Q8rE5FQJ3Lr2IyslHUiN1/0I+kCATEOlfFkyPgQZ8ykpjrs2Z1YmHbgsvd29OKD
ITnWWPcie2SrtJBS45QdjCGC85AiHJG/PRtojptouIdhUa9TP6BI6TnH3OhZlnATUikRSGbAu5jS
1D2h8zMwLZ6rUe4qvna5Vxu6g8hRkbR7lbMKXWaCKcOyCFYy5Xnu4+V7iDDWsZz7Yy346RXLRt5W
XqO8qQisettUKxg1GQnMXKHl4F5wirKUVSTSrNKJkymDjlMYGPyTAMmgXSkfMQHQHotoNZVVxBbL
v2q2Z8Nfxj3ZYpDP8YG3WmuQV2i34aauCQy2Dm6VoLD1m4ubIsj34XWtS+u5wCMLeFkMaH/OtWVv
oK//oIC2qLXTT0M1aDtHPeLWhvLsdcycrVdANdPI27Revsjd08c1veHY5ie34+zYRHwg5BCsTBj1
pkw+R+BXTpac4q79yRgbsYdBLnCSZ7+ghfpUf+wgm/gW9JjvsDKq6sdfU5Hs+ntCuCgyEirGHn2x
WnZLS22TWt1XMTUn4ggunYN6euqGayaKkAqmeV4Mh8VphUTLGt6jjMinOQ3/JMt0yOLZYorGw1I0
b76Lj9Wr30c6gNA2asJRHdA404WeK9o5rLrWIvvlxcmWFOHFeDbbpdnYuLGzeHjzpgwJIxYbEZ6W
IaT4UxVdnvdWdBEd1xRj6eOnbvL+1eUmKer5MfmlBop4mwgm1GfVWz2hhW+cV0P1ajVXLSW5ObJ0
Gtj1LcOe4FGgCxHaDnRZfHnYI9jlE2y2EZ1/cjLoIBrnGITxLuLT3Zi+MOBPLW9WQe6MmX0ASysF
rX1MPALOuJoh+GquYXdVyIJwbzssyTBulOQ77eqJc4yx1aow82EVlfLViJFXZyzb2X7B0R9TaBYE
AovSBLBq4laCJ+g8sWwmAIej5+oYfQ9Yii99H9UOouT6PgUGguNGfdax8U5WYbMjwMzE7Ce+Xe+l
rWPi0hWfUvDdWFuJ47ksJArLJNKGy23Ds7gqHTAxxEU1YfmQheP36LQXYuc4xQW3t0G6G1juiGYU
ecBSRFqh574tSr2I1Jipb8sXzyrArYUPEdeb6yG0iP8w3mS031IKxkV8ywgJCkvno82QiRXpbYSO
UoXDqwD/sIwTLgp0qVxBOozeDn4RyUPj0iK3bFGGMkWwHZSAkMM5uTyGRDSdySOA5mMwTOPen80v
x+1f6AN2qMKMlHMfO+tTHHU6mJ4db8EuFfR38eUbHQ1BCX7QltaXkQTTOjMHyE8zrzQYnW/CIcFn
CHedhymbu8JWW88fCx4lsFxhNW5qkwO2NJ5Y6TfrPMGIKhbOesviSsvts5EQRRTO1S2DqLgpnLpc
j3OxN80EYhHOkLiuglNoEyfEicKkx10A+9G8rDPBKTKzQUUy8kMtRzyaSE/H6ec8QswOyl8oTHc0
52tZuOG548Ug6y/rk88cHCYmYh7aqVQweDFSQodIrL0nTIL2gVEnaKKYnNV8qUTM4+miP3bj7hqW
ZOH8Va9ZCcI+eFe8LV1t7BrrtXNHdZiZkqxNSy0nx3SPbd8/iwIgXBDOM/bMszU748sSUf+6PQuz
kEDRKcdbFxa3vOcS7q03XD7ulZzwsw8H59mV9Qnf9QQWIMjXlezNVTGA/nZK8xANkOSdckTyobfy
loWeAYceTDP/Xg0L/ZXie2Tl/R/me9fBijlJxvgboDRFMKDz4+JUf6ZxIj+G7WRequYYNBtY9fPW
cLSGfZL4GKW4Ar6y91FHdG8cHxInSH6WQvw04hLeVl9fmXpSUs5wr0c3JJQUhpdFX4r95Vgv9C4j
V5FAChCw+OKICJEUhDU9NJPDuBzUvjQKbjjiSGyzvrp0I2jdUI4Ih1TC1ITBXkoc+ox5bvVQaR6B
mW7L6DGqBOWNhfcQd5dSJJRJB0e8BzSfewoHXVDZ7z2hyV6rPjwvfKuIX4S5+WjJHMCmH76kr7bI
f4BwWPNQnpq2pHkh69IGcYXdHiiok0hs2enTmKcvhLEcAFXQBgy7bEwxRy2swDyMH+F6UKGGB1yp
anH6opQXOm7GWGcZHhZfYO0J35x2fO2J/GVp+9132ROk2HMFrxIg7NqtzKtByCj6scuSAyuNS7xC
7t3pve+8a58Fgh97ecBfcZRy4wfFHSXZQzGp2wQ6kOGnIrGlQhRn1+rmZ+mLkYJEZihiV+J3ZABP
nQDEVXsrth5k1R6FT+YdY94VdvoTgb0Pxuic84KNkDPsassEUiiPMqxOIxE3fPobiY2DiW3E1UY7
c8hnSj18IHIsOd+DtyTQiX7tKSKJjicGvv81G5oT2zAiGSkVrPQF6Xi3tofxBqrnmKMUWU3C+Yn3
giEDihgYSa5X/hjm4tdihW8S05n+XGLxMS9ovAtCnXwo2ioDs5KnvbnNu7A5UgdfiviHqcpTWSQP
BRGjC1mJRjGvHGPAYuJwAVfHg2SwkoWfSgW7riVcHYcIQ627A3xtHD5Q0x1b1b1iLN9liwTr+1mZ
xjqJTCg3pM+wiHX5nSNeKMDa49S+WZDv9OeaVfGh6ksiJK11DF2oJwmd+fzBNbFc99pQhhp/THdh
BD6rYy/Nz8E3n/5MEgnq3UfotZXtsJplhNcgqsbE6DpQA1wK8/aaAcNYJZh77FxdhR6yB4QnIXN1
J0xQ7t1CQoUr0UccxhZsa0vv3kXm0VRMvSPOObI79a8uh46V+oewUTeCtg9L5l7Yh9xzzbSby30k
vW/Vo+NGMFek1nXGxMzVf4t4hWwpL1kWvtk2P7FJuy7ib0OBykDKP8rgzU94wtvhcXaao92kT7bt
3uHSHsbCv+ryIA2OjuMgIWuuJT6uOjAflIWpTDqHQcpjGcmtfjARE106yMh8EbYI/Q9txjHsC3Yf
wUhKavbEYug9ALoW5o/48Y/TwD/KqrPM3Jc+Is7DTwD2c/SVwjgRu5HbvNH1kdoFWly1NxrnZIT+
gSi32j3UrrmfrPYaSPVc85uEkX9rFiZb0XhzlHuknrjFdvEmY6yL4Akg6UmTaI6M9xItHFBdlXHp
6jinHhxcX84AdZePyLEZhzJ/GpR88qzoIe2j8jIUAeWEOZwWA9aE395KYyDg3lTXKJ0T3lPCmZOx
A3qm2ZV4bEmVj++Fa35hX4JUbGLIUhkgIkddLVU92WQX4JOPDr7E6oGQ5sFq0k8pGk5oo7874fRo
0gHon7bfRCR9jEm/7YOI1XPjbarYzW+FlRJWmxpfbUnxHKCINXwk37BvpxaczYLEXM6vo+f3R1h8
YdYta1CxRAzbdBFo2LnyXKxvUqHwMCiak6kiPtl9aV85dsLN4PlEFZfFxVSAQAxE42smrds20Oa4
CYUpaXikTmb5Ic37nf7FzPyWNr4N+5UcrIUczF0BXQ4VkP1IG45yOpt+du1ZBgqrRxRuQVLSWaIP
n23ZHLuJ8T30bUHfIfPtiHrY8IyG/VPHQxZmO3JVycNK7nIx/pSw9vA6TBuqmXTdzZ7Ozo7Phf+j
L43k2HYeDSqyf9uIlk1HB70SXJ5pLuJtY/BJ09/tbHfEnuqWwPKJ1AAjZZaPizMQsuL7Cy1Syl4i
LiHxRBDQmZxC1ywqsRvcioDo/jZXgOBK8GeL071Xjq/1OTb/nQFlwDvbLNWjlhf5/5fa/y9LbbIf
JClI/6e19vPnVJWz8T/K+DP/z376f/2//+6NF/9YwJMEyHtTBB5M3X9ttC3zH+kFLkttjL1SkHf0
vzba4h9TZywFtmWSiGN6rKH/lbTEsps9g8mWXArL/u/ts73/GhbAS7XYtAvOboffUkdi/Id9dpS2
XWXY2nbUT5AohPPYtojpg77bl6iv1XjgXF+e8+a44Ed9Xwb2mBjaiTdoAZj2Y3Ns5vl/sndmu5Ej
0Xb9IhqcgsNrJnNUSkoppdLwQkgqVXCegsHp67144WvDNgzY735pNBpd3VVKZvDE2XuvvTpGd9Ix
j1mW7XNamBOI5huXoWGbxK/LXP8bWoEteIbg0RXDy4IZDqV7utcgQ6yFelczG99nn+G5qCi+1VMO
2ZJiwHnP1oHkj1ldTdX+m2v2mf2ag21fJiO4mJbNdFBfKbFi4Y2FPjHyAZ+WuNpGDWTKIiHShP1L
08mTPwmxLcGr6ND46JPXsnTfTIISG/w4WLoyDKAV8ZwU/3wR2sfBy8+NybDp5Zxu3Wgap9QlyIYW
cERFS7ZOxlG5WFw+4SEXmxQf785FeSK3A6530M0tD3GPg9S9qlw47OdIHQhPPVk2vQiTJpA53KiA
JisE0IRMEf8RiQFz248192/Wfb35wYXlwVu8IBIyf84qoG/1h2kE6OUJtiAlue21xU9uew9ekQAW
Hl/xZ1IKM4IWCCn39YenlO2ddu1f/HM4gEcs5rVxb0jZ7RSEd07+O2GWkaCaEqoB0KlyTre5ZhlU
+iJBqNHvfVhZO4ejjO68h66ZznrI99iUYfkA/R0dl64oft/mzG50Vg1Us+C0TDgmbdSUyLLIghnt
Evk0uAjPImabVB8UYARb1VxKufJQQN7i/xEM6GCelSMfbacTkclHy4KQhWWTPLL4y3HXg0+t8GhT
Mlj9Ybb5Z5QQl5DEbSBaQIb9aOCdxtR0bEpxaTGwbWu7X9jk5oTTZXXgXkysjUZ6rwtWNUVtyfGe
8tZBwBlPQW7ePNYuprhVOV5TeqyVazhbIZGzCPzFebhds/KmSQuNlyXopaE4SZs8ZpAV2CLuLeRZ
HPmmp14RgXfl5LIZ0sRG6g6I/0R2G4Np8pNmPAxSz68t0lBqsPWXiit5PhFoH+i+yRqacCDtM4vo
31F5z7UvLvyik29OObP1eD877BpSOd6SlIG9BepjmY8qaa6mLo4pGeDd7LSfdeD8LE143xfKJy7U
B1Gae/SwB+XFn9jVmN5P2gfsXKsDYfob4MVvLOOwXkz5mTbdy6gUQO2ccJODNT9L5nNiQioljgNg
wbn47gO9GIcy8SOqLffoOg9ZTqLChO3ZCsLvgf8BHOzFNSpIO3Lj46ghxYL87IjnMoZk1M3VK4M5
au14TBeqLowK9T9J+ELhLQNZtpuY1sNav6+3Bos/a6xQjWWA6Dfmb3HlZfsu4GZGGi9Xa+SmoGfe
5iZwip30r007pYfUvRY73ht2tMDt2wxENEq25xvXMVKMiAlfy/ZunEGd1S0HmVHkLzzVuxAaeNYA
ns+tkJtSUQVH3CQv8QQOOsStOwiqLQ2ME5NFn4Mp3l0IgNuyttuD33OEtBkCje/1d7m4NRmAy2EE
2eCvJnw3o3QJY6GspjfLTr5yk/qcINEHZbGxYgSMFrP9ADK/m7gwAiFDI8LX4SoYC93CdiS03ry6
kXeIFn/MZP0o+vCiu+FGrgm49EwYolT+S13AtjTFD9vgNNY7U7A3agHr+Z58sAIU+rLDuplRVJKV
RCxkTdDUqy6in34GplPO9ok2vZIq5CboXkyYTnfWqIO7cGkfpq6dr3Ue5/eYdE+mV5jbMNfm5tmT
zR+ZEMEAm3BHO8HZ6nZ+pjAlB/y2PKqVXJWEaHOTjyUm/K0a+yTcv3qAVlImCbSrvOw2aYG3UuRi
N9qHFaa00V55qiBEuHF4csZ4Fxvk7ikPbCISL6fA1eQfGgwgVpMbUTBlPy5MA/b1F9DZEuBIhKqJ
geoV69IW2zVBVFvc6AhtzmVWv9Zzgbs7Xzu3stHfZ97TMHT/tI8nYhTVK2TqTd1SXyDr8VV2HlJR
yV6ZuT8Q6l+7GPDKOgS7bowWFy06ZC4LWvuNRCg0ByvfVezQUSTiv263fIn04pbJszO6917HsSyk
t0t0V9xBC2DIHZ+80Y9PEP3A8VaV3HoD8FjMSk+Oavm4NE1MkNGnFYYOL5XkWQN4oU5tcTeENEKY
SxBhiASrT5Jpo7kRADhZ/o0WIIWlQKkzOypY8aeUxNHbT1P0fAXmoYtoUXvKK7xQfAL+Frxvtllv
ljDHXks/yS9jwmoI1zk5Ng+PcWq476yf38osYOOhn1rl+RuqwfFnVn+Sdm37E8y3YcB5XE05Ki0L
AMlOoI1f51CD9sxqFeUVG9EJyWrmnGQr7GAlr0K1Ay0abBLV3GUOF5N2Dk6qdXftaP9OYYCmMjNq
ZGGwLfjQ7+Ykse7CYQH9lVkny45/5qF5oP734OKH3YMZouV3nrv7MiiPVe4fGhRGYBeFuXeLBwK9
BFkyADVlcuc1aKpxNn60flOs6S863p3pB9aCC1s5IapNNA2OI2x1DxtTgxEZV4dbH+twsTcsIjH/
DgOE/vFjmpJgZ4BMXaMaOFYSWxFGsb81/r1Il5z9jp/v/PCOHITN175sb6NN7ixk4Q71zjunNbh3
3ZY314Lg7vaoKqlfxDsDxZTyirjt3+gW+LL6Hqey9NU+bd6kMb0Sh7+TMI6itEL1WU9UR5vrSY4n
2qW2J9inOemqMW/VPigztgCrDrGerLzQ9otFZGsIF7omqHpK5fyOo+NiC/nCh/NFLIWlKuG5ssmw
bnA1l+G1kfMVVIYC7TC67l3cyOngmWW39X2GK1Rg/AtMOXYGerkHqPEQeiXEHM0z2pJbS3Pqy4Pp
FS2Ir3RFAqTi/Zxmw85e8P2ZrN1a3/2FH4aTqxUHbOif5tzRb8E9SGrjNQi4Hc42V3GDr4K9NI8B
FoAgLl7oNW9J0CgcOqABXkrFTNCV4pZMmT4bUBWNedh5o41JMrwNE3gdwoFbzCLfbHUpznRQMyt2
zoEM76EL/p244W5jm4bq+m/WL5GjynuUdbpU8PyRRK/DMt3h/4KAFrMl8YTETCSvQaxLEsAszNj0
tw6VOdyI69pSkammJ0x//c7p84LlX4DVm7sx0UDvmuXDn8XrIxYlI3tSplWKH8yNLP7GvBujWGRE
BoBs0M2eb9O+/LNIDxgVebBqhlTvi3vAUrS+nOSAcYvLJjasxD6Vtc+NuXW6gw8CFpTfr7SKQziP
31U1FXclVxEg4PZOWxNOaiNmhboevFbBgropj5lngsrBscaQCl+ip3/bai9iTP+B2eqokAqeKWYX
UctSd6M/68J5M1K9WwYpn8WSoXZnzol93GqcYkyPG5SOQLwGbQB5Ma2vGtuVooZwK4zxTersL5UW
wBwR1xDqwmth0hPhWzXQ3riLClvAlGjYwxUhqbL4KaYnNsWpuS0KIvCz5rhH8VWbwWvu/uNfSkaL
dNjAEeKU/b5FgDj23VNVkgGows9S0FYmC3D6ZkumrDVxXgz1nUyZWFbUxeiT9Tar4FbG8z1cLTYT
JbznzsG/OGk8GrjZnzxvdewG11GD1nF1+BeZOYKGtpWufJYZRNSK8GnXWWB5h4dxKBmoBz74unrD
Z4k9pJ8+cRsu9DuzyU9w5/EOe1zWP2Ibur9ey7VrRGJoe0xpKfz6bm1m6wMDHrwkZSFbKl9yEFkI
/eUL2Il2h7boZoc6t0Fot+qTV5cLTrp+0BkenGKkhIWy1ZZaUPtlYHIAtpESpa4wF6nH0ePNZ62F
VglxG8IhFZwdeBqz8q+1wX45DiUmGIgUaYO9GIpDJOXyYHrQQ9raVKdKX8v0oQ0CfXEScMUTRNjI
mlsSZFL1O9+O203L8nXXY48iWvMbJKy53fA8kW6fkeyyANp0bqdQ9D3IIatipeldwzyH/0320ZD0
XKqkywXStPawFV+D4Vhyv9vaFdGAoGxnwExrwMFhi0Vp94bRvNjjqj7bWl77uJeXKnOerd78S0ch
vIwkfArD5TfoNISchkoC7nyL1eiobOk/zLvlwqLmwWu6AdIF/KKQ6gqgiIQQPVja9oTfjAsSoLK4
bd7Bw/wBGXUDhQowLgExICWPb+jtQkEFlS4ItRFl3cKoO83DxzTbn5relJyFc+9siD1GXYtybvBz
SV/lykBDSMKUBidWkPZ1beeOEuKXeWlPvNuvMl9XwCXmq1FEbjt9ySvC+LOe9YO3rr7y5IiJ/WS6
8pHH7mgV56FQJ8GtPol/FwyGbVtf1pWzZ76BtgX1fdOl+pavenIf+a/cbD89oyi2LS8qaSxOBNGS
+GNQX9RU/Bjt0G+NLH3IY1c/NiJ+T/yq2s3IK9RIUuqM7P6qsmEDWRT9Hn4ElCyfA8jIj97U16+q
prslW9FFfEV2ydpYSDjqSxTK2HOLOVJ9ARuq1OdkrN1DRR8rSetpuPI154/L9liW8SGgN3RP4vkb
Ex4/7xhOdE+nzm6YDG8fDxoaEVtSdMMKsQTH3vjLFbQ8EGQ2ttTniG1SURyDLYVjPTgqFK+t3Vhv
QKeZfNAmRW6pS1GnyZEF4jPdoZHHNLlNDcz3mWEaB3Ye3Vnl9m4cq/woAdKe65mZJjUJ0mJfv+LB
W/sDUAp4uVDqzrFNUImOG0IszxOwC5kWwwNvzNqow0sW5E9+yxpYWv7XpDJ+g/VPlttXMSHGmnhM
Nm1J4Q+SbnmZu4xYU/xAvMY+0C732Eow2oT19CXNSRCPvPR5rkghUVN5r9ZCwMXzydsWuGxKFCmw
M3G3Myrg5DNJJ7T1GtKHfNBxRWrSIGSDxSUCGe0daM/iMQxsSk/C+E+Gc2vMOfaIhl25ai9bIYwj
dqrnKg0l4dQqEnb1UYIH4YGZ5lWuzk4GR0NUV8Jgl+DfD1NR7un1Ci9pMb1PoT2iW/dHWsfkmfG6
I2rU25AoLGimYFJdZW67tOLahRbXAgJrQcq+GRTddbn4myR0fczEGc4uRiHfUx7dRbLfDaHjnCsX
si/miHPR8L4b2emcE3t4qOniAmYnEI5rXDKOTwdMh8mAyG8Yb3oDaZWNcKxsMgFGkB30zDQZu/l3
1np//JKJU5QJjTkwTLcqbdQDuFXMcErcuxUmOj88JHNVPqrFXB+HGH/VksIDmSOV+8OfAavYJGWx
GWrKcCcs68w5dX4oicOdmfLoPHMWHunHZGUUoqiiljcjhQ1jyzuAC00xfgwWSjYq9uhUL6w37J2X
SnKCEmQXAQfCbMHfTtKClMwAkjqEvP/4zHh3hZyuw3MyvFlLeG4S2GgVNWYoxsXLNAH8DRNAFGFK
hjqP70pMsm35KgdPR+xEnqvGcu+ahWxY3I9viynZ+ixUiqW6opxHXlrH0RuhBHsk58ZSYsCDxXW9
YPodi/InK4YEBEL8Tuh5PIBzGW8Tky+XN8KCU2C6Rz/DvjR5Ka3IiNk7NO4n5b6monpf9EviyPhi
8WeFAwCTWr43JgMm31cM9r5GQgK06bFs549EI9EhKc17yvme6SkFiGvCstJGW52HBEq0DlyMKVNz
xsNA4LAmk8MEB3vAfA/H7p+p7Qd8uvKooILKfAw3vsnPUXe5PjqD2MUttdskbc5S9D58dPooStmJ
HSn958D7KZW+BX2bH+aYphnIysORWwfwz4GRccpumQqxcywGsI3J2c8GPPq8QTQKGu6JAsS7hTy2
xzIFMfkUrpVpZP4QrHDJMwcaFn8hdtHQug5rvOVCpZz4qXaLnyDM+0NcDSCG4LhvQoGtpGw/MOXu
25ICHcwW6mBhlR18Tp1iKBAlbbXtO0pDx+U2SjLEbP7si0kHahL+Ora/wzhpAtQ37P2qP/hyALGT
jduE0qU92kvks2zcJAV+elbNV160qJrryzmOb+Axjz57YFgqGUXV1YW2OSo0naTZruqv7EY0O7ZU
HWwcgaKr4rl/IBNzUCNU0NZ0vGNZh4itSYizZPnFzH4I6Tu9NV71GosARoYqD77bhOcCl5eNK3GT
JihA6LuUuXVuB/lhdc4scC/jWdnXfwUUlZe+SNnMjXovAWURAdLf1NdXUTYa8e5peXQYSILRyiNp
Li9db6I5adI6fTFbO6740VDRdwPChn9ITwcW0I3tsHhpNN83P0/4dZnEL2gPy2Zs2JzGrgtmvR+h
t6aMZ1OsP8dxXM1y9AH1g3npeofqJfPUYmHaqlarPReGU1ywqlSwuiFOkNZopHmhoalUGNph2Lyx
siYARpBKlAs9DxbL1DSl/8wV1KlBElvopMGTdyUiwrAAdYx17Xu3ElrlVMhzCAQjqs2MLHBKJp0A
J/j9njVrmkzb3m0lb3iTHmvudzkUEqAzg39yV9K8n9pYVVqsMt60HBy0ZtGoJzSSL5CUMlo/dDa7
l7IrXrvRqfdh7/6My/QLPOElm+N7Ri8Sy4E82F4JhGTNSwCyZmnecpEbakXLw2icFjkfma63SyJ/
srV50ZfuKqmyao+RAQ45Gr12/BfPGZnZB5uUMlcgo/HZyUCPHQa9zfFmWXy1rcb8o1TBO5zDxRS8
LvzU/c3MUJyBCLw1DcHjjj20YQzmjnYz2med9VY9blAI8CqYj6WLZQdfJhskMPY4yCjeyOHrxp75
mbf1T1WZ/3o1//bF4p3shPttCvwWqMJHJ3MfqsShztw7x5n1wTAEnYfipZ850vR7DkEonG6Nnr5i
DKiHseDHOtQfnY9vR3SYS4lq0z9U1RTQLx5u7hWMaHB/y2jBrX3vNfW49K/ZHjmhTqQTwKk8uAvG
7MWne5gyWCFeCLm/h5n1rvv2lXLZgAJjPvJgPCVp+ZxXwUMWGqx/ea4hXl0RKF6qMfjKU+NWG/Gb
EhA8gpZEkGOow0K3Wk5s92WkoTi3ZXhoc0JSnc9eO5gAovA/2ieeYh8iPVb+FBDh4/mZDTugduiY
CusFISZgRFlem555Z0mZjgWovrohRKG6tSTOtCTYF+chbON3i/7PTk/HqnHFIRy5KmZJ9kNsAbLu
dHFq+Ih5wPppcikbdr10V9jBtvfKDxhxQG57nu7ScRo8OwPTSNjjOV1/ZD5WbtoB6yhlV0SPCHpS
G95T1fAYKLM+mZD7bKkwT8G2JWHt/+BGu2QGO8ewCQ9DXtobZLBvVyjunrMatmntf7vEKMlum8ep
5svdBZLsTxbfcN57uyljhCvT4a/yrMNQj29zzUPvmP57zvQS9fP0twb+M3A+17Qvb3UF1Zl+mBaD
IVnr2GyPvk+9eVf1J2PkjYzdl0nPcTuYh/RFzBML9zYxvp1GxhvL4Q+pB+aIwMb8j8vqUtbELiSJ
N3bTXB2hMzGXsCcH3XHJg5WF2bsnhyQNNYlYFccmknbzp2c7mnj1Ubkuas1aVdYPWELpS4DNy2jL
8dh54B11nV9K+n43bji+J/c8qI+xDh4WCJAjLOe9Z7AagbOzLdSSR6mYH1Vt/XVGgdt2Si9pw0A8
d+PZX2do9k5/LdINbD9ecj0DJYy/h4qUt+Evz9DPaJGrjD4qxZKcTU67Rjb9GUA6QSin3JsTYcI0
WmwPoEF9M/yAlees3wCCE50vFw+7PgBcDA6QtcbqEA4UqiQDVD2v87l4Us3sky5JJwFNlI0FB535
ihQBTY81UzMe8WkT9bJ5/wAV8zlS+EVGgnQ/8paMjGb+MubxycdkPkhc44o6EmYz987yjKNjFhd7
xKRnBPLIZ9ntmhHYG5YhM36kSTA7UDLO1qQQ4wMSzzAUJ2fgktj017hRQURw520kH7FR2mCpGni8
BWrV8lTy+qELmitHKu7cbD4yEfK/nReOhoWbvl+N830vCV9ay3vbLGhdDgjJ/uZRaIitgnxe7+hb
EbLl/f82g/8rmwFnq702zv+f0/Obr+GrS7/+Z/j+f/tV/91gEHDBD4HvmywYCaf/p8GA7LuPsI/F
wDJDyzFXyP//iMwLD5pC4DkAJ3ER/Ke9wPX/i+0LXtOOcIQlvP83g4Hj/u8GA2J8Zshvy7ccEbj/
K3o/YyfWh12yRtmcDq4eBoOJCHKQUsC8ZJL1OEHJmO1V4aT2/QC4mQ7x7BmSGz5Zum9Ix/YuUm3J
DYIZMPKASwA0CiU+9iRg8RBfEPe8bWIRLk+r4tr0XGYxYLf0Pg/VHorM07IEEMKGcE8jWXg/a3ni
elTs0XZ/SUUM+DYJaBvQ5WsoqmH/XNkieFYur0FgABt2k0NUnerMOOdWKk4qTvQaMWZrDgaL+8Wf
zsDhXRFj08LGMWCq5EBqcuMYGU2qqbqz9PsAkH031K69S4eQ7W+zEH7hLB1dfOgFJlsYYK9V59q8
epNf1Tj7Wo2IhAu5Q1P6LUEP/c8bDVBmGUl53BUqhPIUGndjY1yq9jWIlbo9NTbl5/XYrMJhinKu
CjBVEj89hoyTY4P+DDQaFQlQCY5y0+M3jgbTE2czzo+JCzKMrkzQR6P3Di7RYJx1Kfbwd7i/qlOx
2jdygh7uYl0nw21u1ba4Hx0ne0J28SmEIv5t2OrNMQeuULOHok3JASCnPRjZa535hMzo0aQbEpOH
4RopeicBvZrET6afVis0NAS3IY8Ya64pWOZH29TE4QeDyjfoaVZYHrXf0+ccTm9ZObOjJ744lhpk
VpWhiqMpOf5XN3PBmZBvpxwCyIwsFPCqx0gpnL06L2HeEoijxbVgGydZqntOwMsKQXbHPf4nhyUa
9/UEtb+YAY9YW5TOb0XzSmRYXGyKwt/4OkOQRO1tioVFAVY7nRnNtgd+EUPmmo0ljpoS3JsdJ1jN
0kcdcM4HedpGvusSg7Mb5LtOBedGn5aOGEJORpqXTHKXpjnZtO6dboAJgjO7Yw/s+9T0JX2PTX7g
+ddRFnC90/a5k3RCxuB/ktD5DYvguaR+YQPC8U7fEZ2vWcXMT5iPrXtJvhPXIZzdXtQbObTfCZ0t
YorH80IZg5gpDwEVAasSkUBOPOKkq95aCREa/QZkIFtPm2fvNLLGzkmHwTyNzEqoPUDfjglK7APG
nKPATyldImYJMOn1ZfQjM372Id9kHKkFikEAkYbhOt9b/LRBymB50dhR4Havqq8OqaoySLtM1U85
t8eQPq1NY5X2QWh9bmy+5TZ7X/rKuTobVLQf4n5h8qgU6LWOPA8WWrwE+mns0julVhD8bBEk3Qn2
HsdW9YeWGO+BAC07TfowWQ/RyHQi+UCndd4AbpzKU5fDm51trqnpxDrPbMYaUhLbOjmi/A/AADHT
A8mxxr+lj5avNxJlcGephi61xYdSxpM22cmfQse8fr26ixYhynPgh7TdmQJdN2vcTTYqaDyDses8
ek7n0LyRSBHbIKNpZ7GA4JYJ0HSjpP/Z/Yn7kIC895eTmx6ewHyhWdLYFiJYL2C5B68NZSkF6TsU
fDJx3d3Y+0CCZFo4BcuHaU0edu7qmw1rZAOn2MEKIDlBNpGW55nkv+L2PngvSTUndzngYSJoeIw6
xOt4PlF/EjPdtvuQbmlc2A43M3KgWxuy4C7FkMXWMF6jvf3f0Fn2TUmATGHU3ngV/M18vQu/2PUp
TeRH6cQj4TAfxyjwo6AyzagzDDylTZSkLjaTxle7LKTDHTMWywe3+BMzGWdJ47x3Dn9j8OCW4XAx
wyA91nX/068nRc3Xc5H9KZ/QBY2JBACDl9ilc/M1QwLZpM2IBNJ7n0IRcEnG5TNJ/tEv3qK5pfMW
8XqVTIb0OivjCoWVIdNsq20brlfgyYCy1B6DunGvHhf5bVbwArFDc750CGqNvWTnXpt4l5HkeC+k
z8oyL3GFPOl14r3PZv+Rz5dzkLQKwiKLRZG/m2NlQUr/KND6nhq6WQC8szs0apKOEz1PmkRjNA7m
22LTzEJck7TcsGxjYeBnL54NL4kPWcIWYDHym9kjRQRm8cmYy1pHDi9t8pi80HjwW/qBepoUEOG4
OyqRWnt/aKHdakTTult4nAqwl3LtEaOrnlZUMjBMt8zqRY3J3FvQKuXkltugt/G3usXbIFb/3oGI
Uxm5hXuCdKtOK5500A2xjhCrbJoHdOGK/DbVBa7WFgt0FrMNL7X8SZx1cTmU+lD7n8IgCJwogrPe
pdSLsUlsm8U5Yit3o0dTVI+ul9uRq4u/btg4T2BwwbDDJ5nn9KtZH41W23DnqDAUqLAfiSSo5djp
KaQ3S2dZt3eEfOBVeeqQ8JueJT1YjffE6ihUBtu3w3L0KEgWl96I18gPvnzyiJEmzh+1NK0VnfIu
SpgPHFPlsxoJWtv8vlbpwLK7S1MabwkCNXiiUwOLjH/N32O4pB8+dI/5ZB3ztFu2HVWRXCagCDiT
h2JKvLceXC6tTXrysvqeZrNyT5oBYhXFF7mOCV5wwYmW2meHYv6AFedWRXUh1TjrNdF3NkmdvfVr
YqQL+OecFV9WbT7aFpDBBOh2IsDA4Q6o3Hk49dBStkW7wtWINjZ9lOGTypUCCG7pbl+WVkC1I225
NvQzy5/UWs+e8JjP9sFtUeZcz/6ZdcfKin38tpx9/2h7HHfVYL/SVjEcXb5K7OtrdqHrM2rO9rHW
9Zdt/Ct63NgI72vPOavH0cAqN3WF2g128Nyb2T3hDd6rSJDutMBUWX+XhRblk6FZzDqXJrWdD954
EJIGqnCydmCjw4bA9bieMArC6i2xSVT82hqls3HGsywIaDme69+9jKAlv7uhBstDZbIZaFgXmigF
ZxYevHPdFO+VY93+o8yAJhEp94wjcnGO3eCdhE1A27WPojC+pHqdTCH3iXOcGygwag6sqGTfUxb0
RglObcJu1zSNoz5h18sGAAnc90LAMxzzZn7HLtXcUl7CcTfhKfTjZ8ukcwIo9zx7PSYYnmDqMpKr
3eYvVcbzjwI9YB0aD73CbK+ZScIkp6rUsuejva4vE0v+9A42eycrj2iK0GjR5ucgvjCnfWZj6ew8
1dw7EkWg0xbExOIE/UBHQ81s2gm5nQY+U6LSezP1mDu5M7fLm6ZjZiTxAGen/6fd5TvMMMUopk0x
YgAeQVDm+WHKxxx/Xr/jNebtYG5fK4JFuJGSHYCKx7A14V2Nya1j3xGsXprMjLmS4y012tB5s3yT
fBSpeA3Qt3Ew782mdxiXXeYXHyU6w7asYFcYY3YPwuhQmlTT+yr+EOtXorAtugmW6sASikJyIW2Q
xP110CUEp857rkIZPOdB/eqmdnui5HRr2+Z1zLBGaRFEHYgrAIgLc9Km7Ri0xyY9csii5+TO/Axl
f9jPqYnRtr6WgQpPGcIxmoOIz1zaEXuTAyGyqJwdkE9URqnUUEcY6vYWknRIOsX4yPPJfKwJKuuS
deiwFBevW7FbHCZlwIY+M8t/GscdWhffDiJB7UOmiiFKBItZ3/Lrm6WqA9urfXdFCodNmxpyN1s9
XOZ+PxFMjKhdecFu8z1ZxqODY8GzOrCiGutji7t2pJVAcMxbqv+H2uyZ2a/itDbVQ5VTpt0xD9ra
PdBPtYZoL7k1HrmVXDExb5r2RWRsAjx3ZHeUHiCub7xsvhtL69NnOGFC+wotlxzaH2fwAW4x+wzV
ybYxAeLiYoJ3jOc5Te4ddgUB+/to9pplW1vLQwOA4gBGEfU3z08YOJ+YdNKnlrmKqJB1VnH/xqUE
rgFsIa5SFBpRvgDx9Tw44XI3lNaZ9SD3NdJjDPT1YUzUZ5fRF84eyN/nWIQspphRnNdyyJ1TeCUe
ncx4UdRAx0rwVMUBIeJ4Af/J7xSJTZ5CvtODnUSjzs1tQGtlRGvLWwpWH/7Ac2JbmAMOZpVeC9e2
NjRHAB4y/ya181QrS9KOHuQwK9CDKsuKNGoY7+gPgvguVuqVIy6S13GIbC+lt1k2caRbnzIr99fM
xbeJP3GTmKB3yUhP29rAZB5W99x8gOy0Ybtj0/BUYhnMzHTYLW6gCFBCaY/pE8ItWHnmR+oH364W
GCTsd5efbMkklpQG7vM4eyX68jBCB9iZ6VUx+ucOzq+EXsWDN2+lfONuOXftp17mDzK5T3RWsuyh
IzlgyX+miauPuBilp5x4y5IufxCI33Ax3NOpTKIZPh0HKf5o1zn7XUsMLCYKs7h48EwuwHSEb0uT
OzESvOJtCUXM5+VXGMnea9LuAOzNYl8JPre0NYDQwjwbdmzT00XcSxt/gKo1Yk9RuzzpwXxBKj7X
FlQHTyJJmnbyD7TBHBn18me2Q0zYFOoGdvjcOCVcEllCZ8Jizu3uzDsXGV8BDarw2dP360UVQx+0
u605gP8Nm+KrVcYHYYRsV/Zs/w0HoizPDucccKW3PEx+fIOfK+/rh9lvGXw1SVQsJ/BHuQoYWMOL
CTFBG4Yi5pkeSudm+7Y6cgW/OTmlQGXJojBZOXqsyZErEJHhFjV4zRh0SmWybE+fZ9V/pZQkyI03
IOS4cSxPTT192hmR+TzLWlT/8Fx1xmV17MPR+jRAYx0TwlW7wYlX7b1nK6q6U+16zy1LaN5OO9Ec
Q7SZHbdOfnj5ePTlXYy3Epkw2ddzj9nTJ+dRVOlzkNfWRtr+bS5c7BhpO7AbpliwVSmuUw4ZJEaW
zfmUvLmrubXECblfVzFUzhH+FsVyH2gX38+MDZdT0+SmJJBp1nwufP85KyEBtRgRiaU/5StNwM6R
QMYqxVJNGH4DVBXblliRtlXMURQr3vTGcHWHYyIS/GhlutzFp9THJeYMGIfUsPMdXo9JGGCusYeT
gjKHRO/vwaR/tnb/yzYU/niMVXF0eUyTt27qmOJwK1JTwl9CrHqRKPzfOm93xvPiOuLQxPiwiGYg
BZPjDx3ILV4AWi5ssAiPPjHuQj/l9XBOCKUc2r6GTqWjXMzYtD0LK2+L+zFveIwwv3trkVZ81Ev9
r7A6gjb/lb3zWLIc2a7sv3AOGqQ7MODkKlwd6oacwEJCC4cGvo0z/hgXimwzjtq65xy8smdZWZGR
cSH8nL332kJsQpdxYQLgsx0j+91OoBDMEIDxo72QajPWsuNNMyyWoii7UPBUcdUv3QFq3re4chdf
b7dzi1YeUS53Mh+8g9UNl7SD7Q4XLqkSwRSBWGB1pkCCb5aYH24daewogEtXsWa+xumg+1qVWBsA
Nuz3f1zAx/AR7IjKCAsgCD3ChzqHD6/J6Cwq9aaNtYfUHxNPdMJHV9nuTVUFTkQqiPP6a8IHsioW
7lSQQH9vGgLVveTlNo6MMzXMwlRDxmSHVLTDhcgc+wysXSuHLctQuwyo/TmLk11va49NoW8UT3bs
DBD8smXs9OofL2TZRyf1B4kUv89Qp/tM/BTNIh5geqQ9M3xQSfiSAYGg82V5mNG+RZqFktlm7D60
oONBZBwmMfnzqPEYCF6iub10Zea7vTyRFPniTIORp0pfKvK1bZ7x6XR8hFb06hqwfyJHnYePSUsY
fx2KUiKtBCud4rIVBtB+VSEw85CSHuHeRroHaDpf7AwOYYuHzIY4BPtw4iWqIVMQo0q3tXIDwJr8
QAJE53iJPGaQUbqSh+Jk4sIOSqS7CtLcTIcAIVU8oeBpnps531opk7BTFYdJLbNDzYrUjKudQf3l
Oh7m4ygcjI0DqLWUbpydYubwdOkDd6PyZKTfMsJrwc2IHcCoQfyw/cscLd/rk4XJkxNpH5CZmEOu
/dShbmruxpVuaagFBlKAAZ7QFGCbe1gZ9MPmnCfnl0FGf62wX9mP+K1jfmDg6RgKRUsDKrdPD8nQ
dh2P90n+k4W97woWd3KYhvWgENNIKa0gmX+Xnf3LMxV9a+JDk0lv3ulMrCSQPfwA+ObAnnRD+VAU
hxzGwsrzdHx9M2I4yLxHM+ZvElGlXQS9ryL7MS6CX2QXaDJZIamHwbSpYSKMzPZYTC4HnZBTjs7e
IrOQgIme2ywiJXUAgLC42dkH2N1GayRK3dg9DoaKfM9QN0IkxZFRLzz1U7atK4efdNDSrGR3pz6m
v50VdgpQASZNHGt3YrzEpmSJlOU5oE7UmA7SWtJqMx58DjDDJD0uNS7MdmhgXLKeHBocHotCpHmP
uGA3ij5uzZXVYYzf6yLCgQIMSLTKN8c84AExoDQZ0zFPtVcvpQvhRgcIf95sP0gD0S5CzCqd8pDT
aBfMAdomJZ0HGJ3wRqxDbEFRCLACMFMmSM1ATlsFiL22SBxHnNaj9kLJ+5fV4DGsQRrMLYB6fYDi
kYAhJEMua3pIy30mwUg3uOMcFFlltc+Kaaxy8FqlXU1F3mxuwnjaoQ3HJ1NaktXBLiMeu9PopV5p
Omz72c2qzexCjpFFQP27Mx1423G8FtRStF6H6bpq9w1X4YY0Px33Wu2ugRJuS6MytqzqfDPFzdhY
KP5KDliYsa632UPltg4edTTxtrXXmScJpbV2tw0GDCJmRORHaHIV9058dfX2KUEE0MCGUZWN77Q3
SNmoiWIfF/N0G6WH+NJN8znCZu9YDPijifNRoPnhNGcrf2ebAqSJPdqHycrOWcbpkNo3KNlyfo3X
icEaOaZq9FCseECcgLSdIcgQPKe9AvsYW6GLbeffefDLZUWkTKNOhJmCKx3OLGGm9K9Qgnspr28B
iT1jZhdXY3fZ0zm1wwRjH4I+9E4cC2a/hnqKm6qwny1aG5MM63oUQKlhZXYuY+/SuP0Dj/Jg6Xe9
i0DslISz17zK+lUF7GrV54Bh8Go07IkYAuKGVs6G5F9BtapLbgTsQLTuBW7UIn5KWyCiUzx94/f6
rklXbmQKvtQc6D6I8BqWvippSw8192sKHLnL6X8L59+ox+K6bADjYdMEpr4TCnzK0O5CoaYNK2TI
KxYLqVmvPNhMy6sm6qt9ZaRffcbrzjZC5YuZC8quk5tRmmtvdj4QOXjFcwzdNMb4OS71ZqMrd6VH
Rp/eUP1OUzoIwRZWTD/icRbkLyh2NU8Jts0en/cBEQYRu7qbldPgjuEL2F7yOFiBfqU8gVx2PwT7
tBmvsWuSUJeLD6PH/uw8Z6IMiIoiVLuXqodNRCYRlpddYMa3H8OCi85OE+XXZnqbrZgtad5kNP7g
M49s9z4zpx1wdHZzdf+cs2MrCghIbRE329wzk6ecWlJnlOOx7sPXIWe7xIIIL+CjO9QfqsexBRHA
Qgeh8k3lixqxj8mLdJSxp55Le0F9EeAB9Nw+mk1/nWfvRAfPYcGQmAY+r6l/hlh07ER5nFR5ynkS
QWvbpyaXBwvWDmQFOrvvkjVjF8ppZuXlSwcTdq0l8O6c3VB7AVhxtKWzNZvm0uTVfW7KG0rySeMQ
lCXGpWq0OzcLfniJpSsljbtUVffaqvaSSxw8YjNkJXkIOb6pEdG+BHPf9td4EDe2ne94Rl/DLRDI
XbSQ/FGYUI0ENMhQTZ+TKM9d2V1znUiplWypGPSV62ysWluj6+Ml302WTRjQ22O22Xae7iftxUDB
wgi5V2AfQOzYybge0CFVBc8lqy8dzI7li3YQGzAIG1it+beiAIEVyZ1J+K25If5vG2kdIzS4TG++
8MLcLT/kVDmP5ELObfnbthR41u5eubMfWt2DnnBfd+w4YkyeWMne87i+2Kl91PPxWVAtRivmPnfr
A1ac6zTxnSteC8nEddlt2cntIGifpyJ5TC2YO4WJAEjZn+NdBqS1WHUslOa7RHtbmoiXSKkZAIrt
51sPaC7uuicbiETNJ9KIcF+lwbatfokkn9A1zt7UfGXARmM32fGM38XYntzCvZS4FCatPKfq0Y7/
3ClA1jRfB3P6zHl9J5V7RSTpTG4wvHs0H466L7j6XJ2rJxw3ODv3w9JVMZPVAzADq2WLt3kb1PWB
fdmrG2jgL9Nr35gfmn1JxfA8daRAObcyQw/0FfFTU2AYKS0UzbLU1u0LJvNtMcenfObyVcHa5G/e
Zc1D2AYfscgel58oe8770TX8QgGh9fpdOHkvutM/Y+e5CzNoPK26cLp+Yje0PL/MXvf1MborwQKh
gJ1NIoAmJWlTbbw2OF45Qd0R7FUB5cdFd+WUkYcEKEbFt9w9dAhy+QAUGhPUmVqZB6Q2TL09406Y
NSNLiPaNR+euJOyorOEr1T4xKhEI7+VPrsxXq7EPtTTYdTC9AsB8WcinReLCoINotdQuc+o897Pz
qNAOuqo4LXiXsU13DjeFwIkZeOXCouI7qm5CfdXj8MyneB/yIsdzmhv3nW2sF1LR2Bcb7rNtxv3Q
cqpIHm3Wc4TfzriMFsixX3HK02f7EVLSWq+fGg3fli3v3ZmDBozohJdV4rGZsPG6jTwwajvaG2I8
tdpPzcxXxcxTBiS8tV6m615bggPYzybLuOsoBoHrV64kP9lFW5dhec8K9DrXcMPpfij5W9k8Rb2m
3zs93vi0vxbQlzoWrMv/EOvOM9BZaw5exoGS5eLRcqI7w8R2M8WHPCEnbdG4jUfdm2j8ykEN9d02
EsULqMxPolTNSmT8BL3ibqqszVAW98Hc7XUQTcvF5Ea8CcsUJhPRIsPNd6h/ANS8SNtkFCzGWMdD
mKG503zhq38tqeX5R2mrh0sTFJB7eBh6LIIW5s0Iz7hPoHiAGjF5lFFlzio1x/GvvG7f8AFR4Xkz
swqo9H2q47wV/XKhL2/9yOuecsBhmVUfQp5pwFSOLLlWvOB2muPuAbaIQ+n1W1qp9GXw3ppQUA6t
zF6lXT1MHgMqo/+b1xB4I1NKoIXaZcfjRJo07L8RDOIpusvbID4MaXWOh4tlMLN7oYh4EeBGk27+
aEhZ7E3XIcbbAz/jlGFeaxFfMkdoPsg9nrFpi6zc6Wqt5tC46h0VjuFYn8Iqfi9ryIX2gnGzagoQ
zfoPb3DNV58BnxpJurOj+oDVEIhlNT7k2fAGc1XAuFzoUmnwzrl5oqY7ealClCXcBhsxpLxN8cNO
KVRKIQHrIfodjam6suzAP8JfDp85sGTdbr+N0nmRnekdyyi+mySAMVmKZJOEHJGGli39oE/GWU0c
GU1mIQqIFgcs13NhyK8iz701pU3JgbIerNCQZcK5qraPRjm/90rQN1imP6q0sMnWhBxkDfylrxSi
d+i9O+28772Q0wdZQV0jFvAo7QjWW8/gYZokbfqMQyFuZ9+Uabeai+Kc2VF4HXX3lFmonct7Af6A
ODHcE6Dz/GpikcZ9bkbM2Vr+o3tmvM+9C1LhMQm9+AF1kPsqqgBBdBdXJnT2xQTRbByZ9xiRW2H2
RxR/3IlPNvlAaD5dRX7I2xQiforKurwTYfM4lF2+6axfSRf0NSv+EgrHjkmDvNrWya8WkLFvc73f
2HYYP+k2TdpOlkQHEeGNwx8T0pAMaid57s38zjKYbJvW4cidGq/J0pteLw3qxdKlri+t6vPSr15C
aLh33TusT3CMOevkSxc7IK+ScA1Kcj1rExfm0aO4fdT4tOwwQ+piIwDfUer3rP78sZZy4y3d74W+
BqJjLBzkn8FMpuOIwh4udcg95XvMu8k2aVKmDvR8H3CXdWlMEzxIPGxJNPeHqYJ2N+ooCixmvETs
SfqIswPpjNUyT84Qq55LmT1odn3L5oiUMGz/PMfhoY9Zsp+V9gX3K4/+6BDlGZm7bGICG5Dm4Opr
e3mUNzJ5dWZAaHm9t0dqBKVgQxLFc7Wb7ZjWerZElsWtME5a4VdpdTQKGnkLYykpLqy9GIb3NOLV
MswwO0n2Ea9SJBdBX3k4zHtSqdOAJr6PjXHaGjL1dlWfIxglj101LTR/8eCh3m7KpFR7tCsy0uNV
VQOaUJfeOVZpnhNnfhJdO3H0caNj1HlP9KZFftNr8PxiYJs2SwyvzFvO5AkoJZHsZQ7+CdFU7IZA
4zkWsqxRE8f0fh5o4DY7OoDYw+0K4KkcWZuzi1thI4m4YXp857nypM8cs4U2lySvZ/uaBPpTrIry
bI67bmdMjrh43n0SMIi2SHu1Yx/znn7rriQMCQIeUSVPXziukiXN23sRs66Kxwmyg8YxNabDbxwf
prxwIaslT3MgbF84/GdmK5uTDgqNC4MlvVeVy/IX8qqw7lUCr/3PzR2112yz87sKbmOXmDFOTeRx
5elYSae3pGtcP0ZCZJ9+6OrE5MhBfgkns85ej0DhtuGnuWry8cx8TbRh4FYumzOQdGNDrldbj8CQ
y546CzlZN00nS13RoWtonF7wnINscSycsxE5hoqXW9sRG50xNrVMA6jakiM1cS3Cs6PUPyBiAJ+2
BTFn4TLGEWg2jWmAVuJy6J0TbcfVRWtcVe+q+OgkHhXW9NMtDFynS6NtUZePrZbckwfWNxmEuWuY
3WyZtHvS4x6NFlpIxWTvQwKygPGyT2CZxNY9aG9VxoWo6eQFEDvvLJ3JGsjOSzdDLzZzHKZ2yxvW
iZ1fFqbffPg5qQ3X9ptBv7gpdqA0N37NIRc+suU3juGtsWSg5kjXjgY7SBtKBCydIt0kdugtPmnu
P80EBj/vyhnyZ2wavw3P2jVLIGtP0JPtPfa2okMIGPqHTHjtmmp1EOrDmQ4x9rGxTLZOVg2boiEE
bQQMtRldGjBEyaAIihPXhoRdaaWD36T1S4uEv8ZrCJZuaqyD8uph3ei/pSrw6C7pCjno7OP7nKI1
1mkyqN4sCbgwhd3Eew2fUTodi5khyyuoCHFJT2OURB1TkOV4bPGPEMNkSdecmSE7ZTEA2UzpL4Lz
UG5CAu9FQ8VM7zvhoPmsRDDdSPcIOXPxX+UgAliSNKL89iquiwDQ7ZRjleM+bAaDB2wEmpeWzOs/
Dd9zZve8cbBa1bmr3WcX5nlKLXNKPzMR+CoZtUPJ7nt2iCQX3js9RPxx9hVFLN6K3GJ3Zw6IosFS
CWq85RFkGDuK9+7AEN2FjG/0cK5CG0BA3nNgmD1MJ+0Yryec4ITAecEa6ZgherC1ipVLKWaPIc3I
oBHRpLcj0flFmJiLp1CAhGzrHoJIdQgi+zd144M+fgTuiPsaI2htBfNiHryV+fztqvPsRMdJzsV+
Gt6XZE4IZW0xqW9MCAo+ZZ/2Om76ctNV32U51nwILeEZxGa3HueVCFlpciDBQBaHLV29D5SVL0Y1
rX6ghkgP0P5MEfxKh+WzQGtuATHysZMHxlrIuCL+HKng5Zl/QW/W28HeW0Lf60zazM3ZnsoHUs8E
RDGCsX+0s+TMcI4NZyIMVpVFsK3AdqyKLPkTGjZufDPdkS0Ax1L+6yEUa88QLCBkum+m9lEfuu4M
lNdZ27xjNkNSqXOBU08GJE1bRFrFch7CtCawtte0hdcY4Ttzq+v9syX4P9l06wJCF8pzbh3A+S1u
+3ojc8s3I6PcBF1D+CYYXytt3NOut6g9Sm2iWfLZGXPmtzbXfy8JlpLFyXZBoQUbRmsv4zd4ESbK
6D5O5c0BhsK6UPILfZTExyrHdW9B7bf+mSg0uql5CzzCXkI78YDYYih5mQSrvdmaPuaM0l8IRNRe
BuVvUtx0umhpUqnOuJ2Xng2uxHZYF6FG0CPQxbO0iI5qc3yuh06/sjOHED20dL/X1rs3upto+ZYa
xh74qtxk0IQNZWTbNgHJb+T8LQdv2AeFOlQTM6+efove+nNZ+rIwj3dAsBbt8iucCqYTHYfrSEa7
Z0J3IrTmWAwbc6AJsvVuw8wAmKtTLIojRkiWmha7CbvjcmsNGMwDgxSG06V6hqlpN+Hb5MCZH9r+
qXfMh7zhvkfNgOPiNMk1mJYtlEdiRebHwDCp79DXZMg+KuI3iaviTbUswEre7StT965ewUiWamXP
a6RHTaZivO+tbC/x2mBBdgt0Ge5X0AJvSTqrXdTvs+pBjQs1v4Xek2lYB3h0UgOt1kUnmgtqTxzp
TAKQww0tfNdx3bSYW8mcLhuvmjFrFjfNYoeNDLJltYevjxjDtfU+TZsemwD+7wHx/eTEJLVTffzU
3flPVex2K8fPXeYNuZQ1NJaOZUVnVda5Cfss4zUdya7H7VtJm8HBNeBgCy8cD31OU33DOnuHWqvC
4CYSrnEtZPWzUBU1tx2AWEGRN5bqj5ZgVd+IFzaf2iUu8gc0tlWlTdMZoPlPEJg8A786gkeljB18
jE9I19mpzNNHTnC8Fpr6q5lsY5OG6Z0ymdgy2tx2Y1ed3Tyvth1cFagSS2qjMi9ZGt6XeveoSFih
Bvck3NZc0PWgH8rQrxIuO6jYVHFPExpCyyRBt01MMFRxgIgMPjtLM99lp0OZzsUtNLAXdtSG4E0y
Wes0r0MZPXEjwexq3Zd2CCfkqlFS+QOzpI6DdNMMHLX6hWUQz3DQ0i+u8Jq33mxyM8P/94ZwNzXi
m8Y4kViEy5whX2sptGhpD8+zY8BQ7iCxagUhLzmOuP/sAp20Gk4jUwD+JkAEOhU1KxaWyPJO/KCD
pzhAKaIagjhlSk3NWhhUY5IAPcs8urY2GSuQpTTcFCcZp1tXosUiZgQ6YDHHbg2f8BVHjcYfJ5AY
IRFS5kiYSS5FPTxOefBe/qHB5rzvBEwSyQFj3+fYsPUtF5U4RxPfWpwQfWFDuxtAtipHE2tOWQUa
GS08wYLPngJkU7vNPnNBU5jZ5pIgdvdjK6v3zWb4zMNRW1u3gsAtfNIJqGEs8CnvIuge1Joov6gA
Z4QlJF+7SimzrfEoq+gnTHHwhAW1YrO9ocnyRRnmb4dLz6WaSUSOuzbDgGVvMz43JmvBtG4Psmto
elcq29tcvGomuUdOKlXTsBsz6klp9nyf5y1WX4kZWnstoulUZBolDO5dk0WOz1EvtAUWt9K4pEVO
lbleHxg29HNlChzFFBEpvp0SJQgBSpBw5O7knXZho/PiOFQZD9zahmW8eC3o1MxLL8u1Hvqqh7Wx
nKBGGRc+NQMbM2niDXadmeFsuG8ZAVGe0IWI1J3MwMJCupDHNcqQNdnsx2T70Jn9Uv5AYXGVs0G1
vGhrU+KMISfGGtbt1SatShKalu6cbUKRhMlwOOZdsjepIw+Sbjy5BS7isE5vYOLu3QnKHlLxGgvI
sDas5G3OJBd7DPBRVJ9NS+xrbulUZOVN/SEfFfUOLYdGCY51BmNspwFGpJm9YfwaYjN/IhpwYYP9
VQMhwuuDPQFdu8dA7V7Ro9h299Nf2bOIYalLiYlp+b3EJtpgTzRcUTyWFDRSPvAQLkt0UzH26RpP
pHxwblmDhYkwD68rMJQRXe33VZ18ctTC8p2Zmz8D/vfX3GV+ZHl3vfUQa+SmDW3ygzEhhAHWZHk7
euCqGqs1Nyllt1Xo1KgCH4ro+75LngGdES3g2DQgZ5e5tGCPIwB04P8K/bOJ4cdnhsEaX5teM+wV
KtWCta0KtWlq7T6GDRACTCSOsEmD+E8hUqaLCkj59j0KCJsxDpi+LdySnoYN1QGvdllPF0vmCPyp
bZxKe+RLyRlPrcGBnw6AFd5SqgCJ2aIpDOjQ7sCJvGj8sGRBCgGd41nLXeouaqtIYGbg3e845TIl
dw9hF7yDo78n0MbOaOG312qlDzRG4epacdg1HyIZR+sWNaW6a3L3zRZzfiVdWq4qq0HuHtUu0fq3
PjE+2oCqaVxUuC5Fo2+muXqfIY5s5sbexobcJp25FBx4qzHJj3kAMVwQFl8NkfFTKUTjIjM+6vAX
b6nieRxaa2m6E2DvfjN6SIMSMLpgXbiJXRRtJLPhKtHz6Znblw3B+VQw92VstDxXHcKUxkT8l36E
+eKp6KDPVS4HIRmAIeXZt+kn+ayQQw0bJxO1qGARo5GbwqRRjxcnGfFzlF3xDlxFbkcbUXvUdEJl
UWPYISfO4TZx0Nw52zjr2RG4gIXH2Kjd02ZZYsQ2WErSD8Pbg7dZ1FlbuGYMOkWBMYZRy57mg9O5
u3HUcaeUFCgWmF80aZpr15qPUdEezSS6c3GP4r56aaL6Bu5oyV/XCxZI/lAdsqFEY8IA05NkpbwO
KxX+NccEIRr7vZesWXjBR49tOBXeF6CRR/oOyGT0b6Yl6YqYZvRmbw/2mEz1tur131rntscGEuuM
RRLNSWe/vzSgKOxiG6mQSXCoU/ySAlD1YGMZUfo6t6TMcLDtja5/CnJ539bmK+sadtEhiI0Yc5MZ
OFjNE/Ca09PQJbe0iuV6eSwXAauVNpxYTSP2lco7EcJj4gkT66GR2Tf61s3ARWlk1RmXIb1cRslD
CfW0qJXtt8XT5NbmU1fY1pp3df3A47vkNKL67WCYDwI5iecTtaqRUz8JSmaThch0HzZ4CTHtWuZF
wAMY2vfeOThe9W4FBH5iXeagU9N9gkGMHrMQIqIpzoYj57OlpgeMv8wIjXGojWfHArRgJu6W0yqg
CEjBa1cNud/GLJxkO/j2QPw8rg8E+J6TwH6lFnPeYkMiGF+fR6luwzTT+yNvEez7Q1Tb70Bx8cCv
SitK3mgReqek6i8Y6XV1E454oRn4ggQJH3DoW5McfWhC14jjBVuj4REOwgchsmPuherZxeyNY1RQ
C4qitV9GsTKsnkhy33ShGf+1DR9S4EYgGVORX8uOTsu8Z2YP+Gb0vvtwR05CbknjWYemLBi8w4hd
N04RaI9+vsR44pm0gFcTtvBs/S4btzPh+CkHFGjbH5MVEoUxkrfAnSd868ZXQzeNpkqgLPF36uTI
h5GdPGiZvom9gBUCe+Gt7kaQRllRU1w6VmfwVK/dMLPKcnjDsBpKHtsYU3irVz7GfY+ksl5ch2bX
ac1R7xW0XI3vOKpJ2wM0Qeen2D6HWGcoe6D4oXp27JoFJAAeVlDGQDNWitETzH1ZxEdlsYpGxsBe
i8+oi8yPugFI0uu0bWhGbJyMRXAx59S5Vq62C2J2+XNv40NIrlHaBCcRpy9JMx6TPB2Y71hPUYp3
7OL4RjutQUg9/9KjYjeCOEyn/DEu9ySQtL2XIdt0zljeufSFU9S9HgQji4LihJ11oFG2xHAkRmqI
CluyHBn/aBi4JAi8295JV3VQxD4lyA9DiaWL8bklfO/+Usp+xo1m4XulxcIqP0ssyPC4xmZbLteH
bKtPszW+ZWAOHw2ZS6+jftmouEFzmA9jR0lwWYV/blo8ZbM61XUE6AwXEsk378WL4q/AIW5nGZxb
vRECSqEnZAgXiaCNgSDVIAi9BGASru6Qyb8/gUo4enQejhqmf0GkbOo4Nvd94qwKV780FsHwVuDT
HGumEhAPh5IX3plD99Ngxzicok8vzB1y7zm+HdYYhDJ9qebPOMP2HPRcHcJACyK4fRxSGqPxK1z0
Up10dtQR57mm6/T/zV///r/kr03H+r8y3lefP7+F9vof/1637W/+9VuH/zOH/V//9X+HsGG561gE
mIY8As+4HP9PCFvSaE7kxnOlK1h8mPyB/53Btr1/la4nLV2Xpm4atkuNOmTFNvq3fyGF7VhksHW+
lmXxu4z/n9pyvpoOxr2kurosDj//9i9SNxxh8w8qy12BRd1d/v3/wLzLaLImwgX0p9j1TWS/PObt
u4HjjlezooBoOGdBeRl0954FydmxYor4ip8KBMqOYhzGY9xYuRuyzqW8Ye3AFYKRWF0KO7hPhvZj
DI3nwhHepqPWjN68s1ZewpA0hWp4k4zUYZPRXQB+YEQbgCxO8zHZDDdOiF1xGPqfjifG1syzF8Gx
Fv4zW3SzT59nobNndynwSM5irLK9KgfWwz1Sbzhl+7bL7hLBOFdXTGvjHYxwoJUpr3+rgRocc3bJ
86HasW8+MLcc0GUDH5XvRhSQd2T2UenGd9hFjAGNaJFhJ5+TPQ+j0VU7Cz1ets51bBDi5/HVztix
NMr7ppf614aFzuzLWxhBZafXSF5jBUUWTNNfOddPPb29taQ6r8LvhdlxgrTl/YGlHoFEujMv4Pok
dW3Hs2krbPvezWDtqNh3bHGfudUHeDZKLNknQveY8urTkP034xoqNjmIZTTVa8Nl6TnQ9qu5NyhZ
72wqfnhFUBfttBDUGDvDRynHPb/7ThssSRMzSVpycSMzUXapCJ+SygBSIwJoU6z+bt7Ey3HWxh0N
mFCI+3knK31nRNPZqKY1JTcA1cqJwd8mDtY7lm+1xR8yNJV+bQl5zGKVaf30+nON2bW34S+Jmh1l
1HioUwNb4lozfrwUzrvuZii5FllIJIThkNAz7f0m+aNLHDCla/SEQlcOugXWb0r2qtrQAOrgQxzX
1O5iuht1cSF102fhvarnYxGgUckFAlCkb0EmqBH0ePNTlPUHvRSzaD6AxWqGm4z1N3tkCdnSxS2y
hN4MSI3gYlAnSCoRXp9GP+O0UoYcjNq7CCy3qv5KuSeUF++MOoWXTp2OrToPP62st3BOFRoIFCdW
Tfg1umjN2p9EZkq2pCPSpgkb9HwxPeupfuptsZ9r/OKRVx90pvp1GJHXsKb4R5ucUxRE4MBQFNeD
5n4rqMW49wmWhi2/QsuLb8dPYLtX1dhSPMVKrctsWNX5QDUMpnbhPpJN380TNZxmW90VRM57fh9b
3oCbMGAvVSruwCT6gO8zchHOsHLoX8M4CY7ITvKNR10RCabmHER4To3aCHCO2PeGcghQ8fYzPRLg
bqzu5lmGO2gnZBJBiwit2lDLCblYIfpn8lN3Hnp9OOZyfEVjaxaCIeSozxZbJN85+TyYgX4kFYJp
guNZYBU1HRvvGG/PFEFqxRTFL/XpGZflKWz5CSZ/rRx68jFbp+UaSLrB8qOlQrngRT02MOAT0G/c
zfPGoQVhG1RQHetY7MD4fTWkZgoDmaPKgo+0QEiSLBlNPR2OfbgxXUylbcu3KGAkU0v3l+khQWQ1
vWgdP0TVYNnO5mcPjBIEcM7V9lTyBd1p3w7pvUR+WfX4OMZhaSsNrZAkMuwKrZJnmtX3ssOd6KWr
nNVJU6Xu2oKTvi2mGcOkabwnA8u0MW7bTZpRuYHlDxd6QM6YRDu2kPzaWtYPB6JmcfXiwwi0PcXm
NlRCqKySQfKBisK2Lk+uGC4iMX9SyJxdGO4jCAIr4unNYjxdZYMzHb3QcNaWjByYo5ynM+MpSLJr
VyHAssJGQ+YI5HTWh2Wrh6lbSuKWxuEZEuvUh7jOGO6yGYOtTXbGSb091A+6ERLtnJtMd55F61FP
DfgIMiqoYGUPAy3ABoDUlHoDOy/21bBYM44KzYNM+bDtakf5bjeib80NrTgZSdaotuhc52TZyfEk
NE7OprbzSnXpC7c/xVqNXUVpAYtcwv/KeUooPTqwt+KA1hQRZc/Nt3Lz+EDHWqZDHkEj6QW2y6pZ
UGweFnu9x8xCqxvczF6p4xyXnx6pLt9JCt+Fa9dJgIJkPxJEyEmn2ZaGxnDjeUyX9ZiP/j9/bZsa
Xp7DAfQ35IDfKJrjW8PytCQ3q4e04TaYBjsgTGujy18DAqxoVvJX0H/hM1y+BZr1gIt9XulpJg/U
y0Eim3ONtRMxgVF03wrYwSY2LEAjOVmcAqL3EgKAylFG3taxuHs5Ue75XIk2mM0hctKPrDbEhRYa
PN6j5R6sCO+PYVogr6OcmUIL9kKnXsDjhburC1LljNlP5rKbqk3Juxg/yG4MmlenRpnoNOzvXjVf
tSb4rUryplk524j/xTNPh352tSeCa/0uQ8FnoZB+wA5wL30NJpKYVraLlSH8Ug1LSe5wbJtWHVqk
xI6yo0vtjkxRjrcVQBDXdvUkzMJeNr8SGzomiv+k7DyWI2fSLPsqbbVHjUMDbd21CK0ogjKYGxiZ
yYTWwuF4+jmeUy2qFm09ZiXstz8FyQBcfPfec11VXPCId6eW5Vi5zEqnPrqnM63a4n9/Lvvpoatz
2kzhyFE+Wb7zJkBN5ziwLYY5uHGH/J3EgFrK4me2NHuycRtncb5CfZXL0/LWWg3jLm55M7c9wa2P
JuiIO2CkL4Neg9TfKnpJXNnHexxOMXuj4XKFLKfXYCbX7+vL5cItM+S2GXEzXuHgsDawwe6lVK+x
DedfG7bygikEBasvTo5Zrm82KpuyQ6zT9X23ZFTAA12LG/rvmu4H4HbY2VyHy0HeL2C9936egnZP
633NG80Ih+w3FuEV16Dfpag/4Fdlt4Ybd0JxF/fvWF/Ehf8y6Yu55IZe4GEKYu9UtWLZ4jR5D7jL
twvOKjRC25r3SUaXY9/ryFwTUhIrYUbmUcOPUWLbMl8Fs4JRDw0spgfNWAjqIYILOTYYW3rEsDBr
SPTQwdLjBxL6H6N7nAZMTjrkdm+gWZrmtKHu+bHJGcQdzJDMbJyKlRe2JeUZ1pUL0kTbCuFECJr9
ddIDkUWPRublebFmZ4/Uw6CD6UkdkDPAE3exmKuUzFd6Wf+c9MCFpFm7bpjBSD2MGZnK1Ho8UzOn
Af5CwEwUL4IacOwsDyYTHSPRo50i77Vd4wH1890qsUcs87MEK2ksTP4s5kMUE97BZMeKrkdHwZ8h
kh4nLTg1Klzo2ttMpgY28KRHt/lLWFGe2Lve1tzlzKeMBnMVewhk7OEm/GqTeNlTz0QrZbLFU03O
S4Buh+oFyNzaSDRWdBud3GEsZnuK+SJhWBX9ivvlPtcjtBXp8hcCb28YH35bRvpQOOMJ5sYpZuDM
bsggjhR+vsVpuzJNug8SGKH0GszL6O5jfsDrEHunh5aFUYJYUVEH+a6Ap75x22uEaxpXCM1r0Avc
NeXS47oeyXcq2VIlxwTR16PEtAjhxsviPi3uB2aNATNHyqwaDlmMIUPmkZYeTHZMKBc/fM30yNLR
w8uWd6HW48xUDza1uTrRo85BDz1LdSr0ELTR41DDW4oDUBAYMfKeeS19tHp4GjBFVXqcmjBXDfSA
1dGj1lIPXfv4u9RDWHL9IDZMpuaMZys9qCV0eKqY3NoY+Zg8eFu7sTEIM/lblgZrEeNeVw9+GwGM
ZhFsf7264aXYFeHcbZqWr8PJaFsVAjTt8jAPxyJAO2F7ta6GxyXAZOY86eEzNZ+zHkbr2gA6vn/0
gbyy1WWM/ij+zMJHXw+yZz3SlmFBZ0SN3T3NoDU45ow2v5BfkCbUPz0WF8zHcz0o7/TIXIZWuzH7
hEhCgPvUaTgM5EnxrlCRuI9dY7sv9oXP5Cfzy0fKRtlSbcLwdvE71CP7BCMVm1XfJVd2rnbTxjmM
umY8TViY8z9jfy0AlOLzT5+tLtJttEQwoxUEaAYQwFmssF8X2p6KqKDFhQKVYdByg66qzUu0Dgkv
3WqKuzoql30L7ibLnlghHwTKhaUlDHZp5AypdQ3SfZ+pVjp68NVUtYSrUqsgGttJ/rvmCoZCkmit
hDnftUI8gXHGTqVpD1pXYd5s7zm78ZdOXIkaE5EEFSZFjuG6N7G0otC0vZ7uItoE9XInc2+h9CV/
x+tCdruNKOWgsBK3xy4v2NP+CHZ2bBwqnP2gtFGI3OYzKHDUGLmV84okt0KrSZERrkUIbKAc/EcD
XoPoYTtFjT2fo3kkwAVu27UzaIepeMb36l6CFoxtu21jeQgRtECR0+LOrbfVWldt0L0xaf3rCUQ5
jVD9IeglTnM0slGZ7xiSz6lWz4BOZYAz5SMbAAtLOqebALENfGOFP32+NlqHI68Js7ZEnIu0Smch
16Fc8egj4Nll+ZY4w12YGkB2QiQXz7LJbzoOysR0bpEBPa0HWgiDfU2cp0xsWicTEqHcAWli3Ms4
eqgRFWuGUamT3DhVECZytz3io9IqZKH1yAJhUnn+iywWCjw5BdseURThjkeYX6g9rMtMN0csqSid
IZLnhPSZju731HVv1ERvEqRR6iSwmyKWRh6qqYt8mmgdtdaK6h/BLkVkba3dhORaae211iqsgxir
NVnEWbdFpa2Qa22t21ZawXWRchet6aK6FXBKuExLrfh2WvudEYFLxGCPoSfoIF7TTCvFodhmAZcp
2DUHZUVPI89cpJtGPURmXlrngEYScMPWWyJWVwRpsiTdnhOtp5XqkkEUBRTtS4iIHSBmy7g5B4ki
C47MzVpyb/nNxdX6dz5QOOaQkvQyDWJbxuiYe/m1rYGvUVtMFFNr6Uqr6iHyevZHZ9eKewyjGE6C
jQqfzg48J4qK+DTWmdbqfa3a2wIxy/vpaTU/Qtb3tL4/aqW/+Mq07i+1A0AwfEEjxRVQan8AZXj+
xp1Ltc0wD1TaRSD77Nlzx3drIew7jnCzBEch/DAvhsctuZvcj1S7EjyFV8zBqJDiyMS1YGv/Qhzh
ZKAai6252tumI47+ql7X2vXQaf8DzO6nUhsitDNClb2NU7Tk6+kbCgRI82sfhZr5yRVYKwbtsdDP
uiI7Cc8+f4J/gg8jfI5NwAHW3N/J8svArhFh22i1f8PAyJFh6Oi0s0Ni8Rixelja81Fo90dRg8er
MYTECc6Q1AQJ61XxK1pQEAEVl9pF4ms/CaFDrswLwX45TTco2pe+cd5N7UKpGPwG0zRs0HpYYFyc
XyR29x5dBgsmFuo/Pz3tavGxtzCZoT6D0zJFDp92Vdj3hsvchzYyCj6xx7jYZGRQMbxPI/vJpVYq
nxjl4AT6cLmvZphseMNr7blpMN8M8N+geJCOSMFSQZ5vMW88ptOBmvR212LgcbSTB9APqyuGIzIo
+Hz4tUQ1a/UhBuo3Iu0GIg8OaXvC/6idQhPj/U0IOHvERFQgE42Gvfe7+pRpl5GB3ahQaXZf6crA
qMaJkTni2mS4YjjwRX2k4/3UsxpsyPMfJ5P2NPHNkPbvCCjUxTjQKlOdZixQcUIVpDBeSkUHVG9Q
qKXdUgu2KbayF8s30H1bSArl+AXHdScwWgUJPnEf69WMBavFimVgyZqxZmGHgdeq3VqW9m2lUdYy
tsHL5fU0SFcMzuZw0/juR1MT6EwU6n+vnWCxSDnTaG+YdolRwqTWE8axiNS2o51kIqoui/aWpdVL
XJbfxgCpqKKZdceo6UdqDRC1C/Ot1fgVb2GRJYr35Ojtkcwgrm8MbTiLoM5oj1uA2c3D9Oax8+GI
LO5nEPTwXXHG6QDA4gI3pLhml2VEVpiQYLuAvLZPtbfO0S67SPvtWox3HgY8K1/UbsTQQumJvZfa
pVcystiqPHgpDUZ4pXpxtKMvD4mUSXsbLTzjBqa/RLv/0gy7ptKOwABrYK1hfmTOL45pUtpd08P7
p0NCTN1TGy75gYV6C1ebHwiWFO0+HLQPkfOWRjFlv4GAcyfTbkW8NiiW2sEoZXKxlxoPgXY3Ttrn
OPC7ewVH18ECOTsHgyPTdsYaaS71q5U6v60wJyYY07ER6KSJxxC0xwVvJShE2mmZT8dWOy8t7cE0
8GKaipJcm8ZvX/s0Q+3YHLR30zLaL8dqcXN6X6pu603S4PNkw8es3WcbjPEYSTCtzZR3/fGGYhL1
24sj5c9IdC9TaJHcwExqaFdpn/3I8JiFmE0L7TodsJ+a2oeKoYtx9GB+xdqjypOXbKkzdLmdwtYS
TFsbA3Qe9GcEXV9NJx1iZWyCi9OA4gKVNwdMhi9WOyJ97ZQFC3eIfC7Ck3kbtJfW0hR7FSjgdXBT
t15h0XLOECT8UK524jJspSHGOJaYdDlqWZvWG2j7I3qJi9clHUBaZ5rOxLaLFSGg4Z6YlAucvjLP
3LZTw8QQ0BMswSHcU8yQaM+wqd3DY4A7PVcBOcz2SM7O2EPsl9pxjDSNMoAJ2TXmN7frFwrMuRdB
yJzgGkCCw7n8538m7WYGo2YRTqsVwx3WMYxTJ1q1N4V2QVOI8NLXWUeeEi97lPpbQHpyP9bm+5xj
qY4KuSPkjpzc8f0Ph1wslIRn2wZnwG7CiI2et0sEw42EZWmXtxKYo+/97JWpD44gM5OGJHs4zKB5
iPZuRxMbb2XsQG6g7ttrlEUia24yguQJ6fBqP2QZMRCeT4INtQlTmgsszPXDrW8zfcPvzonI/XPa
J2RKsznb6eElTUcbp6ZkrGduXfnzG35yg5uWIgjdvJEouUG7NPD59cWO9gRGz9kmlMm9gTOHWtKU
ebP8dAzr1qnmqa0wr/aAzHrrWivAVDhRDstiwNEgfIOXJVypbP4VRJ67bWZZrWtqSy2+QWnK91x5
z808Ddtm8MvtNLrbvJK/GvJmV3P4ikaGL3kHuJqQcMFkCjCuxqba3lsIWczn27Zia1q7uPU2WJF4
X5rudbbzX15+H87jPg2J5oV1zxSKI3bu2cPZHoLvKhFPjJJ4Td3wHewO/t/WBAczgPZwZHWWS8Nq
3NBcHSYkbX21oKzO9ZWraXPnc9KJhzy7pXW5gu/A6xYbAm4Z/Xo722S58ux7WAW7Tly9ojpbIrFP
Xmx9zlPRnjIKdYVkcFkxWG6s0d5n88WtGA6anlT49L9Nl5EjJ1bzwc9C6GyMBTe1V4A4nPzV4pJl
z0zYRJTdLaQseG5I/tE/W+QbM7A+YkmBmgnIfV0lVOvULsyN7lIq5hapZXEy06niZEFpaXCdDLJw
93MU15TXTCQx4HRS+HlFvAES63Dmk+ZTSQrlGHuAtrupXK6O8dFiRmki8EZpZXdPvZF8upybozoy
zkE2f3s5gY6RRBOBwI5TGOduOzVCujJrJi6CfHcnvY8cml/kzXIlUNKB3xGPHhu/2oYyp1YZvZIG
d6dh7j7iFitSwBGjSYRG4CxPjGpLAfmn3QBMxIhJv+sinwfRPdcjXCZpyxB+02sxQ4jwaEiClgD3
wZO7Mi6NrYmi6sfQKLhYrNu8euu1q5jh3oBTEPBpSYgxCH8aorij52yC7J5TIqS8c22RZXS7lJSF
zZdcZ9NDsJTnOY/uvZpj2+CPx7lkBeb0zk3DZAqoNX4jvbmTeFRqfCxaCJQu+Se/zpt1WMnuPPIq
VyEVDsmMfNKOpM9yY9qIaj5zddYbysKA3DB+9+BlWS5OnJcl4JCQ0Ji5ijiz8Dgw8CqT7q4VHseW
HJNf2Lm0XRT+vRPmeC+rEvi6zKji0Af7ibkFZCma4DH8nr3SrfjdyXLAwJCthvyQRwsMCuR8osxg
V6xolZWWSceI4CIHI5pa+uzq+eWLZ6P0+fSlBXV0amwXOseY4LjHglU4yj256jMNqTdIlm5etwHk
mtacMW7Ne6uB20tegqRY2EJ8tJknZOV8TSCjbc2RhA5yAA3V8+eYxs266JaUcSf9LdNi9SgKClpd
Zjw3prx4Y/iq2M2BOSN1saRzIIrNXUGT5S5IuzfBxe6UmcZyatF3V4W1D/whvgYBanGbEkPLQOJ9
cnZ6wIC245m/woEmxm4HZ4Pr6cHO42U3CT9bGYN8DOe02OK7O/hQOZgxNeus5TWcBhDasUhwvZm/
6Tqj/w1ZajZwgDd4/GMxnAErcR0JidkgWOd1/MvrvQiZE5eik/vRph66r5I5njVlFzSwMzxz9zRC
QA3i6tEM7XdNcq7LXxTHcFxxfKpO7pOSk4nL/+yXwTxMff5GLoUeoKnndh9Gj51n0avGDPxShSa5
mA5uUENeiR9sACiCl9aRzzZjhFJGHsapXyBi3Es/9A/Ae/P1SLafJuckvjjjzSpM4wKl5G7gVdpn
fYLRpGmwpVj5lhm1iXMJLI2/9BStpnBXMoDn6lZPgorjXvFjLiC3mU14JN1U31VPHOjzYwXKYmCo
xyQB3o/r2wuWaaveivEWmGO/TmI8sP3cEmgp2nNddN92RQp8DiRdvAipiGY8MIEIX1KiR32LOJ84
RncQOiIDj5LVxOWO4DjPTersU8cPd+2c7slbEkut3Qc29fbZAIuHt+/WGUF0Lbip0A4LjSOsv2es
fJZA6He5FexGtlp9Dkp3bTX3dPsqY82oiYGk5IhaRl/52L41U3hnT1/I0/e9J1AT2/LmwUwTwMCF
z647QRjGU8OEASGaAaCNXdoapnkzyAlrIhtG7r4l+HROlB576zZk9Rlq5oYZZES4qtSqlIHaKOBM
6izCwdhNAUiZtOdcqjIaSVXsb8wkubpZ9gz/29t3Xtif5pDyo4E5kh/DNmi77t2TfbLhx8n8Mm/O
hr6n8P99ljjPMjb4c8irOSLbcgj6bRTh0UspBbSWSy/afl9bPsCB8F7GA001k7LP6eQsxzixOroq
GaqHfQwjbOhemCgivrJf7uVDuNjVkfHZhyzE1jSldd9MiB/iD2PS3Q/21HFa4uKTzhMMVlM4+6Yv
QViX7WMejvUbeMgfOtEGsdJSFuwxuMNxs2wCMb4mfuhyVsqhwkVfXgwKYIjZhRNuBgkb5sazEnyV
DXVFPvrqqQiYecHoX0mPtXKIWTqlmT6kbsBq3zFiQ8v4zj3/R9Rmj7lZVztFoBCAaftiBhgmmdqv
ZZgcYxGo9aI65gc2zo4w3BoOOKncnE/axcBAPOLMoxSGCzcOt6izt7lRG5cBwUWTuaVh5bu//FcP
w+P/M8/8SzWWj3VaDf2//8WiJOEfPTX0LQR+GLqeL1zrT+/Cf/fUjH62ZIsHHz/nhL/OTVJk4wCF
dL6GScwwjVFP6dcYFSO84EwrdNj9FAXMFrD+MK0Iikfgt8+Y1L94/JC8B665ZXRjLUTvbo39iBba
YeOEJ0X6zXDd/Z/v4P/8nP81/kYL+eP/6f/2b/zzz7pRHYvI8E//+DfSbvzn3/Tv+c9f84+/4293
6c+u7uvfw//4q/bf9f1n+d3/8y/6hz+Zv/3vX93mc/j8h3/QGMtBXcfvTj1992Mx/Pkq+D70r/zf
/st/+V/ZvgKi4ggk/+3j1n/H33+v/ib+/S+r7rPC+/U1/qPl6z9/599dX85ffc92KdnwwJVh7g3/
w/Vlmn+1vIA+e8+38V79+dv+o3rD/qvr+qCHeWqEH5j6uUI80rYv1/wre4qPJyy0fXjRVvD/Y/uy
TdP850dUZwxC/GWu7ZqB7fyT7avl5Le0QQZYWWVHpoGnLvGAtuJCyDhg2ARppoHszjxmXDJiFOHg
WHhcWyf4GvigRKVLazLYcYuyJFiiPw4bgkiQY42IyRvDMchdl7LPUdyas0LUz4Fsn1osoacO7oFZ
VNccOSdt2NqXVJmHZAaLYo0U64WsrRyzzlFFQXbfl/EO52yO1QeRKS1+0UDL+RtKW86xaePl5Iba
Xk+C/Z0B4+xemNVhEQW7WusB9G3Gm8jpoHTa4CS5361ERDRorH5ljo0JQjZkGfmmHZu6AX+ZzgDm
4S7bKIgzJP5fSqbRI6YJWrlQiWilijd0KR9EMv3ImhjPkxt/cld5DfVYBgtHWjoc+icQFhSu3WrL
pMUHSORKNRw1pSWvWUnI3e3zB98aRzYS82UG9hYvHIdxvmUbKsaYpNJ7uQqWeDe2+BWKVKCWdMZW
lpyMY/i8qT1XWCdIQBr+waliuRqEaFei9uLtMjbbys2X04hzH62f3rl53OAmdFalCTukotjV52to
sgjTinPXwPbDTmTusKEyw2zwLPdBsDe1187s0mBnVg/9CDKo65PHbICnmdXmUVT+vTXy6zrqelfE
TdSaPwPACvweX+HDG1x1zWpqBWtaaj2JzLX4yablp7uLJVH5St1bFG7tGpIX8Kw4dBvRayIpck2C
H8UMSMiSz+5iL2iHTL0VeeOWrzpzxr1yCLE5VfkJVhrVSD+Pqt6wr9NPFZJSVkgBOcWHnIztLbiX
gwxL71hhYenB+5Lmgxya05ENw5UDh22Wn9mgvfxa0SoKJh8q95/aMaL8KQbYjYpzKSrzYhTez5F+
hN4U2Vq0IGytKCB/NSUneg+6tcujzPTEP/XNr9RRm9qZ4JX37lvg6ymgLxSTRPc4j9g1+kYEbA1i
l+cmeLgIR7+JsKMb4tlw+w5bguvsqNq7eg56LezbHdoPo2if9qsOCOwIH7SvP9WQmfClgeeC03gd
vck4uT6d0p1z9EyQnWRqV11f2nfK4FTqwmCE/rangOHFSn/2uflkyprbD1k64nYc3+rZ3g+jj2kF
rp7hydtQVfwpcbHtixYPZ5V9PpWlfqZ8+6nhCOZFfOdANW4Th4BFQjCQbzyJdRkelUkszDd2BPnT
LbpJxa3XO6ZjBF4KOifdcH4XOIeCT4oRg7FOW06vSaDQxEMUiXL8Udok67n+W6t2GL5iSfEJBTS0
xPzyJ4H8OfjO/cJHABXr4iV0z1aEY8HHcBIp0rc8E59xmJcr1zC/ZS6gFEhrxkAQ/x6MhjRcRvWO
E1aHoBzbTaZUtMO7cVNm9i1G+je4ZKwozGa/LbrfUCW9qXhqBWHSOaM6PQDiFgpwWQGGDSZXpGDg
rK/gDX7gEro60Ie8KUu3YwuomEkQ76QTcap6XYJg47X2ePaaYu9OnKHMmElDZCUYA1F9rVIWF7Oz
vgWcl1u+rD2SW5FD6MRwnlMFHynlQDq549uYFbc2x54IofilyRcOxLwI67nB7lb1nM84+iSeH2Nf
+rB9VewCL//hzxDY0iwjeTi/iaAhtWd1YmP5LbB/0Gd9RqNv5Zodf4argxb+TD4bmkFjFYfOTn+6
1eN3zUlkzBgxDy6lO6OdvSMXqMdxW3QTQufARTNMkOWnsH3vSEvpznv4Dl5JcxGVBVZJYiqDo9RI
g6l17/5u0uYGSAh6XzY+xhM8YJiA+7ydnudWmhtE22lDYwneOqPnc+yvYm52qsxw+htkZoN6/I5C
HwoIAt+xD2yuyr2CsJYnOh37ES5QPAr/EvDF3M1pCWIy8z9G22r2oE1OInD3JkOy2nFRL6Mvoo7j
vgrrdiMW+z4u7WArJx9Bo0eLnLryyVLdsB7Uz5CbK/RePrhpRGRD3SduNuz8xBfrOWmdNT2etGVq
eMQ8GgUJ0/nLxM0JW1l9SuF5RAwng4ReuJsKtsXMaupDGMIGzvrpUU3XWnTD1o4YDflJ+xNH0Jso
vlLiEmtk03GXC0VZAhKaMiFgl5irQc8cgeZS0jIuuAhhhWMOTIniRMV+oqFkVbf2Xrl8qJmL0Aaq
39uG6Ekwmr4Mc8hPPXnqx8qrxONkJ9faNN8Ctt+LKmT1PLvLy1i6BbBt4dAPhZGTAODRDJfukMjs
wQzdHuYsXSAx94h1WRIV7IBZMBt4GBP5nGNnsavF+BDJcK2LZL+4Cx7eJbe3ZQIL001a8g/dJbVc
CRw9/GBsmWi7AwVATjfuOjM5ig7tOaUHq2zRjK2yJdESckp2cRrNAdOGqpvafSyqCthu6T3MDhJr
al7ZojgExExgZNP2bzUfbNBY/WXJFDDPJr/2dYyM53Kro6s4CftOu2+Cdbe801ue7gTDGz5yrmXM
zciuzMu3T5pxZhCS0GA4DVTl5gEJ5CC1T8LNqA/x/btqofCP1vJwm7vuUzFnISwPihhGtppJxR02
mB4XPTWrROxRkonSohE688Psqx/FaN7NFgFoxnkYE8L2EgD4XEvkgSG1vnB/bJousg5egOhO0/oK
cqfNuCb+dAWeDJ8KHRg58dMIfrYzmBik5VsxVpd2qRFYRJqcnfwnqoVmS+FDCAjniMj6Tj79lk5d
Gs2k6TwFxvSayvbOq4FVTMkhGvMny35WBJV5iBZcfjwCCT6g+uKFCTwTbKjJHO6HxnvIyunWzjhn
sSK0D7h9zmkGrmZAh6Q/8jvsCBnFilwXVJuqldfB7u6WkuNfykqiOihxDEIL+FRT56/nhcdg7KhM
Zq6/KQ3vGlnlxxiw09JILm0Y2MIw74BFfoQhqqf6kmF8kEn92LfOth+TQzljoJvNhqGhc+mxXrCs
YrPInmo3fqA38Z6a9IfUxvcMIk13RO7Tntks3gDT6W5pSuQoHHdtVp9KZkF0ewKV7S2A60a4yWfc
OYipPy23OjBsUY9R37JwuZRX1VPADS5vklfby1ZZPYSbzuBOPKSK9zHxKbVJNamC6RCHq4BkXeFG
+xorPGZmVsEMD9+CW7yNM6b0qRJr912QBcoWhvsjGhxEJcDPGaXLLTI0/WhAoYXMHxSaNSqeeijF
gJuB6oRDlMcYl+Zgz5kE+nXg95uuaPqjaSZPpZVQoCA4uMv0Ec0nPHSLpZG7MH4N+n3wBZVpsROm
3JjaZml89LbfMEkkcdb34RuByB4VTD43i3pomRdGUA+tpvrg2EOrpuOGjFj56QKF302YHkcL+by3
QFtZxPdAYjlJ9hJY2HrakSeVUfAAKlBa0ytc1J0m4NVSYbqpHy1HY85WKGU7pgt0ENV7N63ui/EG
jBAWApX1OMmiL8Odb/Nc3o1vaTRywTG4y9jCHx5cI0MUq018+vl5CqpuMxRlDtE++JrKad+VeB9t
2Mx8Wjj6hN7qHK3+W2o8xi6g+9p5pt9b3S0WkHQX87kFE5Ce2/EnZ02wGPDnQ44nxPlI76b6KSmG
c694rOwYumHC0BgW0AstDeSkXffOK/NLjpDnyOlZBPPvxsPiWlJaUWcgwGd81UFTn4RRZ1StNJsh
mKu72Dc2qouTe2A1USUZCqAtAlxo5g1rSb0GvfaR6G7EiXPsQRrlez9DcuNB9I8+tW2JZRlnuzUZ
8RbOl80Bqtd+jdeMRsMoS8YPNfkAfqP7jmd+LRUfDCcl3H42AR/zKt3xWnriIQZ/OfTBexg7B+lQ
FZgCG+1QQ6pul5NEWAWg9TFEMmv1m3QbFqR7/eyJPtU9utoQsxaB/yWI+migX41jwlmYTEPaepu2
lPfGkhww++8SkEqrcqpPgbDPKiw35XjzyK/nvg3Qs/wI4vpRH3I7UqjpoK1o7sVz2jtozDAOpmvr
gI9vnPOw+I/YbtYMrVVcbTwyvfr9j41olfBX6tpma6kvGvHS2BOU0nwX2TVWlYyDXoJ/vWUQCafn
Ma3q05jDCi7EDppYAKl+4vml+xcstXvyE3YtOmb6isF+G5vvKFZvk83KZqDpi2Eb2GhEoruTNQ+5
kjRYjodAxA/Q20iurENb7jRstJ+CAwLQeoGeNofa4sP+4Sx7j+u3a3SYAGFt0y6cqeRgoypZbXWe
XOrkhguvPSCcj3wYKLnwTriqpAoOswkyuAdVyuLGwX8/AT4JPbjV0Fst2iudhn83Ml9vGF93twpg
R+M9a1iowIPGVrFhsd1qHii1DydWQl6bchOVFdEcD1bQph6h6UJpFmRoImGuUwM/FZbOKINhWXZH
iSwLcWRncSVNy3wn+VSseH7V/41n96nicGXjzSkDseev4kjinPQyApDgRRjVIz3aqCD5QcMOgxhu
TBkcelE9glu8cXI3NRrEYURg5xCW8nusvc+BjXoysVcZ8YEVnt0cy0AC3ZU9TCry7wa+gzh5QD04
CpLGNb0lcTHtoi570tTTJeWGRSpc0p1Ejjj9RURBs3M5dBP6+TnJC6OHNeAVynP9ncyrvYesl7i7
gVZE9Jv1WLJrQOa0+Mu9G07hlbQJARX5VpNZG0oCOr9b4RxeGxK2AnkwLUT57TcdMCubQhMs0V3l
MM3XAefjMBuIu6STUiIiFHoXFoRhvgegDHsFpwLUHg/4CD4KiGzKw29BrK2rx9pk2Ug4Hk/jLcL+
4+TBQe/sEbN/QW5D1qAceYjyTK/p0n3y2uaS27TS5+Exr7wLtpoHwWeEQHJowcKiFW9r0hElEnvd
M+HBBEoW7zUDnzizbzgUP+HSZ4kGTlbgvIlrcGYu3ti0vfYzr4YR9leTuqcKOqNBTaHC6oAwuGkb
mNJ5Dvs2gS8Y4YPCQXAG+duP5leJBx37NZUiGaZ9fhYggguiLrzYu6JuTm0Jntlu79J4xL1brl8d
rusB3td1I/OfyxdJ8XI1ZRjuCvcYslUlbCdjBijOjQ8Ym4+kbqmM4dyAwO91fG4T8I+4WwcJwesJ
RCzlMNJk8M7blgOBC2LEYp5D6lxLcA26UP6FtZArKessRgYLaWHookNF8zdpdDe7i2HHeiZrUsqP
uwDbpKCvpHt9WBljkt0TZBzWJBMOrQkpGqvdui9gEZk8mdX8aVIeMs3ZqYvk1r+mPPCuy0n1dQyO
Dp+dBDutfN45/FVjOzzHQflopfXJGm4Tr59+v8fqISoZuNX8oYbL73K3wTJekVz2JT9CYGLHZGFY
j2TtgZB2hj1xNq6jdfZky+aUsIx/5HSZRsstct1vSzQnRVA0Tb0fkT8dFK3i1M7pBENu89Dk7kmb
GYX06LWT9z1TJ02ediaaKQUHlor3lkeAdr2jsvxH4I5AThGj6cFNMNT34/TaD/Y5byFi1SyJzHdK
65LEHc8ZQvOj4aNdEk1nirI0+u3gFSNrrz9UWsvX4VPGBVZDyVuTvYOfLo/rVuBBK8FOtwE9QB3L
VvFztMB1huGdhg63fB/9CCqbL8zjWWxho8NHv9C+sB4oXokw0fbupofKrR8Ivd6WEckyPlYRc+Bk
2OU0waHLn+chOEsioaldvum1QHHxtbr2rgUaDvN5VzMBssrpEMv8RQ+CPBzGVs3uRn9PDxjBa6aD
fhcVZuix4e0xUVqKL72UShRIvYzq9Szlc0WFfNCbwIjfJO3bY9TxgXKYNUqir95Kf5sWsy2ZjPiq
uFaLF72Gp/6w7Tt+XkXOUEqTOxi2IfTh3VvHxp3LQ8J30hLVUQsleaOzZVq5068LqBf6r6YDK3MA
9Fv/IXnDil2AFWc1SBOcwzlDxcXYgmw9IkruJG+SN1ZvKnO+5xmsVBWeRZ88xS3xBlHF7yrGwAzF
x3E43VJdxPmBnRGC2mNZRfuSopCR4OO+wZ5giHiHF5HfUp9x2d6pjGWNnxoty5tleE3HDhgXZ/3S
5cjBCSsaIF/zOUYDFPHBOTOu36URNET8uE5iYSCkVJgjrp4BiY7LCLPP3DI47lOilLinGKErYDXO
i2qPykmIgL+Ptr8gDvEA+zvhUIaR5wDo2Z0APXup+S4T50mTwk3oh4bvnvQxpm3H+6jDvs2xAJDg
p6WarSfPqqwvejXO1bSjQeVNUkJZ4yRTxj7uecudhXOFAUx7Vbga2DA+Ky/tyT0MWMclWHPnjMC8
g0n3rBn7+nWKoPTLIf6SUApqKpisInvS23XqUb0W/6j74K6j8ArnESsMPynT+ChdSgDge6uetzCa
T551b9Eru8YQ8CvAwxPg3pF/jqv2yUIW1N98RN+PI1jmgehbYc0lAq81hb9Tt8ffHO7/L3vnsRu5
0m7ZV2n0uPmDDJJBcprJ9FbeTAiVpAp675/+Lp57f+A2uic970kBdepUScpkRnxm77U7ZCSsCtcN
AFakic8uydadS5ptUntnS8C14t1DW3wLnOyDrJpz8ht0zZ7om42eBxepytcEED8HysbSrVMHNHmp
Khos3YUIX5vAvUy0pU2xDQb7YntYUNhlBlxubnFEk/OE7PePcsLbgJ0BOeep0Xkplw/gFAHLcfmD
gMvAgFEYGr6S+f2fRwq/SgHzVxvIEgXjrZyfoTtUQ/nJoXinRnpSlfFdqMey+GlJe0X1c7Y05xJR
6KNFug+o8iwC7YienpP3NsG2IXvxVuG0Z1lCkDBzH26UZl+paFXx80w9UnjNI9ZVPmdN/oHM4bhA
wzsp7xx8F4tde8a1H6TddRrFL96t52DWb/GfPmk3dJ2XCjJ5I+LN4B6jKt52GrUm92Tfa/Ym14q7
Ho5qn4Uu828+ji7F10hrlXr7Ede5UdI5ELbA0Zjvura7Lmz1TMIUT0vINUa+s5P00Vb1LUeKcGpm
+GwUDEPCcS/qaV5nBXV6FPZ7IrF8xPs35OowYh7+ucdtmj2NA0CznCeYSmdR6TuPktAQqIXSdATr
JimP1USr36Tfnm3uDEKKsA1CPaFYueS8FSEQR2h1x8hBqwVHT3cuWfwxM+MvR/DgRbjXBxcJan2I
wcBxUD9aA1adlIEzRs0lwyBo8tfldA3wUA6j8wP8+DQMR3p3MMtzv4XK+t1UPB05KR+mDibdghmQ
dBC4ugG9tK0D7xLmMQrVjsCwCTJTax6x050bupWMDIDJQu6VJ0s74l0k0svIwZRqyruOByLBe6i3
PUL4Htd1ceoc7kkezKWoGg37UyYNyWvGAkt3XgLG3XMRvGtIlSHd2At47t5HTrPV8uyxbImWymOQ
+17gPXA44givi3cwaBsyxADp3YyC0zONxle2YLAd5bAz2wScZ6RuHZOF1Yjig1rzVbf5bkGdrD2v
//vPPzRpdGg1IUkC5bloymqTjukJuxh7JZ0VzhCMaDWsl7imVS8c7ZJagsRvCnouKul203a2iTiS
qYYFRb8NdnIKqppo3w3bAwJc4xsDunM25BCl23cvDi650e7R9Ha7bNQIbQeIRwrKTqAlQ4b+ghNU
840si3yZs0CYkZ1Hw8vUc+tqpQSrU9XMxVnvx7r5xhANk6fF6yiSCu/5EPmVEPt4SA+FPPbkUPzj
3gmqRfR9CKgXwRyvqx9eG+CRh4zhZ5uhpbWqQxXqO2LHd1rXvSc9aG0Kytxx10M5/3UFLXI6Z2qX
Lhm1jNDxhJnGvKmqzOXodBfFJX16OCYffCd/eKGFMW+p2pzNXHwj8FqXuFkR/TbDOVw8JZkVFFvc
2RjrHf15CHp7D3dpm7bThxZ3NudueIgGBomYLx9hvI2HJGtew2rsbh3jpSwLThi95CE0+mPv4uyS
yqOCiW0SzPWP0cPhAkMtW9clx71ZA3xK4lNkTgddtnIN4B57VMENCrAp9CI/78b+bDkdUr9u2yNK
3YMej0AWu3Qmc1wf+EExGlgXD+Kk3wpJLR0Ee8Nqy4PlzecYYM2tWSZIehui7VD5hlHLPoyKBtpT
cBA59ifs/RCW0CT22gxmauRiGjX771QOyH8Rsa2VDC6Ty94lwy6NawSDQcDgug7xXzn5byjxaTgd
s3bbKj/LsngjsPs9DrHfSQ/1Gs4Lhmqd9AednRzT3heHv5jxWM0xfs68ZdCzbrWIXlB8jv1HHRuH
kJhFYuoRx4JhWNvoZ628JFNIx2+fJWJta+KpGNTrNFbvgySmZHYOYNLHFZj3qwZRDyS5VzCTwZ+E
fUYqclzrmT6RjsD02P3iT25YqvoUmKQ3C/ELYfvBlbCndUJEs9h8JChHnY1O3UuWFOloofV3YMjm
AqpfVTKXcgEoSUVscqpj71qK1dJ9SXR2ucoihYvTnxqbEV/T4CzA7R3oUK1id2FbiOhPRMKeT5Az
4QfilruY+Z2QKNTfxsDtUZKtuJGCOVatmnajT8RHDSlyQwHFbV26bkcg3zXr7mWhN4dZAoTStOla
1CVaH4XfOVDlpisi4gSS7FCBXYTfAS+8jZdTJIBgEnGhMn1BbdndgrnYxIkWHZzZe0ZW9uzVOTxZ
bwQvE6IZKLvq6nakGzZV85knYiKliob1nJRauVEu8LUkChAGU5elcVLyEU1wMUNu2DGZQmYAFjiC
rASgtD6UHtUUPwr2LnUzwhHkalMedeSmfteOn1OE80vJ17onYqLvOc4MSaRQXZM9lAO6iTBSmeox
0oiTK2Lf7LyfAY3yqizduxzHXVHOD7CfQhyWjlqRmLSUp8ig0oBpYe4+qQE3CWpv9mGh/Tj2xanU
ceUT6bwCgE8+jIE2Mhfyc0bcFaoHyYhxP6H9Qa3GB2EwmLEs330nS8o5RFEjlRByf7yfrG/hO0f5
vmmCh3/+J8MsXzJhH1w+GtLALZvQpK6Z692Nlow7S59hBZjqx5s7RspL+5XXxyEq7l7lklXk2svo
1Scwho15jAhZ4L7A5BpeeqlrD0CzAEGYby3AHEbrskHwXPfysTY18KWm9muMdXV2Wo36lGGJZ3z2
wwiYXs/psbv5aMxNDplV3VgY6jiggfRoYNpmSohTqLV/UAHvxi74BetMwoZZ7zpTWfiLzYPl5sQA
d9iezYPKdMhg+LGLKdlbLq5FXclHoqte7Yg85VZnfgjIHZBb7/pa8hO6eORURbzOaFGEEbFNJn3/
WhvcznVa/4EDCKRxKnBixIwP9Lp/GEKgOFZNlIYFRpZ083m0Tk7QZUze1Z2sL+UvcTmu4K21sIJt
VCK+gtbalhnA/Sa7RC3zc/u7Y63KjBndTej+OMq7sCOfVguqMh2SCa739Ccy8cd3oFHcYVHfpxCG
YZawXVRj3DHXsJ/SBlz3wniNm5b3nOmd9e1a8bOTFVdjLm+mRhUjHRpB5DJLCsCLsl1kmswwLaV9
CHyvu4LJculYvzMB9cbsNasq7KgCEhdRQTxg7TZ5ol4kIpAtPHvgsH2FTCBOfu28LK6d4ifvZhO6
SYeMome8a+vZggcnkhy958lpyAnAQqqmO1PFe0l5mpbxm+ay8tWJ4giWl2cOngKdrVGrv7tWmfpW
783bycAdaVq4bkvc2wSRuIWH38vJGvTXUD8lESSWtWP8R5g0UINtyXAlzBH3Jnno9ylZ1OwL4vIt
VlRIY8K9XtvJFzrnN3aVwGBvIUXgBt4nOl6jQO1QZSzwkFyWSS+PLldCL4hmJlyherJljZ3DOwkn
2fB7tWknT/g1q1IvFNRftdf5AZOx1TCScxu6w0fY9ztEC7Ofe7PgnrWwcsMXXAs5YOIgEhdnGKkJ
SA8POdlJ6HPGb+Ea0wazYrrO5ulDAv1YKTs6ETGvb2bYUWZKlhEzZmpgbZ8lZJy72Z6tTn1hlWHi
noy8rS6aHSfIVRfBtwy4vdyeiM8wNBhOVcaJ2TW1DVLHyVv0A6X9S74Kw0HpHsBK+q2GvS7WyVxI
43bjCHORfpGpAU/I2MV5s6/jogFXSkfMSu5lVO69Y+HEkoS2KW6Y3fcQg9uRdYr+GpO0iXAUpxj7
gZR1Fv9g+xZq1nshLbUKhOh8VVo5DqA6OXdifIEmtukTRoGmVxFbFTHEV7V4IGCuxuTXhpt6rj55
QqBeMgI9Til8FpCZSGa9+W8minKFqBKzQc8Mjt0g+CNviXEWNo54TDB9jgezcvdslxb9O1QRx6HI
g9LyMLV1RJxwrtZOyyTYHpzgkA7E95K3o7o6PUEr2Nh1bK5mqJpWoj209sms5y/XcH4KG27WgEY3
XvKOnUq8OR4+zMkqtxIGgy/gNlas1fS5/xtVpjy4+ocyUP4vGBDmubpfAzzogabwted119d/I/ng
FqWzNZMJzzkwSm6z4iW3VHm0hP0E3mfa6Jz2GNSfZ4Ohtz+PqIFMD5A9K4DEU+xzCZ1KDJQWusWQ
OujbA9976Xsaz4oYiJTu3UOBroa794BgzmI9uUvtZNHMzLhH2FdiWoON22N8asufWOoH1Xm/wzTS
GDchK0cPA//SvppOgY005f41j/ZsnTSFY30ZcD24gIxWLkYfcg7nA5uz5NJm2ngnlx3ZfOqekrlT
HKChc+zS0Fo3s+sc4zT6oXOvV44TfdUjMIcMM+fKQCiU6+5na+KtyV232VB+PWOnfq7n7j2NcyAX
jKsEjXieXoKF/ezNrdgUWkrwlS3eUD+TOgrdpcG1JvhQ+GlAt5mZOWrpjpl3Fr50obV1qnw793az
qkuM5uY1V85H/itvaBYLmiLrXdPa32WgVltTAy4fQdGch5dcI7/NdLBhGcRvr41xvNtzo6E7MT/7
wvuJ8vyem8Hj3H/147EkR5xj65H6HwP7Qz9Qjwg2fFNIY1wpOhWr2Ma5QrZOtWKBV7GgiVqgJYDs
oqCakl0mOXHyNP8JyFcRJEmkz4jXC6uiq0BZqWpfG2Jz24YOUGZUYWN7k4tF13sLI6JRzfnszti2
ejtkXQAEjIRZGNgrKmeC2cfvMqU7tJp427QWwApSmtcVBq2VcAHleIz8UTMTHsNRv+YlQPCykXVz
ICUjWTPjvUXBOcpsMBYVNO00bFF8lACuk2K+pgctTLwjeC9GHxDEmK2v0CcR3TYE5cUDaqJF7sUs
2JyUWQpNENIA2va2pRL3jJqlB29gGXQXbI/wSZpsl0YP8JjRAFqc27Ye3nJWTEmeEh+yOHpHAHJT
RKveFneIRrFxMdmGtqL5NhxGsJQY2G2Hp8kDT8vMVR+4yJD07YH6f+UoTwqmsRB6mQjp6YjIh2Tp
1oSeXpr/vGQ8wZ5c5wVdaZh165LR3dZw4FAwfwblO32xPD6Q/lT7SQFjWMTtofHESViH2KPxV/pu
1PWb7lmPnhsuOigJN8ZJ+yM78AgcANeCgru8BmmBgTgNwOEj2Iiq+pn6YFiNWvfkkWzgO2q6ehG3
sZ7q86mbeB0bAtoM72/Ny7CwwqotcGJUljCcvQ4xkijs57qwNxNMEwKAryNcvf81uCSLpV1G7U/8
dqezmSa7D5QVrmJc1NFrAwui6Vm+GZk4TMV0I3wAH+gv3TiKl6QlBHkk8T57h1C9HjNjV09DCU7W
wKRgdCwRrGPuBd/oE26E4eiYaWW6HXDwH1NlfiVC3vPQna8SA2lbbGtPLsS2CdJA8ev1xriJBu9Z
5DAKjYqCS+8YO8UQpI5DVvwqpGa7rqs+wthY3gUBbxmX1XqwGLiFIAN9t9QxBNu9uapBx7fRS05i
1J6BKIGIJoDJHM0RojPIgyM9uUdhXFRsC1mS32wmqFs39X5UN/666F32ICQrCmq/XNYwVdDGp7b7
0mPzvau0B3QU2dYt7StpKvsBBpMptOusPtLeupK3dE8685hWJimvRPtGC3GSocBc+0Sx8xxkTDUn
azd60yvwxXDT6f3d64x3Y0zLw8hajUgbeWRYaBfNhfCZi5D62+Sps0YJbf/JlzRRLzrHpvqdxttM
tUUvuNbCMMFeGLsr9JqRZPtQGLRqyiSWhcldzIdIK9UxDBTbJfRpHrnZihgJJLzoKyYFeyTcjzoY
gtJ64qG7hEtriJDorn6HUbzNs2/UCpfek8LrCu2He0VduuS7YXFhpdYJ3sdf9lmvy01MTY9mgdeW
UEEiV88Tux79Q0O2ImS4jysD9ZcEKswoxOcCYYQRPMVTFLAfjAb8KJB/zBo5T7tXcfOQ1rtojF9Q
shGyzoMUeAhNmLlpv/iVTznQ3jUGZeZuIORrL1kPRJY3CTrbsSj3gzAeYlNAlGwKh02de+ubjCSX
bnjuHMzAssSpgugyus1u6dfsDZFJpu8CVfEY98a2RZPmA2OW6R4HFkFmSWDdspSyiqcQcHyI2njd
WZ8U6ORTRVuvHrEmcqY6HVvVNhk/Z3NIybkIt8Q+IXYbrDdIA/xFRqBRb/ylfe022JSexrJZ01i9
tcUDvGGYLZxr+Fgo+7w35MftJtQIBesJnELm7Ca7uA8PNYu1KtmQXwNBSgKrfINN/aITPr/ITJ/a
ikVR/J00/yAIzYBWIg27S3g2MiwmXN/tGl0HCBmN058mFZGgpEXLIgbWrZ8Ll5+3uUzKfJmSCJ1T
qpESl8dYqF05bsiwe08sSnjTzkjlQY3jyMe4q7lgm1n5lsVb0FnDuDKjZUnqDrexeCls454ay3zA
W1AM8BNWY1lHPvuLZy0n5YEqnnYtIOsx5pckCS6iZILURj9JJk8IeN9yRTqIVUzhZhDtA2HUG5oU
lx+x3eeY0VfpYayHGyI4row5JB4HLCf+TjKIjWe+PAw1q3g0RXawDb45XgUB/w31UNktxfjys5Bk
WKwI5kpxwDGuMZn3o4SVfAIwy7eNeq8Nwgs8OKVGGvU7pvs8Hw1BWpvK6t9l5h2lpp/DFtkxTr+X
0SyuEiAfBk5tE2jaTcX1ayk0fGYtx2Qhok+rN+Xiv/9iXN/T73BaTOYlRTkB+YCjkZzDxOOp6OSn
3XLYgTPisEuLj1COT5oBebCuzYMRNN9TIKGOmGprRnxQk2wwNpbJBG+OxcHQUdhOztBueDeFqHuf
XOCHpgEkFKTarVbys+nY38NEZPfsUMFAN0JOlv+6AoHOJHcIhylpk70suY6QO0ItiDzYUdYhZ0sZ
0o6TzQgPDT4upzYZb4m1D8ZHE5UVe4rlwZr6L6OjXi1DIho786vpIQUXDkXi8nWWN1GUCQCOxUGm
h+Erj6VdFp8xc/Z7KAhCVsl+nOSHW4x+n4xnqdRSjKhvsjMZJsivfKyeS2umLBw/kWH+eKOEl1IN
n8mMskb9UZbH5JNRSTd9Y6KZVqP9QB9+1q2KLb/5BFQrXZWmcV/+UXrLbSrM63IWT0jyAwfDhFmM
SG/wk7TqpR3rvW0oKCnFU0/Onq1rvx6mDp86Eo1uQ8nF09sPOMVGvG/CJFWcoVw3n40elzS0m9WU
Z4jP5XQ2+bvF8nD/z8Ww9l+Gqv9v9/rJIsJkG1q57/a/c7pdQ4IOwxrFi/Wf1rj/w+7FuLIN/8dj
GOW/2hs9cRl+pdHX//Uf+U/nl/cvS+LS03X8wUJ4BGv82/ll/8uVthSL8Ys/NWwdqve/nV/iX/gE
Lf6zMAz6OAcL2r+dX/q/TNPWPVdIKbEtS/H/4vyC6s3X/9/NicDIHcfle7OBKFmm5M//G/BbB3zR
ByWuJNuc7o7Eu9MmSb0xxxQhUnej3CRrazGlt47Zn8J6/EXBGm3qdvCAwgEM8OYMEzd5M49l6lVb
iVm9RcWVWr6jd58zysZdD41x3VY2khRB+VES1+WX5FQ2NKm0r9jRI7PeDqAUV1Ma7KfA6zbtCF/D
jLBd6AhBNKrCJzPCJww6ZnCiH2C11mHSq+rOgri8D2V88CYN/qp0gWsr4gFSsWjv2TkFESEI5pic
40ZaBKn1ezHK7GK0B80jpBZjAQARMsDgAppXEz2eZ09vcNhTdhLGeWRhXdot+x25UcIFZQ77sh1J
JOlMRpxTwUQE6FqOWUzNuz5dsgYYQeycTOlbVpasvtkiIimqT73JTH5OgQyVKSPLVmOfmGhNe51C
cXQHNZwYZ5JiYTaX5Leo5evExcd0k5eMAQQtUic1yhIaSyxtr7GNHaUGRCHDO+hkGA/OfegGrFsF
mvYqoSHI5Xzvi9JdNdCAmIXpj3VkOFv6S5C6JeoEbVTHZnSf/klIS0LEg0OT8FaT64gzxf5oW0w/
OusnOeklJhHjIbWC4IkY9L2hcv0XThTyCQOh47RxAaJvoFIWm4L13DZs0nnn1c5mbPOeti0qLrad
P7Jr2KNHRb2LbNI3mWChTGJMI8A9UEQkAN+6+NZ4dcXynVe16O1jUwl9GyDs9zWAqDbCpZRt9sEo
ubnmZWFWaOpTulQPYOjYmXvOuJNavyNBu8Y+nzF8Lc2jpcBQ4Jop41y/JlOC1AAiIltMan6E5FFh
y0Ngs+EDg/O9aIpzVQ5box6+qwgbcZ2VaGMFFF2yV06lHdDfkY/WecZ+KmomY8gMa/ZX5EUYfh06
NMQEwvf5eMvsd6a/6i752FhhQ5JYh11N6uJv4jbeMbB6NH41Smv8JbjfnOjQ2t6z1pvHOgknfBQa
vfignCPRWIeAhSDz+W7Vu1XuZ278MsXBY6VJB2G3/IhjBVOFDKeRXbplfs5jwkpeQkEoGSAFgXNK
2cAyiTG3gbMweRG5dcx2c+buUScPaF/DWmw7DNZQKOBIhnX1J/SoNdwIrTJ01wFftn2sY7YCJqM0
lNZXNEDTLtYzxS48GrZO7mp+pLd/4FeCwLmaPaIVsoa3BEtDdYnlmQBP5LOGyDZaCwy9imxrp8WD
vS4N7adjWHPCyq0d9dSFtiRYtmslMxrlMfhqMn9AMr4KCW933AYUEV3xPjedcZOqDvvMNCPyGaDw
5Ze0nhDAk/ix10i5CQPjiqoVhEnKONJIq5vJNo9xVe+BpZ16WkAknzUgy3zsqUZKF62cfEQpjF4t
JSTSqPwpitojBowcoS1WI20CnhgCqOVzpPkx2aYwoIgEyRFauov9cOC4+sPaYzY7Rfhy622yzpU+
MMTs2FFyL2wiJ8VfmleMuVMFVSFtu1MA/BoSGgIyK2XHgjKA+KFe7mPs8mHP2BltXLBTIFNWVq4D
nZr27giaIWoajY7xwpH6jvOLVaDN4s2pJKPVIHhLI5RrgWKvpMEwPBJsafkYhzQaH8vQn52YsJR0
gHWlDx2gTxmfux6Eq1MxdiD9BsSJ48LlXnJjpJv5mps19MVLQWjwuQq4AYnqtj7jgNlFHzjexY6w
J5Swxws0L3NjVBsimuYdxdanLWBNZZSMKx2mDL98KWUcRIhYVvOGCg3RgXg031ZG8mZ7WrBrlHoZ
mI6hz1GMIVMNm0l5n8wxPE5G8z2QA7YFYrOyJCRAS9lPFQTstRKGiTigZpnAJZWoc1KRYTVghmYE
0+6tDjVyxQLuqtc44MrUsLae1Z6gE2arzJnUnZFZjDgG9bJDx1LdR/a/rQe7Jsoe294lG6p0L3pE
FFDEkBr5YpWjX49MePfcadxgklzuZuFYVy7zLy3V/3am/p2lE7ve7Gak0/uownwDIhuA50D+S2kU
sEIN1vl4Z88FG1sxR81ajag2ksI+sSLDbWRhPhJ6Mm+aHH6rYYzOIRevQPI9Nj0kGEtrNwh6JULc
8WeUfgUXNmRqJG1mbQPNOIrOCMVAdjRV/UDcgHnSEcr7aUqZnkw1T0dlrG06fp4676qztlxGtwzL
bJdbBFml4xZ77WmhvwJYSiNverQ1+4dPHDtP5xFHdeKB1MvKbMvzubFGjyq2GU4lnotVEaRg4IK8
XulkoexVkh5DRs9HZadL6U2+RVbYVzVTx01eRSbQiTB7VHaCPqFwz2JgMzhl6gGTzaPNgm/L1RWu
pd5cckIVGb7ixw6Nr7wlQqKPnT9ZYMQY+/InxL6sLIqhxelSjlvlGSW3ZFJs+yz7CLGUIcEJryAK
zQORxYuW8wtn31sWto+OY948/e45sAnbfHB5k1i1Wi26OFusZ3Is/aLKQCoJSExuWTHSVoeg5JHM
h0ruOLB0Zq1ofWYPTpbH91zb5cNk2XeJhPeCTYpYdf0lmcPibDuTu8UBDvuCRAYBpsQH041iocbo
acUnkhvQFM7638xjjsWC8DS4f0ML3yGfqIeGSujk3nWnQKJtm19Ikpl7ZelFFcPWanTzydCV9dR3
bAOHaXqWBbqdFLAMj+PYHYTesmpB457rpAzgQN2NWCB0VT9HUeTu3CBAFVLT6sci/IJB5V68URF5
oDZVFKubPRQnwjR2njaxOgtw64u5+qpS/Q+fZbVTvYFJpSM7N6k2ulkiPU4YuxKW85ua5c5lG4BR
JovAtjAdzaYPTJm8xCQWGp72VnrtBamjr+y8ONiOcW1b/VRp+kMHmcm3JuC4icKWAe+j3YIfJcs9
H/cid7f4UqcVO9lob5fyaSbVG0OFiyoMqx5OrQHPcU8IGl8bu4YADrJpMTYU0mE5knDG1vpwUtqs
djUsLAdRHIxvI/BDk7n08gRWZcjepug732YX7GcTonYNCiK1iW+H0dlbBPF1IZ9A1tTnnHDymrOO
gfJFWBY5jibwVcPLn1ptsFbIUYNHpt34UD6S2CoYWOvbMZ9BnZE8nTJo14YMVxzKg0we7WH8mrrg
y2NksE2c7NZYxReagbSvo+1YOOqIQus3c2xWHCUYLCtmGlV/Yel8mgoXZH3KXjroyKD80zveW+vA
Aa+Gb9v87bXpLytTBZtUS2BG89/YyiWl8VAjVq1F4J052zFusAoiXdwpwz+T5Czs5rckHP6yIMy2
Y4uXrqC87mfKCIoDuSd2iJWWw4jeDL8Cl3FXNQKMSS+dWaGtVUV6JuuHlFB9PKr4PuEZWldd420K
kmT9xikdnqB8uKPQXTFOJ4ikTo6tmyMgaNPffsLPoEycS46p8e7pvLpGTLpdTHadPe2DqMYTz8Ch
r/IHPBIsY+EUlPUtZiGFC5KpL9kB/+SXT3CJgehBFyu8APmxWtDbqmQn0EZrT0y8rXbxGxVEYpss
QldowEYsBR5nfhf3ycFykhQXgXgWS/XEmvaF0rqic3DfSI/w1owcKr/MUQZ6TlPt2Af/Zi0a62DB
3qYKo3+rXs2ss/aUTESN9+NK8vEi9+CGBof04YbROWPrNycBM90U+TeLHc73CkyHgCcXmaeKaM01
NSaeZoZJiRJ/q7D8SJosx6tS51uVtvW+C2SFPUTFNyzwiEkXpZ5CSVJH2Z30Gs7BiCFXQLmVl4jw
FGPRdR+Ew7YE6muqfFnDo1otQghU3JQFgB2oH7gHbxx94LEdo9327bWKsmzfVewru9zY9e2SlIBm
3Jyq76xKeOyl+6zVEc/SfRooDdhGnMmmn7Bzc42PzidTFUE4ZvdH5dG8ZcAFXTkuPjjG/45NgHGu
g8DReGnILLIBUjrbwBS4RVCy1iEtCqWcyuh16e8BtCbDBYrhNzHvgc+S6U+dIs4z6ne7q71tjs0u
0KJhE7kZXgIbOGLXvWQaPaoR89Kz6nBXgMTFzFUuhtTaF63QdsEM9KGh1eJm45NfDQ7DpvlG1JXx
mVu/aM1fKo0Y+kEyUaNnuI21hNqmoTFfwmpC3W1wueLMd5Jnbsln3WxQtaGB7M03iMXfBXwxPxid
v7pc6owITXH5J8ys6Vqn1d7AjHRE9XJwvGTAaoQ5nemgbs3bUUt3AaH1a41IQwh2sbaecUlMWEpN
tCSSzYNpPCjdZu3LsdTW1b4h26iz7Gqva6Q3TPHnNBdE8ETUe8RFd0k2n5h5NMDHcqpqcmimDIyq
KMBjklpEaAiDXTNv3HOaJB+l4CzWDVrkwLyL1tEPsYE0RATGDbkCEkEtFpvYYEkwccRXvWacy6k6
QqExj0PTvdc14HbyDpnCgb6NJvbAUcaj1VoJQTOWjgGhcjeRPlyLMLzwUDs7wyY1L9aidUWy4r6K
a+bVVhDu7YHmPXcRMFcGFEgEcnUmLzbcrnVJ2DyoJbFDdznjcqgUVZVSD33GSBBvBNCQ5bcsxpFA
A0LwM2+ab5OguEyQCiPBbpy9gybP7wUr8yDiBmc3iAfdxC6EWcdtTHlvg7ueNdmBlFvybjsMoXna
bLmk0HVSgsVxM6I/bX6KEV3pPNq1Xxf7VpivsUZOT2PCTynqEKVE8BRa1dmIYhf2aP84YMKn7ezp
tibvEDb90e4LiKLMIIlAzb8ZUADxtyHpxcPDHHEDArpEZAbKelcvLv9GDeJkEvgGaxbEemE/kPfZ
PkcNxSUIwZWkSH4gHJsSkQb8bLZsXWer1JFW4xlNBhIUEtEveczq0CokBakBhnWYyLrCDs/VNUqs
yVp9xROnrZfpzVEQsnXTZn3j4YthVw3jt3DvrgaQ0B5qj+ingKHzAKBXpbGfGnF9AbA87FRgLFw1
59yKbnoBTPseBPMtjg+45Sx6q4gVeJdCAwJgPAQ/zUjlmDu53GrAcHeaGzE0H5CMFW6LxaWhfexc
Biup3dyNgQqFmpupkCO36YSSk02sj1uO0KIp0T7iud0ZqHzbHgzdZFsdRXh9SmpWNqztGdG4I7RN
C+q3N1t39KbWHcgBFFoTvkOLQ2AVl4Ggv0a/MLDyXHXTbO2aqL0N+PzuAfKpQxlhsCY7rjpKE97e
1L9pxSguYJK8q9HADi+h2TCfxDxqkl5f0JyGtSyPGn94oVgubiX60chJ7zUlSxRWZ/DlMH7avDvW
JdUL4oZDzjHgd6FZ+rHBPH3ur5ycYJDme8ynUYsdtkGtDeoZwPXAIJDruqKfDIwKJQb5mTnZfBen
nKO9WXJ8l/N3MMXAe4LkeSBuYx8EVyQyoNiqBips9W4PXbFtsQQl4ws1arLOE04SG/Mq4m3sbMzb
ENOhntl6wRYsBIZSSUnW5PIT0xCBaTZZN8pGnj5zJ0e/DOm1tRgRmnIps3LvjaMx5g+uQfU1YSPf
2BlIzMJs1LVK09XIqXYEr7CxyWBlZ4PyKQ3KF7Mic7VyUhY6Nq04ZBkYiaLPrqGYocd1r2WAeB5E
8bmizbWMrr3LMtwGaRUeZN46R8tt8f6l2rAek+6jMQznIKtYB3wJfzisOuseeCmAaZuFeFA1Vyex
iUquxT6YrdtkkrFVLsBnJocxFnAoH9N//fIf7J3HkuTKll1/hcY52qDcAQw4CS0yUkTqmsBSQgMO
Lb6+lxebzdePbNI456Ds2i2RIQC4Hz9n77WdujwhEe7eRQNrg+Tjt2DvOLE6B0BCTmONrI/+GDpE
Zgy+GhFBYiirixv6FlSl0iyOLFTx1lcU+ilNMOb0dbxSDZu25bI+FTCoLxk1Jqhh55pX34lV1w/M
D6O15ZmkN2fj3TBMybYbQFIpnLzIldJNYU7RNiKygJ0MexSb6U1Hs9jynt18bWSwwYy6qLceKhur
ZBVYvD65tJHg24pJXi9sWA5CXkiWi5nPBvOeftf9bNrDUWTEvuvLuLSFdaqQ/CA7sO/nYDB2JPvZ
7FEhSplyJje8D4Eizhgze5VtesUw2JnQMdtRyMAlFs26gD3oLABnff9XDvMPNgLEQ7b4UR9I8d+m
LpA4aJf60MzykpMGTlh5n2PRdnzGkMu8juqU6ba8hC06rcggXknU9zT83LU3Fn9s6YNDx2w5WQvM
0Uh3sf0yPIpogBDVf9e9qR4mEJAJwJnzHNFI6DBbB/AasXot7clIA2q39GTUjXfsc8Z95SDOzT6e
bADjALs4lBRcYT8eVwZto5VVjzdhZs3HBH4Y8vLKe/ZH+2EiwR2Pb/0+lLNOqC2JHezCnpilEvpr
v2Ms69+aDsNHBO9PYWkHO1uZX0E36CBvHD4xO8DOyoZDkBoFhR+Mtsa6jbmiW6OI07XfGLDVViTy
9aL9yOrm4C4UW0O9vDZ0ultKrhEneylIKDfIfjeZQm6DvnwUo2iPRRrdZkNdcxPBIWhd+E+o7dZL
iuBJ5e5jOg2Plg0s1hgxVoXTm0sHDAfuHtsKPaCC3bFDOmIW0IsxN9j7kJou5Ri+0mp3gnEM4yE6
ul1c7BMDeVQ9TMtFivg3RIV3EgmbMRhiyIpjuR1i0zlmpqHJihBY4taBPcYhou+iry53nuJpoe2I
9dOm/U6Irt3TzUANZ5s3CQKnncK7g2tqL6eCyXwHYSGZwvtaWSGlpy22TZwgqiARYaaQJVLl9hGL
8I0qAvo3UfAyj8hko9J7nH2M8TLQkWDqkrfB2SX9gxw4gpg44tDPDoBVJgZqQvREKo842EQxQkS4
WZbFvHTyBsaDDbPgnHJnU860i0QgzqD4P0oSFDap7z4oQrujkQ49TQpWRxsgTeQPoAo6/y5vjGQL
QJMjyLDz+olxPLYfdqg6PTC+ZPVgMco5TXdbKCg69QRmw4pQCk6LuAsJsuSG8DB78pDMAI5n2s5d
J/Db5czf+2GXotaI7P5lCJz7bCIwRboIjkjEvg2z0d1YnpioeGwIGQVJ4CXmhfNQAUPPW0IR2xGp
Ebz1eguqOVm3BXPYrFkEBxtLi1A2WLayUzwoMipBYnXzcJ4xOu0MQp59Otd1yZGZCRaBWBFvOIjR
7TdNtM7VuA+c9wJgchZL9Ft03YgT/OxcSbtbIXD3VP8ZjovaFXOJAtbbzyNzJz85sZ0RLCfQ1M3d
KSwAs2QzUP0uIEgsaPqnrPDeUBhoYPCTwimGZVYQypF7W+pZ9eCTULddDKArQ6F+8zDfwtQIt5lF
EnlAgUOoJ58QfT8ZFoeipC0MCYnteo6fhhE0aJV4d93ocSYeanPnExXHKUQ2WjZn3QsLDp6LxnhJ
RohA6bTzqMvhq6R7iCYDCwEUNMNAdM9/gJKtcRHWWxs8/tlKvmcHpZvh2bfoO/0rQinwUoi1q8Xk
/yTjNUS3iXa2B71LDYM9ckV1Rt0ztxebiIIycM8zyT4bbNMgC4VPJmHVOFslo9c8XiDC+s8AQJAL
W6h9nT6cjmXERSmI0NABnlVs/IE4ExAyRMPMzZwffOd5fqsgSF9SQM2xJGomJo27CokHTq5tTZ4I
WJsgK5AS+2IG/yUvdPBZqQJG8Ylf17S70K+znZGyOCIUYWxCmpRa98b4Wom6eYUy85T37mOMweCG
Rxocm+Ec+yK6i8lL0rqQc1/mxkqkDNP8uQNwUqhLsdSEM7RBezSQFBmO2Ace/scp+nTGdNoEhJAh
y+9DGAXVpzIXxWZK9A3kfTAsEdXyWEpUGCVtcdljWUEndl8RRNhZ8J2h8H8GiXXNuu4W1al1RIv1
p6FBRCfVOXix9UcSwBjJe28KQHpJ/6QUPVpw4w8kbeb0+cUD2VOrSUtXaPizON3YaslwoHJPtUyf
HMCPlDzC3dJj58zXm/dtXxzURycb4y5sgSr1In8vSH1wQqjfCGkkljXip2Zg6br0o0VCG/xFdfiS
a889CSFq7GHtF4/S95C9ZX5HSJBhwyAccaQEYX6bo8uumeQRvtnzMLTLGgzIsC0qjHGQlJaANEnL
xJvt+miECzVh4cCTNY7BL/Y+RPp4dhqXTKnJDWFupw6IZQFdr21LYqRtDHCibW+SHt1cI3tOu87w
O7AanHEZ9soZTp4LgrIcAeyMBmOumRMlR/X9QvuLRExrK8PQR8NsemAGWTu6Hoymg5ktbAg5zNA7
RgO9MSNsvgJJn8sLcVfjVd9VWemelZt+WAbbp8VHwbbFUfSts6NTlbp3IHNe/FilO0EHDWZJu4nb
7MDSDyURDPjaLdONIXDCEU5HBteWrsrJaAWdqoazQx6RuI2VG8wfI46AfbXruHyiXb4U6uiVaGwq
Et/+8AOQ2AOeKRPBCZwKYi3khiiBcQvQFRGxiTBs4nSIS2cti9miihf+SlpJ8ExyHzuVmgjEpKT9
GHJBoZ9ygCRnpSyq6ZhXwx+OGeuGdmIEYxWmJQE0He3fdVi4R7h2zEkmKMYCypbq331To6ZCPrO3
kMA3DjZ6Owd7I8N4Qb7F2g+5AXKFz6IAO3EckuURXT6ClyR4S33jtysX5M7kR7g9Ha8wZXinUv99
ltnRd4srtr5kNUeJAMmZHxsnvxuC9rca7eeY1XNFJ4cYlXOjKuNGw177nFZXFR4GsaBqRP0Zi95i
GEblYU7XQS3droW9kCccGDDd7ZVMLWIJYLoNORS0DNidF8uPBISm1ohPxJY894uNVSZyGqadeUU7
Ihbkj/LcqwbuaQMiCubiR+4gKhyj6JWJlaliBELPaNDPJRBngptPfkmN7MMX8Cp7lc7V6+xZD7XJ
97D0SEcxhoNpIkbA1q3xmU6NXQsuJUpWv+UYF5Z0u+0/i8tj08rpAXkf1yj2YQOVdwyD250p1TM1
zC40OpsoEZ/Hliu3LQHq4ILkcODTeF3sq5sMn5HxwHGFOFUiuFjAWSGP+SAbTlVhuzF1TWwL5TzQ
un332wLsZnuXFN2EVLqDSkb065owrT9y+jY5WqWWfE0tUERO4H82FUdLv0D0hYwzpFS7VmENw1fS
Fah9c92MHB0cMLEELDwQBjes/CnL16bREelWDjgAlsdBGr/eYiJBZ4q6SdLuTAjWTdwK0goW+cjL
XMaRoeoQ9nDaxD6W8mnKxH0GsHjbqO5Ass/D/xdI/aVqP80KpvXHfy6Q8ni+URD95wKpy88Xw/C/
POy/Aqn/cl8VPzCy/1kk9W8/6N/x2K4ZIEGy2a6l6wrnf4ikLPNfEEIEQQB0wwrw6v2DSMr9F+nz
d/kjaXuBHXj/UyTl/ItlkUZomhZKKen8v+GxBa/xHyVSngmHO/AtTcj2kV39R4lUruZWkA9NXW76
NaMA9ytvaPX0/cGDVehjxCb1k/5OSj1WqgSUZP/jVOLgjg57jhBrdk2SHuP0YpaYlUcy3tbmQ9cE
T6ImpKuamUfNjJ+niYpyRk616qyZBzvNf+N79Oj7diy/jHH6U8TzS+CEByJiaNnS3Fk7V18aDWaU
9lGDo9rv0orwLZjzb+gDhimtJzEVsExpLK37mJhb6okDHtHXNmrZ2ueBOhKFdxpmz6H+HP9w6f9N
R/iP5HutHfvvMPnj93/7r55JkwCNmmebrmm7FmK1//jFcRAboxgO7XqaLQqPRbyiGck547SXSMzF
/+XVLH0d/vnlKKfAq3sSJLr9T9dpsQ2cVQorMBxltV5CEghVL74yTG8TAjEKF35nwc8+MP+mBYiu
799v9P/Np7W44f759X3Y6Z6JYo+b9u+f/4OUbskn6Q2jzf4WJlfDLK9TYD5xn94TmoulqWjebAPG
OEZuc3WjuEkCtsZVKtOfQisF7ORuAu+BQPj2//zGHE6L/8tbo8oRAQB62hNIBxE5/qPKz+obtzNc
fBe9bKajXefXVBMDHNABUUYJxYT3nQb2bgihC9iJ8+TMJKYg9qp2Eb1wkqGhEeTVzCgJrJ3jfBm5
421tD13W8DKDMYjAGVRtHG37IiZzz+n8PbPTZVtq/kGhSQgxg8A94UVsi6n9WzEqq2lvZ07FSLh/
o6u3n2trL4uWKtxelxq3QEGOLw9hBbO/NcLkfYJEZFC7NkFKMUJsUPKUwW+QiXtYMot0U412aGE8
ZIWFRCqSr0s2zBt9+vByA8icdimG9fzsdc6aMytna6TkaFEMWuzPfUKc0TT0xn6eBH8tvrX+oidg
UEyBcXHH4Q3o7YZhwA3UtrseZkXJl5DU+wGSxQLRQlBzzhpxITTsYoB6YWNaTyQyYiu+NXJMFXYo
n90Iu5BPztqgkewqg0hTDfVW0W1ddfA1ZGXtc03uQJP5m1P6ghylDarmF+zbCBo4HhrQOlyN7VDw
O/wmBY4H0cPWaI8FawKkj4gXcd367e8P8jULRENBkCu2BDcW1z7BDjuH0UPkiXWTwVQ27Ojdtrrv
tAmeDbq3Mhg9OMLiT4VCypAwHaGSWNBJBJQS9EirzCu/MvoHNMzu64yrg5fegNPR0LOVxK1AJ4dG
CP/Eg4MCrPpEE+xoIyOJ920lCOGiMMUAvct6OhZ9veDesTBPIj7B+ABqBeZKA3uFOQ5Cs/FUJ+oc
qfDbFr32wByCtnzxs+RQ+pgDGIk4pBb16oq+pAWR3RwBcB0qetNQsXem5r2n743pXfK7VGNipig5
5Xbzo1E+4MAuLoBlHGaU0ojU9wQnfbnYICow+7DwwdDYGkgTQqYJF8o20NGR8B6j0dSHkYHjBaxF
CLQpyeQQblpINzHEm9otMmpCIDhDhqmGwyTfBynUGpTjQswJ8+KKd6bc427+0jQ8ckI5GZFZYPKu
YO6oOazWloIWD43HmoZbqAznFEpPDq1niVEmeUF9D8hMbtuBfxoP2xTCD3lCPkFACTihIscUBAco
+YR5fVfn3lNdw2aLxlvEjuvKhzOXhJdC+vfz5LzGsIVyFiG216cG5hBPwxHz1l5hL8qH9hBrOFG4
9Ael/Z5isF9bDTCas7ditLfQasYcGK1zH2vYUSWCS2ITV5vmJ8shmPzqGs5X3wyPAlKSgpjETx+d
4LsfbkNoSn9RPtCVpqg6G1DFbahLPl67AQqTB41pgsrEA8v9xd3RwGtiyHbWN6Y1tZ8xPKcArlMM
36kNMCbmt8Eo4FjtJhhQDSwoiuUX9vh9wOfpYEU5MKMMPG+Z6261STXrUbLAlgpgTKU/Frwp0obf
85GbPsNaDY+KJ+Om04AqD1IV1penRrgn8qsY6tD5gWj12Dd7G8FwBK7TgngVQL5yIGAFkLBw9x8s
yFhg9U6hlZCjOq/8wvix3eTb0igtYd9akLWmFu9TLhBqVqcG8lbrI5gkI6dM4EbRXVPRn5ThJOHD
BGLkV3NibonD3o3ST9bGUwffa4HzpeB9pXC/HPhfqHkuETywSYPBLL6oDFJYiI5m5fyFh2Gixjy4
L6GKDdDFLIm6GNpYEVv72le0Ps/hUmuL/IecqpfCgKuWc/8Y6hTCLjNhmFkDRJxcXhPG1H6eP9Vh
c0lhnmkU4wQDTX94ByYaFqkDxrNd1qGQhs0RSWKJULoSj7XCDLaq0ePh5N2aFixM4K+CubijGWyp
udeYSwGbzYPRFsBqEzDbQOru6oYvs4HmBpkOYg4DQvmc+uSDwHz7+3pcPX1LTb39GsKGqzi7234i
9+GIYpXP3cbq3h+Tu0Fj5UYOL6vqW8YYWUw/eBkL+komJj7aDecRNN2Uuj8CVN0Aso54AeSu8tiA
shMg7WLQdsWCOBrUXQryrgF91yI5Spf7OJsOhNLfV6xYxQKVii2G8Tvyc6JQ7ICu66ZSt6ktsWfG
a2IXV3x/kHGynf4hwJO2RYTBSz657rgZQPVRt60q8lQcVDVpD0zN2s8RF0w2R9uChBZU59ZN7iSr
SVsyh4JbMmC50bDHKf8EBgQHawEgG6wE+5TAldeAFaQa+bu4CnCDnm4MDtkTadOHUgdSgCXUz1+Y
thfJqBk1EYu4etGysi4Jz4CeXT5Jb3J9G9ZdrDBh5u9CC5KECNc+bzakrZ7wTxHUL2ped6ATFZdR
8JM17pOzLKPO/lBAIB1T/2ILjej60h+TITfII3O/AGhk6LXFqbNJ5nLTAXBMADn6V5fXKLyCTrux
doE9mkAfKVs2dj9uIrQByUMAAArKUGjcRIPajFZwoFn05sc0zqEOBKa9Uoh56U2TQ4AX1/bu9dOk
31iFB6HHO+cAp2SiB9sPWCU43CwWxzCvbkwOAhnckshBrqCgxsYk/PUHYnP/SFPeI1I5EY/+Eyxv
KYDMifV1xZN3Spr8ao8+UgNrz5qI2jzbRSA2K1Cbmlpqgd70zfHBoSWaguRkCLuBZ30q5rtejbca
9th7b/2iTqOs7otheAzAe06euR9HcA500cPsFDXPUrzWPjXv44Bk3Yvzk0LENorlI4NL3NK5ZKAB
BVBubHp0mm2ov90uAh8EFcIe0r3rwq+EJJaQNSt5jy710ZhfKoIMl08AjwesgmcELCuLOZxe4ZqJ
0421mmMYO+YSUAL06xQsas1tGdWCVLUQfRoJdeBTO54kC33E7AwHvPVrHxFKTey1G0Cj048LFzUB
xxqCZY0s2MhgWs0Qpun8WQFv9R26iwKc66cuKCVboBwwXw2kqfMVSmR31KBnFyCsCYlRb5NUBhcm
PGszcT+77NY1zqQHDiBl9TaOWmWnQM1Slm0AYG0i3Pga96kUUIiwf4CcxFECrQzOZ+x1rc9S3B80
pFc3Bim+b6zIhYNi86VNz3o1KMHgUi7v6HjyeNIEtRl0UVMh7bgisLhLweh64HRR4mz0s9iA2U01
b3fQ5N2hui6AePVinPh8jokIVUC9C0WzETn7UgN8S3WfeMNjlU4PI9uKRH9OkiFIKH/nzsBAffxQ
2N5nwMAEFtCKhbCFukdTLnWHkAk00lVo67+MaFaD/MkIOXWxqGtIbwWCuGX406OLnAMSUODxa9Jx
zQGu/gg9HnKPMoO1oEe1rkyAQ8Zunrgl24py3t/VNqniwJD7EWzYp0m1NkI6LsdtkHwP4DiM8M80
vZautiHSuMZINNYjxD12FlCxLMTHzCcJjs8wNv06gqWr1zOTwO+aF2e4fWi168ChEd/2j7SGb8n3
zZgasqstPbYMBwy0P6v7iPuwzeRVb06YnA6ABFeIDO4FY1FLlVSH7mkAL537mnFJRQ12mvTQqwWG
Wv/SsHC9jIKUXxG6CvyMNGEqwgDGgC4qJMzlAjOHWbOzE+sHYnirZ5q01fVuXaMQ1mu4TOHiAsse
JQ+RxYyKmi8xYMnKxwq09izeNA5XP99u5N30yEt6rV8F87TUKBGtCr+RosHs3cyAu0eDFZcrpfxT
CtYbVpleb4V9Q3rjRm8CLvdQBgrchAfSwlagX4BriRa23t3Ji59BiJuKrZiQ2tYPDhhTLz46ZTjH
9ajwJSV3AhD5AJB8AEyuAJR7gMpnZqNiog4TPG9UBXPrvLYFjwbOo+PAwM4Q8tQGSNCxMj7ZNnv4
umrorjY+tFUgSL5/Xyg0k1ZxZ4Rowm0L9IoNXL12hlvEUE89470E5bGNkRZJDp+cuyCz72qYY8hh
g9lf9wueJ64K/U8audMDeNW7ZGpJr/ZAvev6m1qLjqsXAVQCCU/G6XmORyKy32pZblqFWY0qJtEk
+TDKd2SGHuYGErLEtiU0AZDlS7NfOfHfMxY89BpO7z2BtNnLIL/GICrKGkpwhgi/dfmwWUFImDft
cFi8S5OACNhs4LLEIRbhazQkdzmAfNwwD4VrPZiDc+kLmiED/7Ku6UwE1V0dhth206FH+Wuc7Gcf
pVG6UBcK+ZmaAjZ/EkU3Wp7Y2so7tooXjBr16o1Vc+ikm8PNyt+7HEaJEj3hkn8zAHQawFwigyQd
wJDGptV5AUHHadmY0jPdYiw9wUziGIsgKKhapw1YxA4gM33M4bp6xBG4AqSWzifALfw06sSCgmgp
MlCQthJmgL/QvmHip03U7Bo68cAn+sAmAgGHbkmmQMjSRzoC8rOZedqj4ZKbYBGg4OgkhQXd/ybR
6QpY75Aa5dh8vaDbT57/SbQ4kB6ikzexl5zhP+BRJrDBNr0O1W4U7JIJ6X7xNBLtQL7q22x7n7HO
fAgdc+Co92ZV+S2CtD0S9FVNSAT1uuVyI2ubFxESec4JBFRoZKBDTn0ILHCZ3OqlXbgwLvgQQNOQ
ip4bREUoTDgYporvpeKFBdr6gQ7mKie2baOXkYCQC8VWVRF60VMTSRG0B+jWL4vOxWgcEjJqEm8I
zFi4s8Ig3RHYu6ahzwkU40xB9CWZzcFhSO69NvZv+q5Mt8JJr0MzaTkF4R+DBxWt0qkdAfEdg87x
yHWiB9KhGUUpCdUmaR/F39wPJqVo/rZTCbpsRMyV3+gsuQXjg/va6+wQFZEiMiPvI62mxSWolr07
MOYkFHzfNY5YD5KRg89xm3qTw7my0NGUM3QJelw6opyh9uBHz6BJYuZOHJhtHWYSFxGwL8aLZj9+
mYShMpkTwcYh+gJ6zzrHe7JKTIXAm+KUw5ZJpMrMQFD67CQUs5U3bmTMLo1llLAg71Y//0DYruQG
bhvCWkZCW0bCW3Kd4mKmbAMUKwPxLpGGDM6fvOOLb0V/FkJgWNZLZLPkw5OTHRATE0bBgzkTqJyz
gQc+JLAFDh6OsUonaiLfh2OZDVuTza53mktFGA2gqF0EtFyY/bBBNvpDzBpLDMlDmXCptdv6bp7I
68oIuWkJu4kIvSl1+o0gBgdB1I1PCBmFCyED7GFT/G05j0GfXbHIHvTOTvv20lYzcDZ59SfJbAxH
wBce2R+fqdca5dINKrU7L2DMDsjRhJw1d5umWzU29K0ahlltgnbKsPbfTcMc8PziVqOwH8gh9NFG
QnNIosTZpOKG9h7BQykBZ2N4B18QQUzNLN5C/4fJp8cChzAsjN9Kh0Niycm2iudqV4myRk3CJjpc
TIB7dz3qKRhZDx0arNWYOdnJbJqd1S1kwTTm+a9Ml5ppnWd1eGK0623CRMTI3QBY5OlaWpIZsCiC
x5QaYM66U3EoGjo3SfRUd8HVISmO7IbA2vn0KZp+OdRLdEWZLwAoFWdlA0GCMTqn853vks0QtrMe
xtfHwECH02Xi1S9oBiUddDUs0IBZOnIUaMJfpOa6NcHIkIuTQJeSttNVaHw9eksRIjWRzGQfwbwz
RL9RlXqFtZRD2Y6PILbzdO8Z8od8PsRArAsYv59iz4c2Q04tFlY8rCI6D2iF8s59VwtTgHYJX+xi
/rCkedPaYH1qWRDBlmz97r3WhA7D8sHosLoych7PfAnoQSxq4zYK3mKl3iUEybUPYYzm9RdNXIMI
uJoNVQcCeARhNgZHHMuc3B1WUAVqEqgP0RjzNtE5d4EfDWdIZ++1lF9OibI/bNDJoJZAngFVBIym
iYKUc9Xa6agPpjo79kb4VtAENqPiFHfNXVeUNzEu2M2cBd9O4d6aPMkpiifA5yyyy1DfFFH2tJBU
mwwE2UEp9Ov0XVm0Q033wXNHE/cHpXw2owkEgMWsvWXWkYYkL0yD/VHYDtsRkYRbAb57XacALrCU
77xGP29jymF0VGrntMZDb8wAD1sJMT/axJ0jb8rla0DSrIutbK+zncI8+XWhbALtfMIk+dtK9ure
T39l2u1DMY0ontJfw9GJFNP3QgMOIzIFowfqVLr+GkP7i++gReiwKOUhRNK8Qw5yNevAWnWyJQFj
isAC9lpUIjahzU9k1UghkqGQKZqewyJeGeEiiM1I1ltYQ208VsxD0RLkAByKKMddBdE/RKoRGssu
R9YbLfEzGLVoY9AR8tLskkeEK8JQoV2OOWZTNDHOhbZ7rmdXbeuMFnttMSJyieXCbUeBKOaK8xpL
h09651T+pNHymrt5tZkH+xPrWNvCUqeDXJrjd1ykSF3D9zRITnHQQgN3jIuDqGlflvMN1q8fJh3v
dbkVOXhE4bsXcofm1Pwp3OgGD8WG5IFjGmOFbcb23la1SwbBfPTT9jYhqamcSwJA5akbokufTOSE
tOt2MNdeNaFwTycUVQ1YWiLGddJHybcgXBropn1qQzu4MdL6sUF8Sd6GTmjgEIz5Cam/I9Fpx/6h
tBPycfJDUDOiLqPQWHndqY9NMpWQUB38IH9ogHAmhiN3vmG+4PQPQTl3evn0dAa4vbNb2wczTi4M
mp56Ghm2Nztk9yclxbdTNfgRSu/VpOoj2PYOCBADAnv6CHHXrM2qZySIxp932yHGzuH0KvelCY3n
KRuOc0ESi2K+Z5nZS5i72SoPQrF3sR5tjQXhm59/Jg1jisKwj4gWXzuzgJLrx9/OHEB5AoVcDY63
Chz7aRGwS4vo18bktG4Y8q+wIh1CI7szaj3gLpNTNtiPSZpveRZJSmolKOz2LV1cqHwVJTux3zj9
v3sRsjIt+9RLm0OYimdoNHbhaeApj9w0mURl+zxtES4W6QGfpXebbDmYbk0P5QRnA1bM0LIOGORf
nY6hRJe/L4l6MApst72bcF953kv+IOfqcXSXp3yUclW28hHz7L5HWYaMlP6WcljbIhvZrzX8OpY1
IyJqNmWObkCN0SeCFBM3LjGgiUDQFC7PJjfZCknEKTBLZCwJSt/JqIFbLTuWd956X+BgIUALyG6y
TRaS+AIICIht5VbhFNlaYejuce2z69jTS9Syr6Wyfs5y62OGeoy+4jPPy49YjOcmiDjA9T/SNK66
rsjsBcckjuDRJsXJLm+jvn7FJVljSls4NUu0VGUC/qtR6ECH4mWMfCA0YRTtSxm+9J3ZEBRHUDCx
YRWJYVrLUBCYXHb1fTPV9sEykl3pZbShxzrazKLkbuc+WccLxjwChTcTyu4Nsq/syRX2Ls2cX0d2
xqXi6sOimoBiQfBB81UQ+FPK4DQA1S5TL340htkDGsPmaHvGQYLBeDeixtxZHsiFFH507HnGWzni
+Is17doemLkl5IVIL9wvDONukKwClbQ+QEIgYk3y+cDcnQw4MSePy8Tqz4K5bXG0Ax8aD0sPZjYW
0YsakzchVXLvCys9LYaJXA6VbCtUe/GAq+Pl5ckj68AGhswEqorxAI/105gXn2HuVYcxQYM4NTfu
ZH2aaUW1U/VbJutkDg6cCRDqG/YMgN4j6dUhnnCe/IceuVHsEMwL94HILhyd4SV2B8BuuAaXmZz0
5V5NxndnoGlbDA7AbAa/JgLR9ZBMiBexeR897Jxk7+a8BfTXtCi5qOk4Jaug1AYKczABj9/BBqdp
CiGBWj2u3ofix4oth3y87HcuxicLBhuBmqTbYpSfYpvafyIswb1jrPAkc/sTkeJrMLx76OmIKtri
7/roQ7RT3RLeeqSIUH4npy8Ge0im8IeuI7T6Oj6AImHgDJOa+bPrLekqPLbNeDErf6L0Xq5+xAQK
tW+RJLuiA9aAZoxsmE5rp8vhs5D2Tjn1h+kY9/XYQ4IDS8J12Tes0JNRPvE4pitX3YaJ+oltgEw0
cBbEWa65K8kFtkjYPlIMhAhSGdTQdLzRv3ynGe+FLAOyUfJj7Edo4v0XEmCf9a9y+anAUg1d+gAU
5MVKiw/K+teuRdh/Mex4b6ajd/A7ATMjbpwzyw5qiQ7/jCe7Gza8Egc8itTc6x6TBTudxZi2UtnV
zSYOhQ0JddHirubF3GMT1jWcdWtomD2Kcby9721NWRbU4pFVH3kwXIwUrwrc1tqxvu2l+Alr8Z40
xn6kAV/jEscr0S5sDxBtMK0vsX1cFv+DVJTf2Gtuuip7LB9VjGxTxcbtmPnHgSewQrKx6kK8NIgk
d91MM5ULAqEx6V6rof0uaFixy3DiTeyQy9svn8Avna0bMVdIzWyjbO9QYby6E1NGcxm/O8yN/LcO
nRslqz9hvjgA6uCYocrGEfPcDDywUwSo03TgykTSupQ5+ecTPZ2/d8vY5HdFYJ75Lt5rgX5S+cth
yi/+IuvtbFUg1gCtbchoQGrvkLbSmUyX2jcnEDDAY9e4Fe5sr0Ivb0kZWtvs1Gjgi9cS8zn7VH4m
pii9DAwGpyrfuT1RD0zosNn0/T7BcrSNyD1eNZnGxHU2mQhYxl1DZLrjVG0GI7q3soRRQJ1RyAID
2JD9zPClOw4uYkeBohhjw87OiaqO3iY9hOuJuGEYZC8z4dfjYYiKHe6BZ2DErwgFOtDX46vIyNAE
Q0M7GUQKmko+YpSBI632zFEZnKuGwMmCT5DJ/ZiwCR7KHgh+STZjQGoRUwwvPnak4h6L1quOWH31
3ZJD8MtqjrxNfjslmK9LBYnUhSNC2gdAYtXQ56aXsZJYoibFWIjRIu0UB+AMWPoxly6BHIg+cTs+
WO7QMerK/zSKR6yV86sXmpe2Fz/kBj1YDftujsMYxbLg4I2+F7v21YrLe6cJTezXCyrQGLD9Asdg
lsNbQtwa1ghMlDUGZINNtJnbgwIXim2EajVaLgzPM0SN5By7yNyntCZDvKVQYkoNXsUb+RRXsj6m
TdJr2KJjbK0yJkEAXqWJV65wDGqTYEOeLPx2K7qMitqot4zlb+VHpDszsTDbTDMSXtqBZOKOB3MZ
n8Lcf/Ml8slMjNlqkSYPitUhXq0opqlQ91mCwr+haV7SbxdhcOxNcMVe8B43HN3JUmc5IlxlVg9m
MRJmW0Lv1MYLG5/TMg8vvcI/2xoeGqxpuAtCjNOO48zk4omvzu0easdDR2G0n1UuZpxf4krH7+i0
3V1vKXw2LFheiSvKHurbIMNHsdwiUsEcHbTXwiQJcJza6+jTbjNV8l5F0TaNaAkrBbmlk9WWVo0g
8a9/TaqZZmpp/NZLTB/Qq14qzEG5qF8H1pR1pWyoisJnWaqqh3DBDskJcab4LN7BFtcCRu1CVePo
TXmhsozA+q6LolhBWWcdblKxsgz2NHNkM2wTSCVydM8V8oCKo5QsnNcAtRzPWgNqPyi2GWTL3ikx
ug3+l9Tft1kxMiwMWlrGYNC3MR7n3LEZrXR8XY+t5J5gmr/KdCRhOrAzRRJHK7egGP6VvTPrkVs7
u/NfCb7rUCC5OWwC8U3NQ1d19dzqG6JHzuPm/OvzUD62pXMc2ye5CZAAtmBZanV1Fcn9Dms9qydG
Es0rd0+0Cj36EG/ateFEpiBVqaKHhkSLasfsItaU+HMCvAdmDCa28CD/5yLxFnSMHoQo7yFpMqbD
IRittsWkXhr6M3Naf+VOLV1LqTFW1IcT4z+GgG75+uOzTYZZjhsYj5lZwIH366/BxKaqaQ+T3jJu
Jt248DkoAluHcK1/wZn55LnyWsLI7OxHY3x3AjSwUW+DL3DAmefuPR5M0oT1OFyKsd7q/FWkeBAu
Q9oU4jDYFDcDLIa40OodcO4jlpVql0bcl02QfTVxS9ZBMcRL0wDyGJbeK0yKc81sw+nnYE3HYCpv
1Dvo8N+LLN+icfeZIIzGyldtf+tOyd4YE1iUVvXi0bePWK69Orsj+fzNU+GLKD+dUueKjQ8GemhG
lEcJC4zLXBICG0CXyghPxcdz6cf8GcXBXeXDJQcNfCAfO+K8JbdpIicwZM1hhtr+hzcVhAedTzV9
n/L2/seFiZs4zGUBSIliZv4427h/bPySZ613YzoEWahavlkquLdRqoDPQkJQA3UUjOgtt74dynDr
TdPJm/12yv4oDNreruwRFyQwlwuJQ8R4zL325BMWH5XyOCBKPiZx8sq4jDvbQFQ5YrMDm30Y89IB
BBeZq1nXAYImXMbkHOyDwviMCGC1EwTxIDre04LKe34aunnyOmXl5sf9NRX9CyabR00j+MbqdFZs
KI7mnyHnPoy7Rl+0nUKoThA2gUx70gqeCQladprFniY1HnLidCvDfG/zkRRuuoeFiaAJ0i5vYSox
ZRmRvu4KZkY5SCNdK15KLzjVnVNsRSzHjeeOnyoWdFAYDruxJPrSY+oGv3e+MYOlspjI8bAINCgS
/Vy++9QE6J4Ok8eH5yb9V8TgdFVDAWPK7zb6a+5nV3o3zxXWRevfmHP4MikAOHjdFmZd66/aeeSU
6fG1U+HKSpzhWtjtVe6l7xn0gHyQt9BMHxMNb6Z27F2Ywyk8vzjm+rDy9qaeiv1kRY8TS2nl6kx8
1K0g0p5IJPbm3euEnn3TAS6vegNHQrY1TBad2JPGVVO6dzWdy8qZM2fYDEKUF84skT8RGruR0XCL
nmLZHHMDZpYZa5+2n52nqv9ITXM7pmpfDLg6Hae6H8hNRfpXq/vm3JncaGaJ4XccXpVbMp8Ib40u
vD8HZv0WDcOHoS5ZyBAIRP98Oxg5QDEiQfjrnR0e5VmzKXA5YIvcmhZjhfVVKfZU2JWSwGaLzMQo
ZCqx5NjepBChEYrkxSJGtpEYoJ3psO7s2lsHgg+O9BFmFDoLXqToG+qBzaSnHz9utqxERgEujPkB
f76wifpdJQlvV06C04+HfZBgvod74C4kSeeJUaBvcQq1nK9UGtiGtaoJJkd40HJ9jDVliBUgvZ8V
pLKrGE5F8RsYD84nrbjUYYtOznipKVxL0pMzPFKIOXQUfdQReY8zBC0uNNiAJGD3PcH1OsvocfiD
wsIn3RK/x0mSfgUk5KKewKMrUCZnA8bMBgbFQuH8lWnymmv1wyjVoe94MEyJ+e5Uw76R3iGJJ1xV
7bsLBXlPleYO9veURBh2uRFK5rdssN/59Nxl3RlvQWgyWzQRjsTs1hPrGgem04jvdkP+/JTBCm6t
AYkLR2lsyg4pl1NvwuJtzBQ/hDuR251tdfUyuNVVYzhrHYIe9sPAXmsIZfE5gdzWRpGzlAX2Ir34
lOFthl6IVcit1oVlWjderr1klpvuW3YgoE7QGNrm050JAmBu8kXL/iMeHaJOcvvoCrXVIVmwB2rf
KlAn9DGweUxCm+3Q/8BCmJ6hc25ITlGsA9vvQ5+cZFUzzuTZATcA7Ha3xRCnk2JafkSMRDDOPY3S
usCc+/FWULJQ0WHRDTUXI02IrKHTuk81WkRK8cVMFr878KapFwFb6/BNlI6EUA/fnazAiUaomZe8
5HJkWgnniJ2F6DPg0AXzjC6HnqUHlVwMNcmMMsau0WcHZVJzDy4JpYkj7+AzBXJRUyFjCuqTVdBT
N5a8kSHi1GxEQ9n7UEGMLvjqG7AEomgkMhpF3J8Vbeqh2JWi/U7I+ps7xkevoglxaodZpei35jRV
mylDJ+XwRrKKOFRdvy4Jr8M2n1w5FVtcB74ZRHf1Nob6V5+NLorI/mBrhC2xXjSa0to3Ol0iCmKC
ODhDTa+E3yvSlchOJtb0lYvpbIGvbpUPqIc8ooB6zbQXXshuNOy4JhL4S3FZjxs1MCNtoiimmPWN
tT1P1QfZ0RWHPp4U+G6zvOAu9TA2tQhH/lp1Q3Bea8iYF0bLJMUlPoSi5ArX6nMSSCRpBs+bBm1L
5ZfRyau1ZyT6zabVc5232nyWEeunaR6gYSR1VhkRnrY9YoAtbcFUGT42RMG13eOfL0ggYhYZbd1C
Yc30Sry4FrERZdTsANI9eA7o7EGwy3aDc8CoZh3Uyc4mGxztDCxFH35f5+EqVIgSIpza3bTiHQ+w
vR+lgaEo8tEZEaC+BAx6xim1Ua5aD2MHn3hvptDZ3eHBaWZdZ1npPBVhJzcaOVa2xSidtcAJ6+vc
jMTGeDVOZn6i1iX42Dm4NXV23FdqHbk8BphFJ9vEYpvriuao9/GLYLRznw6Vh4X5GlCWWltN9ZEM
7qkwhhejnIA2CIGtNyifab0ocv2Jy8zLl5Ow4HxzfsNk1ZZZXD8wE0eI3D/FdakhQIPrYzdA9bDf
S4o25mV1d6xM+Y7h/aDcyp0DzQ+DZT7GJRCDIEralVXuI8STvG5G8kOrLf2hJrfqdtSq9LtLO8FO
8KrBd3wdNBIVDzCqvUGDsIh82A6eHcerMfPbbe/RBUex1V5NRthdITGbA2maAwEPxkogG1oSbIhe
Hassi5jSO7I3oj1wOkLl+nA8tEEstmnmQx4ciJecf+l7t15bFs8oeFX6q5fH+qGml2CGT3RTIONz
1N3YqohWVoBfupg8/UDRE9PoAWUIqiHb4JxplhLE99L1sIM72XBtarUE0quFW1OPqQg9h7ThiWbT
DjSE2kbI5loRBleD8EIAR8iO7l7XHFZLb3ppOU5uCOYG0EH/Bs2UYnO0CIr14sq7NkktGWPEKw3A
XdZEDE8mDzJS4pzHKbY3BiUJXld10XpMMdXgwcUAHLNPyjS6RQIm5F0uDBaZiHBPZVUxx4epg6SC
lR3pazy8Gd6WDHyvu6g8g2BueUSk1t6C90PFwcig1PR5rJGh84d1uy6xG7MFuoxw+w5mIJHJyfFM
wCI0Cic0V5j1yba1/KOmWEYM4D06Gz6frFV8SrOtqgObXQOu+qkulxglYnhmlUARXjDLqNUpdgDK
akn0PPBOHabReoJ/EG+1HHFdj96OgYo6ZeLdgQdzHKQ7HqJmG8YlGIMUDWLUKy6mgx7wCWNB8U4A
V/Bgp5a7ZXB5ycbhpDuK/A3VLqWrtWfXpx3XnfeBkdkmyItrBVHhFio48SrETgQdN2/AVYpujtWa
6uTaD72n2s1wnsTa9x6Zwb3tK39vsYpXhvvS5l9Ww3wz7nkoSvYRSzfQr8GajCe0kGMVrZqaxqnS
p0ckxYCfUbURheoskTognJwYW2QFpn5EJaTGMWNicrbRTWaeVFU7lhKkwBMhJiWpYqK1lrWx7mtm
YqSFmQur18KVadj1VWoeRPWe5NlwFecVe2iXgTLZ0VTHOCYKMi01kI3rMvB8lu76uEL3hYfURocX
UT5YFXnj7abAFHiUOsh8b0qBXcX1OenveBD4Z7opM+3EWlmc6HbNrsqxMWWWfm0zhGWnbE5qm8TX
FfRlnmvVTF1DraPnn2kwB8MxCyCx7aq3IewxXTs7OY1iNICmYPM1pInYuu0Yr+cGcYf5l7UqGDmU
0sEyNCzOuOEhN62XoJvu3Z6dLqMnEq4j5vcKK8reY2o0NbS3xN8Fa0JQBio1N99YMRtFJwX5MPlj
to4G76pgCY6jBiCSOZaIaBl8TFr38uN+NtKUVNOO+Jmqjo2drUV8TsmUYvHGEmnXzovu0WDrGaN1
9LPl2td9XL30s2tYMyaAUnsTZNTOvSeb7TTGdPwOepiqoVILK1strYbSZKzUexDCicGUye6fWKBB
MIEubGtVNeqhq9lXtw44PuJ1032ZxZt+1pt6KtN4I6OJLhhdaaIjN9RTnsBkIeEe5pzfuuP4XuKX
PyLa4dDjwRs63mkOxxu70N8OsDuWkxvRDY+ow91Kb8mk5LlgInkw4xZ9a6EDbHOl3E4V56byste6
hNSmWRnOVkBe0Le2eVffDTV5eM58/lkOKsZQMU8snACM4JxYCRpLD61HPg3sJeSfsNcftjn4GZbu
NnpREkHDwAc2qlEdVGrXpew5R0ar5DbQtJjRg6vQKLGbvZAK8L2pqdMCY+Ok7Zdq2KDK9pYO/QMc
brQpWfwmbfcwwEdYe+qs6dmtGzMmUIDv0GsqlE+ojTtkZF2S4ClgaeGyq2F7wSaqfxhtdLU/WlwC
T4i7NT5Y/RoEGjlPNvS7ZZsTNuixvdBS0pWnsfmwK5SIhp9hlgKx7Ick0OOi5xGumoutCNYKIBdo
I0iHvux5MgYw3Ad3EzTJvq8ryvVWmpwpI7Huo/4w8FaugCkx9FJUxE7ychiKkUXqhKTUAx+CBhw0
b6JdURlGG78snM1QSXcLxA33oQ/7xjGPWcIcyHQjvJODTsouAW5FUhIREgqMxD3xGTZUQaboE3l2
1qW1qJE0h8rYkpyHKM8QR/vxhvHAfR5y1papiXx01NnOCf6p0XeBhhViFaXdQFRGtM0T4uOxpFxc
5PnT1p6cExcBUNBaPTh5YIO8Akvtje98S3YJRers2qK+xHVxyrCwLD0CvBnExeOWXX5Cgi5rWODb
56mWK30g81XvkTIJVFeIcKpnfQxODevAQ5kS0Tj5MJb79pRZql/Gnk1BmQLuadOs3eg4p6cJu3Vs
lq9ZSP6kobNohR3cAxjpn4gwfgN4hMA8VdbSQfBxBU1gpyb0E1mVyk0AqnVnlcN9yVyMWDW3NtNr
GfA7J9FclM3U8EFDQyEGrTzFQ3OhnOK5QSiTqIqPts4p2UfmhxIpYoXgSDEQEzPFYzIuZIsCCyID
e23bTGg75J+2Od2k8OiXVUI3UQ3YQWof3UYzPet8TqtqfgvqmtYpxtHl59aeSssJGg0Cka3twBl9
Yuwi53IEaOzbAZ5yNEMXa/4lFuExyR1Q0zqISoRhzdqswRXxyEKGHSqGRTm2JB53qJdBNOhOITbx
xHIur2yorxMSLj66tRjcQ69nKbEx8aUS7etQJMO5JYBt2wjWZ0LprxGGNVDiyYG3cyWnfqeGfM5g
A8GdtbCARcEmSU9f2ympKXBB+jGrmIijIVC33LIVYaI1DevQaY+MoPqnNEFCVrqzQlq8MQTGHhWy
d1sONEWUfPU28QNxVSTpY16Hq1pCHPchIpEgb6yaNn6MA9PcODrChMbzuyV6ikdb8vUjyM1lDSNF
cOgv/EGyWuMoi1vgQUreyQYPcW+NK1vR8TKYu4O+Fy999/uYDf6Gj99c+kz5aukna4OikLVzxwAv
PtaChOeK7Vg+Zz73c/ozr/B70DjbaApQtM8J0U02HAgNhQfvaseWBxtlZnsdEyv9w5n6p5JGTtF7
Xajiq/kf85e9F+VYR0HY/Ijg+Mfv7ouM//zLv/K//Id++XfV34NQ5nCPX36z/uGBv2k/6/H2U7Xp
X19D8FnMf/M//cP/9vmfOOktw51t5H+3F/8haGRRf2af+c/BIr99yV8d8/Ib+YI2/naHIArXlDam
/P5TNX/5L/nNouywdMNz2KDrpouX/m+xIgIzvY1RXpdY5rG3/eKY1w1DcKiZlnBsAj3/TKyIY//e
bqy7+IxxmPNvwZkTvzN++0MwJezXeVYJIuYlzuh1BgNv5tC2iBhRl0KR3KmZiF6o9h5K1doySQiI
egBlKTxSk4Qc7mkke2NCUq9GuV6h1kAPVi48tI+nAZgeD1//QsYwcpaKTFgzlpeJH2/nDNqaQDiU
N0aqLYem3pSzGMDJ2arkDkHzs31qZEKw6hxszTywwGANZBjm+YRi9AsPCgoiWHYYNS7aMB614NCz
r9eapn9Dl/UYSks7TR7wjbyzDoOYoCimAoig514jY34VprhSacr97xZrCRGP+Sht+pCMeHMaa4Vk
GPkuNdPqp0vknzjQzRmH8KsF3bAdzzA8W9g0647BZfGzzzvKE8dGs5guQYEiQEvqG4wz26yPJxpb
PbyvCX/gA4vWPIvZ/EQtdtyM8UDopZsKjdDWlzYuPMG2kiUBHiEGokCQd5HhXVkqH1clcB1iI5Cy
MdtXU9lRN5YrvVEpCiGkvyM6uFWe+2JrgE/kgZRFW6vdW/5Yniy/hQnEwZP2RG3BgfRXFGJ3KBu6
Q8QKkfkp/E8rgBfjWiflcCqOw3cePyCGHPWUuaiyc31CgIsuaRqdg5h/adP4jGzzE4eRWFa+fJ6Q
Yi102Rpo271ZP3OEDZXs56lNd58GcM0bRxyMjuZJ60jiGIzykSUTyryipfGigHwYIJ7OqRYbasds
0SA6Is7OTHjLqvTdpK5nLjusdDXczMhBWLvD0dGRrzu1vew7/yEsjBdZdsGxzjCuI3leVwGGummQ
SNuAyC3S0mBaU/fJ1ghawimnB5TDm5guwQ5HYp6MLtqbtiTUksOzj1x9BxRW7BqDHVJqAKizBxQR
U1cDQSEBV8Nmv9IGKGYOeEp2ChCtrYDoxaa/saHELOoMKqSGrFEBnuc9uGEkDi9wIGfcj2Cfas9R
3Mnlj5JMOv25sdnrO8Z0/8OyEMp31Wu3VZi8ayK8s/CFi4ktc8cHUdAC2ZWBe+gNDvZ9nwUXhhlr
I6zI+h0vU8DSuMq+yprgjHC6FQPuuKfZz6Z1eIxUvhY9MpW67RH1aLdTPrksAtEmK/cJCxDNS/mM
BuXNrWS0jAWfbAM3k0D4RR2Xw1p+iA4pZsymFsJZvGWMe7S86LWrmLMCwpq2YETxFtItefnsEcoX
7cA6FSIm1nkiPZZGlu5s9qbYJBhfpUF2IkNlBeuSeyFgwRKE/bBLKQEXHi/YjiNcIVXnrhhdEsOH
tD03hk9WEsECtdaza46AFxuKoaD9QgxCnO3A5iq26XaNUiwij2Qf3Xkm1Zpo8gHDkPfs2o6/Gmzu
jQEsetsI4Mq1P6G6m56r1v1sx1VeejVREFW9//Pn7//JyfrLgb39LM6v2af6/SH9f+HxS7iW6/30
bP3D8Xv3+lqnr/nHzwfwb1/01wPY/Wbp0vYwcAubZ67JCfjX89f5JgDOzKgNU4CzYRDx9/PX8r45
Qhie6yLZMoUES/O3WC/+yADM4fFnluF4sHD+1Plr8U1+PQcs1+UlcNK7rmGzk/j1HPD7bNLcEHav
dMk2sjQc0l7LGZkpjPx+MSNKMsSz6FqWhch3poGRQaK4S1wkAr5+NUnzNk9dgQQABnOCdCnTEYkY
gej2ma8t8nrgYo4givleraNmZ0Biq/4pE/QCbeYym0bhD98NUCI7BVxI0vswA+XtRVUfQfXlB2Kq
7gFCIGIuzCtllN/LfDyRK7QvjbG7oGw/9MapKqm8lbSXzaRbvHpk/aolP0Nvxdo2WmZgbfgY6IQo
NQ/9UCF8SZGxaxamXPIJGD8iiz9XCVZ5u73jpjtV+PSi0tlln4Emd0FtHWYARFnjV2FEjEcyZUBR
hkf25EuM7UjGccE6CWUJ/wjHyC0vnSb7xmdl4AvzKRqTWwkNwJcCLGWCwRPATsUADBc7UfUuYjNI
DqysehuIgQ3I32Am6unXhcC726uT5eJljj0WoWh6/VNQYZw25cVX6S3yy/18xsjZ1pkETwUfjN/S
W4jwo9HzR382D3bBU59Ao2ht3tH+7ND1Z9I8OfSzpi2eeuDXBdvpbNQBp7oXPXGuUPTsTAz8IPZ2
dYp8WXqn+b9hUB4mEsjrQN8btnuZvapsnzA7CyZJc/vP/zVcCv84mGwFOSEyvzuNgOwTg8FF1dUn
lTpwN2zS6ztWfMfSEasCN29PeEuDVy/EWj37DDPsxkQQLEx06rNdvOf8aDFyj4xhWE1is0s2UQG4
1YBYguFRHyNsRPahtA0mUo8zRyTIg6exkpvZvQxCEq+rsaWOXKnqLancKyRaG9WqB8vCQ+w9s6nA
x1VcdHagasJBSdq0VG+z7Xk/qmJvDkQpYXqNXUJC+pgBhtwUWXRttPkhD78nln1lZ6wB2brqa3Mc
mBH56lxnXbWappS8H57oeI81clIM/xHd6HuEMLrlhhsremxmhaOwXthrctcM0d7X2zN+RcX9lt5H
kt0vPvW0qxgcnDSQCmHXbqSjDrOwXecHdcDO0Aks5zMnwAwcDhWf1IWD8UImBIdHunTA7RWWva8M
SAw28IYMo/VgHVtCsKVVHCoIqYvZBO0UAAJC43q+MB1r3AQwjUPns627c5CQfFal923SnwEfYnhh
V0IuAdIjvwZK0kXXShYXzJEF+xFnMq4nhHp9c1ek/kemgRBBxaenxVamM/Ale3cL/ZQyvC0l5OWi
P7Yqua1U+NHq2fdCHx8sPXiaP9ckHW6mikgCwcYbUZ6Ov5zT7tSzN1YIF2YjszNDgPuEbPB+kwln
1frdDonj/eyhn+sJOt7MiBYTdu3c6EDbFMfZZzp/Lm1WfE8eWunfgxpkPOaGN8A5Gbb7j7Jun1sb
P1hhPmUAxxkJbKpJbkLbWnZtvXOnD9J5chasol5P9Q2+ALaJk5+cHHyi+POIr5jqBDUVrk2rhak/
tsAZBVzfoaHQmBp0emHRbgXxhijZyw35OTphvkG8mrg7/F5QeU/DWy6meB92r1LXlkVH7Co8gGbB
WpxnXN6UpxpBTZwZLzHlDTT0XaiwwfHhs8l2bXHSEmvndlgfyEVB5oYJNMqqPZzLrxFoxUK3ii8G
WvW+mdcsECY+eiNk1Rty16vqK897wgA6EtttCRIU+L5J0vQsqWKDHVeQXUo8oAqTyo6OB18pQpqx
46pjIdsvo5KAHjcd7ip4LK2hg/YuHqGxl+h29eycauuBEdOS8bC1Fiwp7Ej191Z/9P1xXE8Rjw6c
FlxD9j7x0ulQUYUtGwd8Qm08tF2EmzxQ87x1HoSooGLpHcDdLysitaR2qImPaQzm5g6iFrR91K0t
IAukwJcgIX4lEUCtM3ZFWgJ1wmurQ2wxTkKUzyeD/e1o6wNkNyZXRfo+9fNSf3iJigpAPwE8JvYG
r9ynQi+WKAzcpXSmiXODKXHWaewHy4IIP28mljikjKCOyS3UfrrdDCuebme8lfkyY/QZrSucRRm6
ceAS/rOpzwvXGnFGyQHgT16OOsI5pHl36iprp2XZNky9vXSj81j237MaH3TPNeO0GfId/yKoCqUo
7y0PBUM0n4uxl69Lu0Mz6GjY6A0ENaYEP9RJNjKKWn5JLLvFJMzcfJjJ0LCq8fGhpUT9tqNdbUHJ
IoYur12jPkd0yT0N1W5Eh7oIW31cA/X0lsb4Ukb1VjhY5RzMLYuydu6nIP/Ie+Eu45hrI8WjoSmu
v4Z1Fm4FTKlt+mlP9quRNveAm1k89jEPWvPKJ/YZPSKzVAe/eJD49ZbvkoFm4yDPsn7l6hmgT+Xb
Z5iQHfIHlZfr0mBt3CLq1Ct36yIoRAx9SXXta8phP03JtrdcfyF7NGRtA8m51GICvc/lKJtVqxwa
VgIHVioXF7ckE2NODrC7EJRT9sXzr1qEBrz7WZ6JaU7slT0tY3qRuk1eSs1EqFaOKzrRkzGan1bb
rdP+FFnZse+jDmFYQlAkwmpPsqHQB2qJqEjBY/t0jmPpQzUN75XHowXepT7f5hBLnVvTtFEQt8gX
Qxk9Rn6eHJvCLjcewTVMmN1dQC43kQXdQgTZSPgBLXpqsdDFUsPQm0jqSnv3UuLIrXAHzGGXe014
qmyueVYMCM79fhVKfx/aY7q0en8NN5OyypX7yUOGpmmSTULSPukoTK4mHJJmC6FUqqVhBBnrctOi
wDO2tatx4rTJwS54mzJdNVyNERA57xG1er6m4MQhTIY69Q3qXbY1wIG1HZKgT8IIJ5R6HfWK420y
oOb6pJcbja3d0plGzLesrJBXld6CgF7+au29Wji7RFRcBgds4f9ve/6TqaOB8vlftj271+ytrYOf
u57fvuY3UKf+jd7GIiXZErZlWjQwf5s6ChoN6Tnix2DRkfzJP6aOnmORMiw8U5cerc/fux5bfAPP
Kh3JyImBIY/IP9P1/HHoKMjvlDoaeVcHgTjPxt5fb6M8UH/5L+O/N6i+I90GARNl9Z2Mi1PBdRZ1
xumnRvCfDNn+iJnU+T4Q1Mno439Y8nffJ6n7ILNdWveibJ/q6qTHl5q6TtjZvq3Mp6a/pTFkYyiK
fwO4ZAj7u67ux3eWjgNKgVntPPT9+SdMAvTp/NzUyfDVCbLaplr4ZRksLzQxcucivC36DLTkuLdK
WFZx456SqHgiM+XQMIWTOQqensQJMEs1cHLDpzbzo/RuUtXV/AdprADOwN1gQumRj1j31H8WMjaJ
7x1752WQyTO2jy3aKXqrcP+/89bS/coZFmoDD/31ByT8thn7HxWbjT6/A8qAOpu97Gvs4tJuwcWI
RyehpkQ58m++9R/gnbrL7JupvDAZrEOh/fVba1MGIVywXuvqCuOm57zZWBi8oFsSq1FAF1S308Sz
XsY3A2UnSxNqIzmae+rXrWVml5IN54JZIvGFxcu/fnGm84dXZ3CTWEwIJLN7yUv89dW1pWvliM3L
pdHPOzgdSFDsBWtfy+9Q9CCXGQf0C8HrD4lkDb0ZHcuAp4hJ+1iRc5Iz2URpPO5tZbxPsFx2gcFc
ncHixRbDmSLF4OCDl8a6cBVWmsF8nDbflRNdYbzTvUA8CLs8Wy24GQLfesyGPOyBEkZrZUK1SmoU
Tm4Qrke/y29FDiHSsBk6RLZEac2k3AjSYBt2+vOgyWFXt5xCI01P0CfnIEiCfW2QCFGAHmXiBtcW
KVxpXWWyxqgTRm8dq8dNmpm4Fiskt5JSbBcMhrHs8FAxUmVSysiPJD/TbXZajLRTNWrt2N0hbIMB
ZYBpHQy/2YkwIMQ5A31ranvU9GTxeRbpqDOx3TSvgpD2Gh0LSRO+S2uk9ddjOFpXrduRDdy90rex
Mwv7Owx3ycHLbrq2egtQT+wAAiwbX3syWrcFIET1aFqkevcmrg+j1rM9o+bmJoq0vQMJ5kB0+Cqz
U6xdsWT6Ia9RDe35NN7DGgu1z9C5EIm2SYu1hUd/O/VIwcuPDoPKRmMetU5kRjtApietuAFMC2wa
OrIz4xuTogsNh52ODOjN9JaQjfTQkLhQaGF+pdeqvnYaLvPAMZPrKOUdLdHbWQgkaXq1bl0gYV+Z
IxYQW43FbfDQoslCPUXYT6PtqxiiQFz7J9sseCX8cE4Q12sJ2iATfG5+YHVnpNELZYRrZLBcavJo
IS2BtlgFC3gPZFPH6sWGj3OqMSdiivaCTWe1dKsG7gWcOyz8tT1lEw6mwDu5WvTK+Oq9a+QRD8SX
k8hrW2c5CpsqX5JIjJ2UjbTT2P0mD8RtIfphlYcpSesR2m+hlLdNGkSM3UQH1VDhIZzr2QaB2NtD
0KTaKetjUSvewiKf0D3skKKgp4QSE0bdCtUOlwz3uuXb1caSNbKkvEfA3XTVpsv872HptsRRU6CT
e+jJuly1EM2fCFblEGAGd+CieTTBKjCuJ84+n1ieCPLIiyJURzF0XNLoPeHYqhfR694j6XMo83mC
d9UXSVFXNZ67m7CDY18lF72KXiauwTh0nGXed2rJRGY/lX33VNUthuQAjktZoZtwRXsrS0KRRQls
ZxrKvT4DLnz0NiRQYO3yIvK3Q5vMZyhzO5b9NE5652D1Sm9MF4NEKDVEYK3aCFbB66YcHnlq3+K3
WldjA3YhgVIw8qOR8onIEzwVUU7uMjc3eQvyus/8dRU1mACMB0z72erHI/FPbY7/X5xcU97YrsU+
9V+sjj/rNPpldfz3L/qtihPfOOc8toTuTF3/aXlsiG/8/5R30Ewdg1/gRP+tjDO/OcDPbYYJhjvP
rvkjVbRN+Jf/ss1vBGJwakPxcn7Mwn8s71mc/1ZOsXNnU/CP3//MDHfnIuZXircHNJzXJWzdMA39
d6NrJ3WZOoUZRIg++FS6Oow2qhmCEjC6oqCLxmjjGMPSM8QB2OGx0ZI7K2yvi0E7DANg2gn8LfjP
hWdzhGsDM5Li4JDwYaJg4mmwtbQngHZ5BmDIWsnCBLkXHg0zX/MsONeGv09XnTetk+pczg5yMZBP
T4B6UW9GxSoxD19AW2x1S1t7WoqTMW/v3SlI11Ehrz1VsBrDkwCsbLppvBzuE/oMglsXY2YnyyRG
CmRra7esoiV+u6MzyM+1GZl7FHYrgEFIqADBArBGXcWittnGSOmX4RA/JPVWi9SNmSI9jPt/U1ka
f9gXuL++6b9b2DftWBcoeIkXacSxtQ0yFqLrZqxvoyHekhxCNgSKPt7FBvtdRYHkBWQiV/bOyZj+
d7OJnQcGDDqGxFdtmF79dAH/k5qbS/z3V4XUdZYZLEcQJ4Di/10B1MvIH9M265a9y6rNbaKvatCv
nPl9DDtF7jWOxqydgEKthKgOjdEgrWJANdWMUMdmIPto3A+zL87ja/FOX0LjrhEukatZtaPnf0jB
/ZjFcNUKho1D6K7TsD0Ng30W7MYLLXovhHGxSko/NxB3k1Wt9CC/StNbv4R51o3vfcpErXN6mKnR
seLwG8Gtau5XaaOSLhiIivR2GuqdqshkK+yT14XrsPMwgLTOh0qGlyZhBjlU933rvGptSrRGRGZn
gMfNGa+8Aknb6HyHRZ3sIqxEteVdGjt9MdCOhSxBMglZv0yogbhEqir/LF0yHZsOiaLVitfqf7J3
JstxK0kW/SKUBQLzNhPIOTlTJLWBUZSEeQzMX98HqmprPem1nvW+NzKVqljMIRDh4X7vubGAxiUx
rs3D+6AVPFIImXba9CAM1zho0OcQ4+OPYg6p4+eoePGlMI9x4qHBqi0/CVekgTq0Ghwp5lj7DPri
+nuKZUp8cgZdPw6BiOEXIXvL/Uzpfuc2pNXOUr83sOn76KsWZ+yCqTYVs2NxtAyaTzlg98BMaOHH
cOV2DYHpMlQfqjWOkaxICNSHR0UbLrcXlHCdMFBtfM49bP8EF3iDjrQEBKC/GNekXFq/dpFMLon2
bg2AcWvJedmRk+aR2epHXfcp9OI7OfN7MtJ6vKm50bPymZDPxnc0cXEKdMVN97qw0SwgyOm+SoRw
+9pDj6b0lA4SXvSM8TMPqb8UtuPrGuCXDJF00PcKf75VUNRM61Hb8ugXsaB7qo+UGbLA2V49gIWD
iF8/IbKzAjEZ4dpoYoKAdwew2q21Xyz4LuuXCByeDOQEx4bs7q0Km3maAzN0p+olL+xzj4izJO9K
NCSgeKz1JuSPsG/8tqB3P3TRk7d+/gXZx9iMwQTGRgwq3dLv5uo5ccdbc20wDSYvzkKYg0VuiXzD
ZKq2kAQ2dx8/3ovQWSuMw19D16aSLrGkjC1Z4lPG4Mc2xPOQXFvmfmhhANOtC0sDtRWwIQgABiW2
Y/2livHVWim3TeyPYM4WEwMpYyomZKtX/8PSbsK4f3QHohfzcHoW04s5WYdcU36Jr72txqDDADyk
87lfoktTpIdijr4TOgQj00W04twWjbjNS4Rz4iVH9khcoqfflG9Jnb5bI6CoNL8vLLJgV9hWok26
bxptF7Q6eedWN5PoR8g6CCUjuVeG9rKSwZxifMw88JuJPn/vNJgI5mAwjpAvGXx6H9XiThg0n9dH
l5jiHnElYJup0G+lIv8tjoFpf04y9m/J1lKJisbXYagW89ZGKuA34R5NkGr12CcfQt/1DhC/In9F
+U/Hm2be5OagNzHabVrW2hovmnYIskFfdgB+1dgikI5uZBzekzC8b+CDFQ6pffPsp55gomUdpu4h
zToSt+dLNwCylHOgYuHXsGI8Uns8bIKDh+RVq/cldasdDQ/MDQMV5ceFMWaUzn4/Rbi5Oh917nZo
Phde/Ak9+WrFw/cYBdKE+4iAJB1qSJTWnihhUvhUEI0Ir+IR9x7Bp3a3Q83SW4dVHu0W7i0jHH8k
EZyLaawyHGzxfnGA9evc4lyCGQiGWgwZ2PV4GTh78rw5aVrNBNC5OqZ6QCUL8017JAxyO0X1PdJ4
cHQDApjokglxG8uROGZ64Kzusbt083TSe8Z2Avm24wBExRKSAHFv2R1NFN/eaa7Ebv1kwrl8klN8
CSH2xNp4B6JA3dtmj/vj0BNLqaN7jfXpqOZ6b9XjLjfe5Kqi3Dn0SWp6FCAqjxrWKAvqipUimaa3
ST3go+e5omSlGJ52dF0u3A8RqV7Y5W90G1gZbfKFwQOgfde6RCnJDGV0mPvwRhlwgjVGipr+3chN
oq2GQ5d9jPKS1Z25OjupuB9FG53nxWca9KJ9navkDmgxYlFPX63Jj95g3cRafIhmjSgM2DKrj6j0
0MJEbbIjePQUNdGptJCwKBLJ5HQodZZDbK+i+Ja7BknnaZLxc2O11RaQN8XtoHlfSWa7tHZ4kzdf
lsGnl3wxbPEyLN11PTqR+PYpfhsPEjKkvvqIIuu1E8Md3ZMkGL35k4fxY6+4lu2S+K6XjY8l85Op
EfK04O4czR1e3VPtlHfZYN7MhFNI7YYgWo4ODtHcuemzqtj1Kn4Qk/Uae+81cXoULhGcP8dvBDQ5
oRbkU4X45uTeV9imCMilvKVdHpHDOjabbGEJ2RnWw9IawRKDfNOY5bQLACKhZ88az/u4GBuvXpmL
I2cPWZqrgCKhKCucBlyYU+0QVrwheGz3Q1Gh9Umxg/XoheoKiTH7TnGdDe3JXU+qWm+/6SCrSjJj
ERyUu2Q5tkMhblxm6xNmb2waUL9DwCZ2yakFwROES/jBxOIk9H6Xo8PfDq5d33hYHDpg+WHxGip4
G27UdLwLdWq/uVnJsdGOt5MhjmDhRkxfHJpF9AkIMtXLQqRdJ/BqVEW2//9b2U+N9Q+iAbAIP3yL
EB/83CT3KEf/9wvZ/ltbvJfzrz/wn8uY9S+6uoRDOHTCXa7J/91St/7FbcuWtJpRcpq6Jfgd/30X
42dsk3Y7PXN+yF7vUP+5i5nOv6RjOa6DAPQ/wqRfLl9/uozJte7/y2VMSJti2+R1ORZap1/K7gVU
V210S7JdDY3wa2S8G2zsmloNk1EttPu3RkocbI+8c/F6lLi5i2M+Kxm+6uJIfbdrUqTsOy+3r0YT
Jgfa1fFF14gQF169lkb8RycJs33fjl+zJVK3S0NHruPQAZNn/EOH2fjtdokimkuvKyyEyYA+1v/+
pyGBg1UWYDA41bJ23rUFUyDx7MyAa893vf6VcA+qR0CB51lSfHhdOFxCvC2XcIFjNDgpUMs8OSSd
d0lVNDyJqprBVKhLF1OfEH5r7mvdwk+3DA63Cei9RtS6F6Ss7qX5KOpDE9uERdrReC2YMW9DyZx3
KJe7n9bX39yXViXZL9+bIW1y1Ji5ODa16S+N9A6nj6ptgNKT0RW71gBBlNfY+DTQnAf6OqLPISAW
qby2tpMHjBCWs9AwA2VJahxiOAoIhmAWyKq6aeY+2rnDLB5EiC1yUKA6UsJkSRy3zommeTDZq+RY
yh5ZsQvhzk2UfnayVcabu7n/57emr1FVf12ShiORuEIysAzbNda3/tM3iOY0b5qZPMraK3ytWUG5
Zpp/GqsKiNPonutuZopoIQVhu4vO8GDBPcXZ9s8vYxX4/f4ypGV6Eq298e8L608vQ6ES6EiEyLZj
23j7LidJzZyhYBO19px23AzXThuQCf42i7LZM7p+AXOMsMN1Hj3rPtYG71S5pnf68bcJwMC//xbZ
Dm65AarRoPXtBSp6w42nplPNUbQv2KD+6a38zSfKAkR9aNoW6v814O/nT7TGALYMGvYRrsBkexsR
v2yyixt0x+E+bnTACFPr7CfTKRish/NK+uCSo8eGzai/q7d1vWbEmknj0T5GUM1VZ09C22sxx+GN
GC3jMkmVXzxt/oe+gPybl043jH4RExu6Vr/qHBn9O7OsdUhHWj0HHdzNc2c8qDzRTz/+Qy87/mX9
ZxwAsHgAWB+S9R39zx/LEgKFTz1Fnydxdz+2oLyNAm1sz2g5wNeo7B8ez79bw+sI0cDTYfK6rV/W
cI3I150zo9g6gwFJBtV7YemZP6RTFkSDLnAopV8LLier2NJEpvVdaNk/bIV/O8dEpaozwmT5MjP9
69c+QU6ywXkx7KoJVl4armFupvuytOGsdqa4eBFEIJXAJwkbWORxM/zDytN/36ZMISxDrkNgsNW/
PctzUiDHbnM60iQexXoHHF7l1RWQKVpsEZ7dCpFeamT72dOic6IaGnLjvdmUsPCS+hFO6HS1iRKR
DYBjyFjZvClgav/TcHD9KP6655jCMRxhOTZSX9tZl+FPD3tpgImV9ZRDWOt5ODXDubbUcSep1jXS
N6unhcyprjcvcfHYVnp8+vN28+OT+OsrWFXBDEUtE1uH++uG7mi0KRpJ8uzSHsjRTh6nGNqFKT5l
sLXf7LSkp9lQ0Va9ep4xvQf2DFbWsvDOuIV+cVRW7jIXAEBYeoIQK8V2ZcgYHPlUBauVaLMwNmJi
bD8IcqAD9NMmDgTV7Sxrhy6jenUGG7DejOgeCIfxXKxkUS2rXmTGmEXQnLmRKESQNxLW82PTQLih
zn/+GH5EOP71Y3AEHWtMT1g6iXr8pR7JXCyBXTijxUpPceMskipiFDcx3KIbw+mu3hwPR6vPT/2g
VDDb4klvS+MZwOx5ydv85Aw0HvAeMV0Ml+gqOmJ7ksk5dh25ZUkSe/8uiP/XbvZvfVXhCGb1KB+o
oehe/vJ6l1mYhLQRE+yth2XXiGRvjzK6tEaD2T9FmNqteSlZdZO3w/c/f1i/zYzX382vFC5HFHqN
9bX9tGjtIjRhvvcVqT29B55qBNWyGJiZldEXT7xkHiaB1fDPv/X3VrL4oThfbUgsVGH98pa7UJ8w
yETrr12vT+9lT3JTVCeOP3kJtie7FZe2LBrfnD3MngaQKdPGDJ7TLmrjZmsUqjhlVrL4kzIOa5n7
qM5D3rb/97PD0XmksalR2FIs/TJo6EoVdTCRqm3sSPFlTfWJYjzMsic+zIgLaPfxQzYV6j7Vun47
GmCWWm3Y9wND0I1owTvKwup2ebJ8qSFvXWFFFLd9psgYCsPuUSz0ACZmon/+fP/mW0WnYEoa9mtY
7q9bEdybyC5DXPVGIQgsSeC12kl+VV1j+a0s4gOgcfcfaq7fix3ivLiiUCGwXSP7WV/UT0upd9KF
q7wJkx5x5jbT3/qmZ2Qpp3sPY3uCCYHeUwXFIHThR0VAAWC5hS5Oa4PB9gYk+l0HF57w6y9epoBe
0chaivDVoAm65i1A5sXtiohgQ+gAJBzL+ofn8HdDBOcLvgvbWHdR3sEvAw7sBFj8B/LTyzQZnrzS
2c+mt7wzdqk3Ip4ZAE/5jUht76whk0Xha78vFtL/GRH8/Sicxw5u0WunobfNpEvU/KBt0NKKs9m5
4iw9sgs0pL6ZVgviuxPoYZp4aFoNE7CLmxwzpo6iOb6VRVPeaV6BJGPOzLsSZhpQBdruNc0HK8VE
EE2ji4QnrqBDTLea2cN8EXpzGDpH3dZO8O8yLPnhMZJcGCk7s/sxlO6hoRtxDcW0BH9ecsZva47H
xPYcm0GANH+/NBnIGgl5ARkRmeh43VRzAmjMHsYB8j/qpQSowER+Q/d9runnWbXh7UrTfAuZY59a
HNCBoeUbGk3RLtPi2Z/ZkTiyk0Pbwhcxo3HrEsV1TOvC2aQTMklD3bAT9FWNNGMsaH73jbmhd7b3
CqIOjSrnBjM6NISLyHtyaWstS+zeN/3U7ACQJP+weBBR/Xr+r5ZZgTRIrqewvc5ff17/w5QsbrpK
l5McfodW2TouiPicwtd5sQizx+gS6Y9FQaBp3S3ja5vH30Y1SdTN2YAiPln1ICWKSo0Khb7mPN/U
bjnfZCai3VRHNmP0VnXXY3rpC226W9pmvuv1E6kS6gAAXN3HNn9I6PCMbWrJOqvMi9NU70ZbflHt
+KqmXt1msaK12Y7NHmkGmh+ZPjOYBynRuY1fkGXmCdWD/Kj0Jzgk9q7nKwlQ3+TUAro6GrWsHvM0
emR2r/u2kWoXIxbVWfdyRKROHWEiwOxA3h0gy3bubuxx4zStFejrD/YjWOM6zcWx59+HvtZPUKFQ
v2DZPxQdYLE57MQtCtLlOA2gSpqKdn3D9GS9Vw7ojYFFLT34nqXOnR3TgS9JmXq3Vt4FTIvzawg/
qaDfeGh0zlJkS96uM6PPFbFlkgCaHUGYyxYKv/KjFGx2KbnT/6gm88wE48y+7QO30rmQ6PpNK9h5
aL35cZ7Nr2Sa/DgkG9SPm5lx7iHs++RmxNIwQUMLOEIqsOZItu1s/DIj7J8x7cN5io3+XM2jfvnx
x1Ta+gXk8sOcO/EbL+4EJwBKm4E/iOu4P+aIpn40HZpqCM9V925n8kZWoXUYZkVpoFl0MfXUI7CL
SUiNV99f1E7WPJxBtJ5SfV9YW7NxrgY15g267y1IF3U7Guz5I3CiliruDF2LxrqtyrsYhiPoOfOL
U+HZdOk77ObRbC8IakgZmPR9N4jJH0wkH0v7Mes1pIK58N0OI7SUUR14Tah8w6UxkFZNfF8MAs5t
kgUaIwYfmjfOTdxHTERVh62qaK6uPdB65bq3YfL9lC0NMbVsCn61+qkrBidvgi0kS6ebZmqtR0gl
4zbTOAFaGzQIw7JnW4EhmV0LZ02cE65iLOqY67wZNTiw/NchXOukAv4QaSVDFTdBaI6IqVGSEUlB
ruufNz+ko2vF8lPRiXZVd13p0AnzoG7/ELD+/PSnHOyd18Y0wZkZHaD53bdTVu9Bo+36JeWm6Mbk
N8XxHryHvA7A5lfF28OwM6eIxbiAy+3MAERJGZjWkvu2pjChhOj3hpqpaTOHlzi2bCBCBWkGZY6U
0EAFYPPQju5Q7vSovYdADip78HZ88d6Vjsxx0Mt8p0yQmrU/lIjWNRty21JlZ3brhxL38IMyXQ5g
OPutaw1+eawIFCMm2zoqpm2bbpaANvKQKM7hU6sVQVMuHcN/CUNEqHjPlYPZRXpTkGt41vvXwWYj
H6AqBsngsdwYI5FJAn3O7BY8LiA28cGVrSk3Rh1/U+Qi4WrSNyW9BUblABk7rf9uj9xnnbS8hf1i
Km8OPA8maa1dyubZDZV6vK+lXgfVWJcB9SL4ZSxlDAZ05PRLcTQk6ESXVqGfe++RgMrPRdX2B2GT
Fhhmh9gccZzB+9+o0X6VbNeB6qhbUgdHBM49aMsQyaPpbII5mTSzfsTxdx0NI713wpVHZRiKCYh6
ITcM6s9sK4x82i4GstYzViF0D9e8ji5EBxq/0TBW7rEunoaqmLZpf69wrWxr3QSe20KLC0tdkqkg
esIYqBeiGqIkaOZD75CZoHnTS1rMX6YYN9lYAE1jtjry1VKfO+/tbASUJDKYMvhX87Cc3BiFVj5Z
xk4Bi82a8zoOAUoltxH6C87uEPp0JYO51D4wpF/CrppuwcTMVxfoKAfKF0Vgiq/p4zbOc55ZEmqA
Hm4L+oKUMlni96lWb7vyvQu58s/aAh15DSuVYXxUU3Lbu8JGCEw7im4C3V8uxBvVKvdU98elxUCT
NaRfAb/GPImKxWlfs9iYdpjwvxJPVdxONQWSUUAKZP3j2YaFsu3lqY30E+hwdxN7BKTm7kMxexQL
hKL3Z3e1UI3ZfF/BE72CkUfBV073skNaGg3NF3QJjNrC8bSIb7Y1k3Ipgb7lWUxS18QSB7L20kQQ
+NCbAoFiHihZe0e8mNuMXIYpByJRWmpnLdAHCsietDnVwcL7iY6RPdQosT2W9UeU8tl7PMnM5VEW
lki0N6nwsp3Op31KADt2fdQGZs//TZL3HmkUjGujqfzA/4eIOO3AXBdyb/X9qZY85ZKO1g6zCkEa
OXEsIaTNLWGMybZpiQHpumI8JNSdbXJWiv3EQxMdkLeoYnlo2GqbRV/2tZM99pSgQYyzy8+PhaRv
rmW1ve+n4thi8UF64Q6HZLIrEh7Hys8B/jOaBaEz9APzboQcRNB9ZWxMuu0mSuMq0DmniFJwgiFj
pU0y/pT3yH4cXIOQDq0CNJU3+7lAcVqkSArSEZsPxXDQ2mCmZk88GqWw1hpR3y46UdlFnOt7jUiM
2PyApdhsWvsrwwsdqaR4IvZaI8uHqiYrMvvgZhQWiQ5olzxBP8QUlrHB7NPMYZC1vAl9sndGWn6x
eWuyNqPA8syJwkZukaRCgzRVGNCmeIrLGaIQ41c7QR3DiJ3g4ZmUwTi8pFqz85itgdU05t3IfJpg
g7QOErNZPS1h7Id699Wjd02YCm7S0oWpUN61XkYoXf4kq2MSR2+FAaKvHJj9Rdis3FIIv9XQmK6x
73Am/ZQ+b5B6I4GGkPi3nZl/CjPO0Lg2XluDv2gs3MIDIOm5ZNVV3Ue37hQwHrUl6o7ZtIJugcv6
FOYWkrf6fa5JSk3qsb+Ynf3ZUn2xi8flcxx/Bw/fbLMsIRFL2dxACnIDZ6XdFe3oghFsiIH10Gw4
k/bmes3BJYvjzq7RiqY5B4j0xHxpY0nk4ZKe6GhPm85Ke86F5EHp+I1L1wvAWrx26ezc8v2yDy44
TmPmJI6VvYqx1Hfp+JZ3yr4nsQdMK4qhHeXppp0Qc/cuyTUjZcMiQb1KncAxc4ALYqG1QDsFnzHc
pzF9ZTANj6Jr0XaDbS6SElAh8xVuTPETfYxvBZXw/aSsSxcy/LUSfecM+BJlj9KlaheWU47hISoq
bBll2250et30oii+8sqRQAsjSZot1gm3k4uvzPxlsO4Nb9oXOEZ8E7zkGDvq2BI9QumKWdiLyULI
KNlbK3sk4MLeOg1BCGmYSTJqow8Uv+NGG4oeHSFy5nLrxuQpWPaF+lbbxJL8TFVZYRClt8Iqb00q
PQJh86+mVxv3fSIO48TlEGQlY2uWRtPLDSc6YJNeWG9xZABhkcnR0/tLn6btzrCiG47KI+GHpFGY
oPTG6DXWQWLlKJ6Dkth2yyyv0GYtYuvddxpdlt/3oGdItTrlrbIvyhI3bFPFgwJV3UheV4tTUZft
hTiMFwxiT7Rpj0SyJvzPnB2GHr9D/3LIJv2A1oekByJZYFtpKOwmpFUJ3ZJqMA9lXSdHZk1XPbeY
Wztl6Weafcn6NXKjtXt/qSBdRuKjhNiJF45UMoMgjiJxDFKI05duxvkLqCrZsle86xVOR90DsTWo
PUlC3CrL99KcBzI5NJIEG7QBOgqkuvNT3ICZUiMpun2LxVPnLomd1CcWdKc7k7qNYvRjaT4Txdwg
bTdt+QFFa9mMk7d6qR3nIG22u3KQzxbh2QeTR+mSEOu5cdY1KmZ5qPrqXWrf8w46SqHAj+TQc4NR
Q5YytbkKBuk+0Nq4LnrIudoBOJuWGEQRrzLvEW6TthAYyPwTabxx4uVBOaSUEc3gj07Ks2DT/qIU
9Dvkl7Bx+FnGW0FtjKcox7dK38o5P434M760Q/VY0gdb0TZoYnqs9OxZUYBzoc4JagQBlolxU1X7
KNpRjkQLcUQgvLBgfktMebBy7T1Sz5OwELYbh7me2d5mV/cLD7ICMXN4f9knpHWXJNDIYu51Q1ZY
fsOAMYgjtnmRQbmRYjukFdvdtLUiJ3xAPE70Bi7P2e4OzcQKnstVYtdkT2XK+m90xOOoK/YdiAHy
26ZbD+X4Fmc/SVKt2VL1Rh+dYYPPTYtDFDW3ZY4bdHbDC3XaZ3TkRmCr+mpE49vQ9jpTifwYtQ1y
q4ratLUiONZ8p6ojEzqxqTtR3TTLS2/Oh7FGsqhP3ffeXL4AinYoUbWzNYJTH99DaIT7KcNRjqYj
4Bizg94Y70r4xxetjlEpOrdeg53MGuPHthfQMnDZpxg7Cwuqq9Z4xgv9xSc5a4gmJ+NcG/BpCffa
j7BbnPwNrRTVVQn4XhvTq0HnCIZGf3VU+Gatj0Qu9Rs2U6zKibYgy4skHbXubuiLKFCt/VB6kfuQ
udWzSTIDKfQD7hZxB8rJ9YGZ+y0wubOg+3LuN01LoT2ShM0mq9GNMeYHXdLkxhA3+jPJ8JCVj6kk
n3UhaeNE1I3mVfE+1Q0USkb3qE3lViWaOkS5JZn1p17A7f8tyyZAFfrBJgOMKnPJL1Dtwk3GZlIw
v9qmovje0+mdcjjktB6r5obMj8GPrWHe0HytHrm37auu3rV3TDrlpks0KKR6B/CBqGrRFr6jLU+j
aX6ZdO3WSGuYQ+256fpjSB4p2hv8vxbbvK6671GztUX6TbFbC3VTZhbXGupB2Zv7HCt3JcUl00f0
38ad6daYIJ6sNMKmDEc9525dAq2y0Q+OeOiZpqwV2jtS+H6TfTIG537OqH2G8kijQWz7rqaCNzSi
RuOrYTMHF23uzzb9BXTdNzWMtb1XDhj+s+wYlvY9lU5y31BXQQHX1zjAFy4lGXZgINBCbfKoXwVN
Ieni3nIeCv1UojLS1uQHCvpqP8bqc5tC+8/62dll5C8z/30arVOORSgwcrugI5ZqT6rENK/AoxYh
2sk5RJm0vtKqWiLy24zDIGGh90iAgXjxesPqBb7zzp7lQyx1IqP3okzuyHvSN/VMulonvsaVcV8p
HTip62ZbU6fzUerEOjLr4Yx+Q/1h4oih30OswvM4+NKmj4NlmtCJBruLZn4TmfVFiKndQAWDuJYa
mOk1mIJeeeXmU27cxmtWth7qy+SSkiUULCbsYlWCTgyfeTKIbrTFW0LKs9lbfiblq8knW1CJxYUG
ISNMn+0opBdDSoNI7hSlP5PT6hCX5ri36UlGL9wtSU/53C8zes/6vutIoerblj6G2ZwyN+p8LkbJ
McMztSTLJ3LYXopMApdx6JJJNOEo2SHQGSenbfQrGNFmg0L1CCiZq2yPo15wJy6BHXNa3iYJudJQ
yGPGYnjhlybTN22JsAp3GqK+XJw0wuNJuwP00mufFPIDC51XGx37QTxBxjxV+uht7QjCvJDx9xJl
u69Vy6eZELiNW6R7V3oPtVHs59V+7cb1peB2d+LM3ZlS0S8qadjZGvlrJUWfDcxHDB6e8zp/b5T2
BpwiDYrO/JZqRAIarB32ubAyXzIv/nA0PlfO65sZ8ZqkHtkwnuLqEXIV0DJM4at9u9c0Zmdesi+M
R9oihFfn9iNhLsceqMjWjtfGl8FX40QJCN28rldTE35UJVCLJw+z6t6T4crRbQ8IBpHdRce6mj7L
VGeAsLbmYpgJZQtTvy19MIGfNW3V4MN8DwYD1+GYdT1qB+gLpv3QgJDmdAqs+oDv1w24dfLhZSOp
l+cwBmhbR/GumjsHZjB+QPKhHtyMUUQkIWWSunmwE+bWZGqwS4JJQIVcb4qZGLYwm+IX02zB4zU5
FjRaMTgcSih0ORTAHtp5M2eaz64puCmBAVjAepCNuJ9TYhbjNVOkCof7zJbjAUussx1LuHBA7ziL
XCAbZFkjZi4J0qnDddqqDXck0scWMtOpSJZziN/PVCdjQKlJNgmeG48rMNBdTQ5HBVdQYzC5s/Lk
cyO7b2FLtWSG4rYfTZZp/NJOcDqp+OsNs3XoZmuAmpU736qsCeCoMQ8EpoCstKGr0bsWCngjIYDO
HTadR+CGC5pwM+X9fVYNp7iyERB31XGEXpYRIEuppOdn0WDKz2qWkVYiqtRSIzz0S/WdlM6JzqZN
OgzXhVnhlZhi841YvY77JJ9zHn5qGN5unZ6TZsxw7sT51dRZKHZEDjc13KFD4EYWTw7npuycUzir
HXpr8FD9eM169TGBvE7r1OYWoRNh2kt73xC6YUI7iDRH34V8Oei4ATBlqGa1mlj5ftTorX91W/SN
zWjGO5UZhMoMaXdsCyTV8AlWw8irNrWeL8yk9l0renAb031qatLBLeQYRftlXvMfy4T43TBNikCp
0vcGh8NtmrjOtJK8Y3yQaw+p7MZrXCCi1FxMFhZdlrF1uaAOlzxJ8TRqD6oUPtja5pQDN2Ztcgp4
7VePhG+sgeFnw4j3ZLIRUZXbX0uVh5uRqRCy2ei+SaNP+QTzDqc7m9nEQVU4mQjo83/Wwp6NSD/O
9rxf8Ouyg3yKUd32Vb53B+dMD/cLNQ2mgjr7VJfNuStyvp2er9CIX1wdTQu97Mv4GRUV119iq/ax
VgV1S3pQbOuKIrtGWc0m5XhAmBSgiNStv9AzOEYd6avogGAuVTOHqAa6nClXFrQN0SSGxQcC8hjE
B7PlvHep99gUZ4lDPawYsNZhzkWvxsAYLej78uxZ4bQgHWy4WHV5nJv17gDsHx11vdMLQMbJuJwm
G0PrMupMBxcldw13DoZ9+1Jnw4qnWgtiE8xYFS4uVltygun+5ZZG8PxsECdLRTqEgukUWUabzGrp
KwMYFSTcOaVO9ocenRJpl+huUNBjQkIPMyyfCAH83tnmC/2RfWfJz54cccJ7NkDegcdn0LUtshoG
FknxNY9WvwGNO2dN5hgbMBhqpB0qYwSl5jf2VGZZM18a8kF5K7ix5jN5qIYlufI0n/qxui9LlD4s
D88TRDktEFuK0nqQYF3yWKljGQ77JjZhHYTftBn3apuj8bVktGu13t3GsjuRykihE1HlCPoWuVFg
Gygmk0akEwVxR7dr/T4as2cmQh8dq9zDqDdEd+nNk6El5YmrHtHAM9E8tbXOYbsQ43Z/JkwAUlFD
iDf0aloQiXZrT9cEhyjfcFEEKSEUYw/WmGEYyd24Xnfj7MDtNliY3UjCE87nzahAGWNDyTTvYSpJ
KcFarMGmO07JW1vG8SUqsWtDTZdTAf6yIeds0Rn3ZFgxshe7eeoJFhzyxbx39JEmC9zKyqqOxTi9
wNkut2E7V8eq0Xy4dEe8NPxL1L5ypyTud2CU2jXtc0NwFuQjqvW4uwLn/mIoMpTaMQ2WToxbMaYQ
n1VIXFfktEi0qwMAPBIz4gM98Yb7ePfccBurrVGdnIrRkTeQ11JmbHhS0D9p5NYbXjyTfI4W5ksU
VX7t0PlLe3EsOo9LpRfucwG3U5qI+NwwvTLIz4i+5ZnKHUnURfditPFXBthkkBuaxeowiJDNLZ+8
8uRiEC9J7MgNWcuPVWhvGSMf83TBmF9dPYBuWGeM5WapVLONqikGyI/dQpk3ykF6bhQErKQjUxbL
QetW2fVHOc+kZG+yHQ5q5JQ2rqaZ4J8m8y3RdJu8MctLT4wDRS1DapJhadUxLCgHTAOCJAUdmK8t
3yaTudisL0Q/8wXt8nK57cq1I+lpHx21Am4dog2Kyt0UPcEK9bAWTE0JBJV4jA0wzVdxDfNwxb8y
RiFDjFISV1xWM62nljlrbXbbLTCh4pGNiEs50jBPbIzUJFlU9Q8Ej6y3hBxEER4qryg15AeoajIs
3YJKYRPHOZYsE6Q+pD5sWda8F0J3cIQXH+QQEn1QdveaiXCjkuCHqiLH1p6ZYqvd8ihSJ82011m/
7ti5e9tOi8BUBEUmBFUtXzGqL9tGh/jZQPr1EzPxNqY1HeUy7quRJIhKox00dCBwmS3mA6tCRmHk
L5I5Vsu9oPsvrs5ruXGkDbJPhAh4c0uQoDeivG4Qcg1vCyiYp98DTWz8G3vDEKXuGTUJFqryyzzZ
0SVSqZ+010BD8rSQj1N6RMZkjwTWlXECmQziIJQ5oreOtbxH9RSog1btZLZwwZdCWOTxlhEU8SdT
5FtKrfWVA3CMJHkX+wpeLVyn4oxsUW0dFYixB+8/ieeDAa+UgadJKL4i0QqF4oeDFau1aZxbykS2
qTf+YHAqHqcIdB+zRl/UMDkwe2YMUiz9xUb1hTk4dHnng3AaN6i57p5R4r1vaF9o8/zQevaj1Tnf
3ERQEiRuC0i+P0SsniWohX2iA/FaorZFXzBV+rVdB1myegX6v1bi8EW06Y9QlA9jInavhGFFc8Bx
Gp1+G/HP4IXE6mt21hxQPIxwl/KOwbkjilUi/FXw+omYIXRFE1u4mmJL7Cl9BG23UgFUSthN2hz7
cHztDdbBz7LhlKBH59Hmihv6hY9SmU/GFPL5nQpo8hhIXcqIB/NOaQsdBFypsnuaUxnEceYdWNUI
6sb/oiG+583ivio5BrqhrjHxEL+top1FGDXBoBjPSdMdmlk91SVvUK43+CDw/obx/JNPF6ctGq70
nltfoUm6wIpNZNevfJDYD+S/0XJgG/WGfUHEjS9W43JNkyJ3ryC36s6XDiMLqg3stdaaz93Ys8ss
WZG4VXfUYhP/+Z1F2pEXtEkMOduwpv2isIzz3Ge32mjrwIgV6LlLqjRFdGwN5L6O9uR6HAPyRvCg
Je4PreFXL8dX2TUMELs48vUeU3TBR8Vf2AGqdDZYBX5ypX4pwnqXeWn0ZI/Rwbiq+n70fpym5t8R
PiHtPGIVq4Jw0O5hb771ISszI2XqXOkb4rq1eL/SySCEWoJCnAbjoo4fjlMZvq0pRKG8cC3lxsst
fvORIhmycq3qG55CQrlnPE0JqDl1nIfR7kmJvnS6ddFDEkoMMvYhnwY/rbDIZ+ludNLolLQFfa7L
VrWdeZHtjgWjWDwWwz/XYJGqFE2A7+vulrGhMJae1VS+di2fb7KEmyGOn2K358PBI0DCbpmDU7A4
uByZnFTQnMGqWIwZ3YlG4a0ZlbY+DOyI2np1M9pInW589ezG8nlXU6YSQ6CZOWlKS5AdTN3H2qa4
0/KGTey0vZ9SC0NEFwuFjB11PUDCoLxWPw3cz+qY+2UzQK60CvEaboknfghNGbYmkEq6Y+jASJN4
8kVYPDbQzNcmcpc/cNbTxiz0bat+MTKQIZ5dcAuooN41S2Nw9qW3oB/MmsVGmfDrAG7fclScVkkD
e7BJsYHhmeX6tPvA8kZtE6JdsaFpb6UO+Lkz1NBv7eIVxdXc6g4Z+tIC6KYtPR5h9ZOjGe8EovFq
4IAGpqMO5gXkofQrHQZJkFZcep0ir45Nb8VE7TZp2zLn2EDYVJb6p8OWbm0WlDrBxEc1ZqCOGCLf
rGEJXYMZWKtK+gPPT8OyNBCTqosjWtBiZHK5IXM4niOmpYzl9nanH+uCOVXeJfwq9ELIqG+OJgZM
xo1ZxKyaFnetoT0Tt8SBN/17ovWJaAm9jClHoT5dA9JZ7AwddEYAKdWMWNwNmPby8sY0mp73wmL6
JMx/g6nrG0KP/C17p1fenpqwdtPGqFY0YAiOsz1n2pV+KAawjZMc+GtDzhCDBkpTcQieCQY4YiLj
TP1ZSGKdedh6ytMDDhAGv0Z2ZTlYZ/AhfLWaC147rkqBNQCSiY0UsEtpYKNXZttayqspum8LtRmR
ACwCAKC3iGNJ4bovvRJe3TLscc+qQUHHwwYDPTsq3cPrNlIenNc98yIPt0PldCfqgr8TpSZZ1xTH
pDQviIlQtdnh+7yms00bczL13yPT5BINa5h+tI5VpNU5OJDDZ+DG0bY1jGWWfdbziMCemhd+Mzdv
1dy/UH5LpVfyL/X0VyqG0OL06sX2mmHfVJnmK025HiiGWzez9TiEbeU7MYYlK3H8por3KoHGFdNI
9ijOfgy9M009pa/b6oEPHbFlmfJxqXJBv4l4RYJ+MFr9OqKNA6V4Cc1oXIcsxr7a4kAHJe5u6TvY
IIN6W1cMTAmrb8ChBwwBfNQd55TiC0V4mra92z1KNp5lzl18lvADET7eP1Wq7yZOfVs3K6h8riXh
IjV9SqrwYbKbz6Qt2VeG0CNtgmX4Vnt83qb+wOjOXpE64txUjiNfZeY6juc3a4JDH1fut6Tgln2W
xIFFnyuBbUsTr62gHDFPzLeaVWSjd6xJYRNem1Bfpxyj6R+ncopSJQ7iqVZxPJQ79sVRkr+GoqgP
bvWv5ezvz82TSoX13krLZ1U2WMHJssJ8e9I85Q2D9aGWurdqLRbmUiCwS0LyO7cYHyYS4Xqr2rus
R6qT+XguuGRk8yRzdifMeO0Ak/t3wcvpQ6umavoBkcs+EJNMVlO0ROJluw71KUaywUrp9r9gxLAy
pN5dT1HNjLygzY+WVryEW6oZE6p3i8dUJysJXmHNhGDTOuY2hmLpC6E2QUFb+apC7sUpvfOE3W6j
0bIRJFNu0fq8ou/4waH3a8WVam/04dPKgOlQB3zUsCpRCMD+lGay9yrrHmRYQYbmvQqUEJtZ5ea+
mP6ONoTtK4gJAo3VMeA+MYrDNDC1jxrW0Sz/sMp214nyWRSQvJhasByHx4m4kO+1vH7wuuNVW6Hq
LDOpVa85Hj1c8sVhJoBUVIzcKAeWQ44DI2b3VerKPcG85KlS1a1aTBjoy4dQMHLStObTrhESqxJr
s2W1IFoxwZYV9ZuDPn/r8Y9k1LGDrk8bkunHff2Y2nJTU4jlFBwEQk4AinZvQ2eXovWy07DZ9o2M
C131JDnmWRN3jV5JfrJSlwDSCMvhOEEcnPLbLB7qkROQ7ZytsrjhoMbVA5nUbMnQjv027p2tF6vN
pu/s3awyK5nYcJVh8pbWghMjupVn5uhvjlNucmNfNs5Hr3E+a7X508JJGLbfrodSVWtdCqN7osuT
ontOnZGvpejZuTI9R+2kBhmDw0Z6pz7sYOMuaQlTKS7Z6ByNqHqE3dKsPUQHCqqys4VcsjPt5FCY
CccF7LtBxdQ2NWrMUO2WqgLgnFJ2AANw9vD/q8voaMqImkz0NUs0LzKx202scDtT/YzE8NqiM1RG
0oFn9pPQ7VOxw2J2Yb2wK4w3paPS5jtZ+xHKMBcNxVMZJpIso27dCktadllpKO2UODkEvUNk14Iq
bImvj/SmhXqgkD3jRb6KqkWa7VHtRPU5dXTIRTnrWJ7Gz70tlQP34Azey97WENIkyncrCuM8URHG
dnl+qeGRYYt40pNvkWl3baioTK86Ljkd+bMajS3T4984DlPaF4e3rlzADdzbBedJUs3p570oXLZq
jnGvJwVutdGijIk3qfbP85Big3hRGw5hHocIeUkdJVBnAuOVKMsN8Kl90tPJFqKZGUyPWtfc5R5A
jdpQaFIVDghV/JoJ7sS56D8KA8PlxHRm1XTdVzRgR8IWxuX640gkobajDBtn7yoR6cmO6e0qpcr9
CzBHnCcvWap+Rl4GAlXRfodsaR0Z9NGf3QgcRD2TmsQQh4OXRYzbKeCFEA5ABQk8/VV7XDEOAf2o
KXG35+0/tB5b5vdGTQ/ZyP7PdLmPe6odVC4mBfi/CCxMP1dqX773TvlgwrC2ZZps+obxQZbzcbTM
cCO159kFmNtgPLXrfGsBSADL7zGu0bHg9ZzU9WLIiQ3qv2o4dW8Z3F+wDyHIlUgxH5OJ9SeB3CWt
/qVPwU1kbB+YGzzVNPbgQSJbM5LLRY9BsWV7EdM9u7XSd8OZcpjk2YczYikh5U7l2/iiujVDHxZv
4H8sm0Wr+IImbb+0tJb/BrJCxSSezVae+bWe71oq4K3y9lvhvu1TGlM6Cytcb6Sv0sixPG+IwYzH
sNNoVYmdFBJT84qnFYMyxZR0whf4CTES6HBj2LUboJRhFPAR+Vcn9ZuW4Yye0/4WSVR6h8K3rJGP
I7Xl69GQco2PSKxKBUiLJR7UsQ6mYlnAlCyHA9X/hp7D/BFDz164xlZNBCskVjJgeNO7h9NfzZ2T
yy9zHpNCx2PsvPeGXm/7ejqorrXVxh8XAPsRl9FXM8OMKL0KAsFsXKLCcDeDdNyVItjXy5Zy9aUL
rZu+KXky0NR54ySi5AjRGZpSFzjs4eFnNKY/UF65rmyv88ceDz2C+5cWh8vEY/ocVCBwM/ZKHLRe
wH1zgnnE/oqgJAZdIW+TfKhUKCdGCBGZ/N631jUvav6V2KPwDRvIfAbZWepDh37DXKqo8NilWAYq
7N9JP6+SZYKHEJccNSfMtxLf0KpqjO1k8aamcICXAbq98Yx6H3n6l6J12UGo7nwr7VK9SSN+qDTt
BaZlfJryoXwcrfkJBzO1nZpq4tocDoVoFYrESbXFQ3oFWSZQgnHoRCljnqIQh6ZFsR1D49rH4FjU
dGvQ6PKuxt1DBV55tuZ6bcwZky4ivqEVNxdADKdE5/4tLe/dDe14rSY1tjwONQGwlb0KvAVl3AiK
xur35DEY41KKiCyGRupaPZMp2WwjtSyRwAv7OpqGs0q0B01BGzWjKWLQ3oiXijfWrXVxmtPpQtIl
exBVFDCwPi6EtWPsiZY+u5T96/yqNEhmpEzAmk9YtEIbXTYc51+HbfkIyCSuspPsYvbroOMtNzEO
qpVi6nEcyH2QVKoECwZEk3s+plTjEJOZetR8OUXtfnagXynJDNXPAnpjWRKhyhyvozN95L12HnXb
4PQxv4rBa04uo3wfjvi+S/Sv1pnXdRvqO9tVjhX4TDS13PAJv35CWOSTgbHNb4bo3iMKt8qw4cLH
DliemrlKfBbQ+Ghm35La8VXj0OdLwpM1OFVXbMW6dYvgq99wfoYbBEKALtBx2uvIlviguQAPrVpK
n7HzlZDaorkmVORYaJwW/8KUlXQIr5qSkiBqQJBrebyu5rw/l2N3JiOE38UsVqXjbSvKSYPKgkiN
iV9kCwmmzK793OyswXno6BdknkgTudq2gdbN11Zp1WMyFf3KQZFnXxkeinp01mHCXL1uNtSWoBkD
quSlLLzHNPwYJ8I9xa5o272aRE9N590NbkmrqvPQVxl7tP28a+YIt8Bk3UqjONZ6t4eVCKRmontB
BmEopi1B9GbvKehmXWa9wiJikGRXeO6UPCO6s4wduPcVbg9aNTGeNb3BpeKU8b+sDky7f0O2BFhP
EuE4jGzVJLzywUuitZoSudfxnazMQolXZdfc2rHRd5qSBKWDmzQZGnwpbK3WBWxBKFtmUJMpYV6G
Mdmzwu9xng/9VMS3Kh4zPhYxSKBp6/DK/rqtdndbE4T4LO4aQ997b3QUm5i6cfh7anCP98cCq7gV
VspRj1TM3lXEW00jAPJNqN6A7oozfc7bQdTarV8e/vu+4dxqp5+OreES6DRpRZ+8uj+lFWzXuSqR
hsf40Wq8+NHrFGgFtp5sG8exduygYm3l6EUFo4+jjxZPXmAtTx3atwNFov6xACk6H7WJVdXLzqzb
BoUwPHQOYpFr0jDiMAg61f1zOYRse6NYXMeEWi97Nuo7HvTaHEjZjW50VEJ3fiHE/FnpZXj5e0YL
+VqGRfQwdKrfLYHKLByu3MDNS4JW8uQOdca63dvbvx8mZlTuU+usl6bHpra1Hjt7JjNjMrDgSVRz
a6YJ9pKlCbX2un43jFC7q3V+NCOruqgaHbuhoLE2pkNkW+LPwKxqjbf2sWiZhg4U1cSdw856ist3
ZPAnOcDA6al4DnqFuSXT1qXToWv23PeRt/+wG9jVKFO1pgSAfD0exTLT/HvIhonpZlNb+1RQlr1g
CNQlNvKXHfl7+vdQ9OZZdWZGXmqPNpiWvl1Y3sHrcgSzv9hx0yiMoZ3wux6m9kF/t2mne+ipDHqw
gJsANyQwrL9PunqdO6RU/PxvwOEU1qumPwwxlduJys7R7SQ+DRHfJnaOG/7dIrCtIT9a9HnhN62/
htLMLo3q6s9Ca7/65Zkzzd56tD3pm/PAqdmJXwrmCkdZuSF2ctd+wK+9/OTvoRHCBC8Lz9voflRc
bE/Al1K21Lbx0kDbpJ3T7m55PVBDK9TnMCIHJV3sduRSq8BEFFhEi5fKjfCYEb/2xxEe8ardDPPs
XUsEhSvqgXk1r45WeVdi1t2GQ1CJlqEaSy7YONpxaxxHu/9xYwMJ2UK4cPTmKZni6qI5bXURfQq1
qfeO9FJ0IsKdOcVx4DAcvf890D50oOgMjVrNu/soQvKgbkLxYmeR/lXM97zckiGfPoiXK0EJBeG/
b2fs7xwcY5aiPrRart+SCTHKG+fSB00UAnbiM4U/q/ONxuSCIYjhK4iOz9QblX+tGi91FmNegBDF
rRh8lwOirSyyNy88uGSQIc82+Utal+1eEpy5K3NyJF4+IGwrDFQc2LS5PQSNZ6V3xQmdIO6NkRFh
ze6RISn3BKw0eEJJCsXiVbNK7x86bTsQfR3UgluA5sjjsi2gla+YkYns4Zo19i9ihbn2TCFWgwaH
7u+Txn7LekQ8yU2tf3RS+i4qOOfsn7Wjgh2oWf19+fdgZCYYk4miODfNvO0YviqxC2tLqeJnfXTB
Wajhtaq0Mii6gSIIF2THMIAtNMtrHA8/JlTpo0vmdOOIrjjUVfetqsx6MsHukPSboZ8muv88m5Yl
HOK8CV0T6C2RSXOw0pM+dtvCMW+CO+qNomdjy39P7Mx+6B9xBkJf14Pc9KLz30M2lfF/X5XV8EO3
TrOziUqtnKxJvkj14itlbb0XRqodJDhMNudGdIO9yD4p/Bzwz/yoHkRwejfzRxtb4tbWVLmFpQBq
b1mHdcctDhF541Wr5mZQQjzZKEl0iVpp3S3RRTcc/L8j5pXLEHfeJvLiQMHAd3QEK7TqSZvzBNBI
hpZbZeL8lowSxytV3tu/xWFYVoV54E1k9B5QARNYKgI76Yz2wbHoapSjJw6AZvCXpu2LXlqYmDw2
9FWVJG+hSsl2EzfDVrFl8uYk7ruVQwezhM7xrZ7EMSpqcMvLV3FDQTWZgFvEcZ9Zdf3ugGneYrc3
A8/BeygmsEaZyxyx7wYwnoy/7n8PhmO+Krhjj3/PyBHxcQa+nrL0/fcHSDHMW1f5FqHBJJW79gW0
3rAEd80wF1c7UdxdmJm/dVMelKL6Luq4Z2ydJM9dPC70HHlvlQhWJH/lqMCdWbttOrI7QBgaatX4
Uk0mCk6u/VgRBvoyyTCxN+Z4M7N6vsiJyYwKfZ4OyXbt5aPcNKn5L9c96lgkA0XfGnF3hF3OTtdp
ieFp+Bvbmh7ngaFdAPhQoOXSlaJK9VwuD3qGVrX6e24OZRwQ7gbSvfzEK/oyYK5pY8qIxFXOdcxI
u8wP0lpCV059J5SW4sGBc6gYnG7LFihvYqrx40gS41HHCL1yDY/x24KzkJOeHP/+iOyd/JTYuFS4
HCr7Fe30tXJ18VW51VOlHVOGAGfb6ONHw2y0neEoue85oU3bacUo30LV+Vvl8Ezgp2gDr8bHXMd3
HYLkjhy2vUtab8HSAIJ0xG2I8+mIUD50yCaDOP335TDKINNGgzR9jP+sz7SXwpm03RyLcU2TlUK1
uqZsygJPsZoU3r2Im/4EPhYuHHErJmLuKzaLWxcW3k14DiMiKKEVdyCkNVphCAwKQwyPg7TsAPMN
Q0QvxljFKCLqK9I0szdjXaILrxvZOaYHW6Xc0wHi2Dn2TiuiT5aTTRq/62rP1RgeUvvjvicD3X4N
lIYeC4CTcFwxbH5nN3Nd78ZXYa3zek1Zn/5TnLPdfCQ9Fq3aV+pbhbvpLx6Ks1jF3yEJd+xwCaTJ
fGMIv6Zv4EH8KvKtGVSmlIeI6ruS79NwE2FSu1ojfKs1BBd0yG8zHD4FPJ68v1OnpgZD+Oky2vfK
t+aNMk7okJi0CgH5dl6n47RtprTa3Dq3s9YY0jcVG36vfqnRWQUnLY91QvWexRdvwMowqjOaCbp4
6cMbOCf1Q62mOEzr9ivtdIaVVf1tYv6J9JvEaO1ejHfmB65bg6qNg2JmnpuxX2ak1kEv0PT6aN1V
pWGNwc/xCppjTm0frZicivsPxgkkK1G+6ExIqG9Xg+lUf3n22vHGF8Nryl1tlZ8227km3WDYtJ8i
ulxXtmoBPOVutUoKsXbxn1j9p1hLyOybxNnXGzp5knDF31afHFdu8W2r3BWvQu9PGZvVaAKs5Pjf
JwLMsrjZ2J2QT2jtNYczucZtiVrrdTvNoScru+m4fMzRPFB9uLV0DlobzvvHhVKrbIscnNqq30D1
3Lf6WqkZTfGvrqqDlcmgHY9YQ47cnbB5ojRsjBKyi1IxndnXLWVZXv/kLTfYlA2a2cktqGs05PxL
EdMeFi5P29fsN6JazNOD8Obe9Hf9Pemw2mRQ4MOamDIylNtPGzjyNCvDf4XvL9JNRmQFNch9MgqG
o9EbwudkcZV9Fu5L/MUHw0rfuDArBmZmQo0URa+YeVg6uuquXaS+z48zHlOmIuF0Un/ck/M8Pmgf
qkHqEpTwpZzA+vLVKlkwm/mBvvnF75dssbjRCou4i+ldWdEyVOOeNZy3OU+/7A4fqUZA+z4/mI8x
lmCkPdWwyXluLBpflQCngQt9WklvWjLSWNaMm+kWLfWOJAx4td+8z3iMt/2792lQyWDqvgU7+KcZ
VsvrxpXBpiO2+jsAcF4+yBhdtBrv40NGzCCe5Fl5mS/TDRC4sbJ/sIXH2eY3NJY1Ct+CcqeC4dBv
5d49TNFDTDffRSojFRCzRjg1eeshzBY1Yk2Of3CUWtAe7f2KKoxljaic+DHDyJcND9m2wyWOnpHa
u3AwPmV2xiu/WLhwsyoslz6WUcnZh9xTt1pVw0No+TYVfkdXMcRBTituwPWAP+852YsgDKLt3Sj2
0TbahrtIPSqfq2U87Wyw3eCxLeJ1/zZR/jGv21f9R116qc8eeU+WbF956VJ/T6DFKH5bk7n/SnlV
slPHuha4+2Sr7lsybWvjY7hNN+sSPU+cnVUmdD6ZR42D//zmcZrLb5Wg03M4hNL/7fpiq4lor6tU
tmjrrjQCp71b4anUd7CtMnTBdpMYF66Bkk9kSM41CJXA9M76dBHrVN2nREac2GfyISh05FU9lauk
xaqzwhrEvNcHLmvmeLdLDLuMmBhOcsjVjmXd+IyLL+Ty/UHuWm+vleIRTz9XqqvSzOCds7xCNHMp
sZv8zjsmsEnV8mRAVOEqSRg9ufRwPTPMNUyat6lWLl1/9m4RhFFSTaMmD8gZawZ4qCc1BMOmDhJs
PDNpt2LbjtaG1BSI4EukvUgcfLe5C6rmDCvdn7MDmXlkjWVhCsETwtlwodRmP1F78AWcDZ8JLRJK
Lr8cZ61rvBgcRCNIhQDAVvAcSGre8yXUwV/TlTL4HrEVs3AAigupacS4bkXnBBlSoarPST7ZYPGK
ufoR4x7OE1pVNOmnTbg3W+7Kc/NqmzX7lIA893rM3vRR3XngrTX8xhajJJyKyh4T8Hz47MRF5J+D
8iCm/AfL0bFNFQQf8RrDFfYMUhVDr6XPLaDjgTjTex5Zg6+oDrcm7DnOiId8SLpwA/SpPpPtUvf0
6Fg7d67FpZFDzTh+yp7iYRmB5Jp1AZsB4kMZX0sk7a/S1P/7YvmOUjG8SiIidgSytWDGu73Dles9
5fF474kNEzLC497NQw4OkUS1I92I60jXn8HvD+cmCx8JNwUTYk5dv9VJqR0FKqhv1/UCoeBOQMw/
5uWaCeO7A3W4zmsfIemi3oxndIlxOydtv0qbzNsX2rL56nLrcdRG69GEt2EJ5Z4J58Uk7ovy5zwa
dkKzasoMudCa+ka8+l2kzKwSGT3RV9Rd6478MjfPx78HUoY0zSrmEfCniy88YnH4/w79fyf/v+9h
dXcwiv02UqsfSOGTIk+y4juTLoW5SRZ0LYxng4bVwbaSl3hJhHgarzKb//CUdJpjBLEOZs5ehBvJ
Nu+Sqd2XrlUcOxZI2d9DOOGPmrzRN6QB0XZq7SA1Ea+8qbFuikshhFfpR01z4mM7OXIX2SlkauYx
+AKKbjctW01NKcERA2kheHaARH7iekU/wv9wiaNYO3t4K0O4hh/pLHZxy9uyYVYudvlSeJ8QHPpo
NG1v55n3XIh03pd98lVa1VlPOT2pUmpX3VUwHcUIz2k3XWAXeNtpnLEtlLq6ye1+8kM34eTiNNH+
TxGolXi8pmDOWMEH/sc9sxubXNMNrFt3cQcRglznBF9gF913KiMyvQe40tLWfpnamqNzosZfGdef
1GJzVyjsOQWI8XPXNtXZappANZvp8PdMy/qDp+bZeWoekdadW9rr4YPiKI8joRs98bjba9QFCyvV
bm0RRxsv6+11szz9+54n2eoPcoFJTAu4Na8b7dinHV8iM33W+lRuTYwIp7+Hyrarw8BvEMducxLd
VYkbDuW46I5T32m4VS2NDII7Hr0a40wDD2Xthr2xx+vJtV+HdDXU/VS+8vLgY6qmjySNLT6lebkP
JSVlro0JaACKu+b/RFdu1TlPqT2cQDnxSgpdxwcn0cRzLJ4QZFmW1KUxw+3i+OyAsi3EkLyXLak4
VSsx2avFttMGd9fqtnisVZ1PbNZTC1Jj7FQqtzgltXkYyUrjJXFP3WwDPGGsEweJGAlBlkNxncUx
JPH+YjQgOXI5fQiDUG5U2xOli6P5YNfeMx3xcODi2QNC0duX18LzMLtpFoaR2bKHM7O+y9QlYEbg
5+S7LHR+cZKXQW9E+pEg8hsGUqx2uUwDzMfIjDJhaCFmmljNsNmLHsRH6+YQCDRDt4PCunh9NP+a
uYVraYySC69Kh62pUXegC24lzZdnrQGJPYeUN8Kv4eNI+cqxIRmIxM75A6/q9GF03PS9yeivlJc0
V0emd3Po+8+qDi/alLGIa5K7ueua99HMgQzm03QqQyTl0LX0bTRhPIy7mlJiSIVBNXj99e8reJzy
GnvzE/Hh4VA1jKkcO4UCtqx7YtaHU9G+hUlmXhpGNzvLlv+ilGd/Gu7f9+WgWts4pmkBtw/7hAob
qlrhJ+Iagu2HO7MUBKz/74+UQXobFUgiRBJHP5gYqP9YiMqywvx9ZSSG3MJeexF1NB3/9zDL+v99
KjJqFmQPr/O/P5Lgaq29Rqz+96v9/aZgnui0iDFJ/v2gTzjEa9qUHocmPDbVLD80g3UqIxjLkD5L
tpE9x8ew7aZTb7MFV0lh4lydHmYqER4KGiqqpo+vYSe5+c+fVdM1D5HOz0fD4qVU2Bctf9CKB4sr
WIfc6OjZwYVmDCTo1mCwOlXLQ1I6mJn/97zAue3Z+VUBYvKpuQ6Zs6YVtNcwlRqlqElU4Jyd43kD
1/lH1cynOAGbILmNBok+7AHmvONvBLJi4ikEo8URxwRpQoUYlzOrtEc/V6MnSYDou1dsA3D/gxVF
D70eyyeh0LbLaLlrQ9zdTRBxQzs7lveGTUrZxiPFU4559uw02oIxdX2TWldsRn5tZsquyEftadIl
eWWMP01h4mgeczsY6uqELpUeBjVFTsvKea8NvPIUYX8M5QgpFr2IWtWOg4Hdaqsx6r6qMB/uZUp3
FZnEvarn7sYvFIIwOC4T8pdKf1Qrxd14LiEWNZnDkwH39uQtRHZCQCCkeYYBdgco4SV0sAhCDLTW
Q4LgMAz1IWujWy1AfNRarKx15jVIBlSkE4gu1CToG8zw6gg9p3VisQE8e23sGb7lsi135lfXwsZh
Gfg60vbAeOSfoWJEMnMq1KwueqkLCvJUaBhT1+N9dzp6cKKRDgCyWkhBNqisEayU4YCwJ27QMUfx
ARboPpu6bjmVj0SI4qUDAyNSmh/yOKkYXRDCjalN77XiGAumS4VeiE2tN7syyr6cXtwK6BbAoK6R
0bwmkB0eVFGcO0+eXatxfGkza+AWRo5NqfYNojGbfTymfbhqJ0grxIkkblt1eO6X0bcpsG/q7KPW
kKXqUzpbB1wv8yrC2L2IrL7aTMMTgt8tmpJ5mXowCVWHR7Ni49lqCSFMxVO73cjuIxpPVor7FHSA
y1abO5ZFo7XeQhObWxNbdp8blGO+tlXxQuE3erKKq7hRrY1I1FNpR9G9aTDklEzdGQMcmR9e+5Cc
V6W5w8EtuJ2TbjxO+mRuWLqXq9NYhXEn16HdFTvUJ3XTVNpvY21tCwvwKDrjVBXlfm5KrEgQbjeO
Wt8E/UmzEnXnULTflUg+FWLpfh8N5c6ig5zTdeQSNBkTX7T215gmhMxk226ocGy3Q0yVRUYfVm41
CFLFdzR7x75OSGLhZ8fFHhJHi7FzFdn/Ye7MluPGsiz7K2n5DhUugIvBrDLN2t3hI+dZfIE5SSfm
eca39Vv/WC9QUqSkqIyKNpW1BTMjwihS8Am4uOecvdfmbJxABNr2u9mNJ27wtHo1eSqOZWo/DUw3
8LAyM61G8zxR+3AVe8hfgRZwNzImTLZlRCvT5Fmqn30f6hEOr6uWQTeep/RZM+0RZX7vEmswIWOp
hiVCUG+H0NBVyvatbNXiGtELBxzHA4o9kkxGGxNXyXy/nOr9fAZlCsGkZWXtZiodzQ82+lz+uCR8
SR+jH9NukdsBRWLLmFuUINljQWYi2WD9TJi4t3vteojVbDOG5WcyO6MlocSgCRqvXeGtyFcesUua
bV9AS6d/0Zp4cTUHuJr66jS0opH0YJTqE/DscbcFmZKuJz9220rAIsyFq6RBtCSPkmSXBRycVtbH
uASXjf0IreL0WGn5hpKRlvdDl8lkiz7cQRxaGK7TZreyl/UujfyLuCshYXXFsKoNpE1WjISDOdiq
SAzWxe5WaJ5O9Jm5yr3hyWjag9Olm77Kd12dcvtvSH1VU8q7IQIo4KH9ihxUu6rdj3BkFOXa3xlN
kG5CJWLR7YYJPHLw7mFz3SN1zegMAXqw+8ztAlXfxSqyPOpYl8GKvvb7Bg5QA44h0e+CYVLQtZhr
La9QPgYanaSBNpCm0pwNJemcznnXKQTnUOSrTR/S0PeuykJ4s1tTIlemWld65WK07xSPXfEthCRI
I06NY9t5GPuWQJoMj67dm0vTaZ8dlfKsdg6GaTRbvwbckKNd4srmJh4qDfp+c1kk/rQHl7hLeiRh
QsALGiy2H0NFWEaSByhLR5w50pEHm0YkYscY14VxXejF0u99B40A7U7scsEaN6C38Br7MqmU0E3S
mmIeO1eLbHYcNOStehltE01P6EexIKLORbgNbyJC7sUyxorB7tIMyT5IOSEsahIukhHf1+g3h6aR
5yNpAOda262jUbi+1j50js4ch5xQSl/wPmV+4cW9sRIWwadaRiSLnoY41edRbJcz009qHUJHT1PH
TJrSlQguliwXVPbsJ9DE43FuUZaafrwPOjJ7EV08gek8jBkdDaUpjjYz9DJjrZvviauY0aQCJQD9
UeUjze43jv45jaPrOMA/3E506crppTHoM6eFTTxO0b54PY6ZdMwOqJ02Y1/f6na4NxQ/XXXSKNcj
4ZYp1st4ZGII28k5OFV7F6fWUz4GhAd0d0VdEoUUSxSgicV4vymu7WmCi6mgIujS4j3xEjeKFM+N
Raex0K1KZcQlXmGQo5W/TTMagIh82NON81CbMicPrcumtzpc76W6tuNZ/xaZwHg0Ia4ktoaFgcFw
CnvELtGwJsgZ95kRbRw6ECwECPwU/O0L/oPejmIgK12t9JKDCN9GWvIrBSdelxGAJSwN5RR2vXxS
+c68Sll5VyEJUgeHOAykffSu8NOvRzkiYGbDnDnUOBVmhLRBCmPghMJWRVRzYfqPSYD3wbfvQ4Vd
6cDMg8vEG3YEszIRaxb1gMolD5TnKmE7GTkQHYxYP4WSwcFFEQzeeXRgq0twehBg2gEZye3vpi4r
KlpyzAC1uOCCEe+SzqCOWPVsB59QaJclRo5gzrAqd3He+1yL9HTsBPSa0j/msqweay27gxF5G7R0
37ikURoqOl5//zJIxcSdjNCtDOeJjOjI22Nznhlpcc5+VOI/d+od0ErcnnKDx2IWubzofcSWAzIa
wKXWY8ufvxQqadOlsCGARB2sJj+ks5wxgEqy1O3m+lgnu+cqN223EfiapDa8OKG4iZvmopO12Pn6
8FwRmtHGjr61AvFs3mq2b15Zg4NazYRBR03KnUdcT9iEVlYpr5WYjKV0IgaqAC0UnmkFXbDS55yq
q9D9YAEnnpxJKNjig1a9qtF6F8fGrJRLbsa0tyQMF6L9UGJQFhQVocFzzAFAzRKiI3YTVgrvoWj6
w1haxp7AkXKZivqVS+mti59iu6ncRNGQ1/aAbwhPuUjo3WFxXkZe13Ix1JAbNIZ0ZEuiNordybGS
lcCTsjLslvCfYpC4jTOGys67limPaQ2zpTLoHg4GTbw2YozfSUZreNSdVau12CDr+ixsQ/jEJj05
Ve/eO1aDQ4IGtdA7wC8qqimCrhHA1yhjW2JoG20zZeptL1mmTM+zZ4ib5YbATOCwsF/T7QrPpFjq
MXJgHDX6RvGqV8cccJJAhkRJnK3zODMOhREdhcLtE9zaRLjeZKhPzRysHBmXhAE+QLIgVHiGqqlG
DTw03rL0IwA2GeYbmIwViUF3XBupA0A+t/dKTaNAUDQZiV+tw9Ekhk4J9qPDfbXB0EaDfXotJhvJ
XIUyKLS1IzJvseiy9lIdAwvjbExrjSiZpHftCA2JouLpGLobAi0RCKUjM6WAfqwpQufekUvuVAWb
Y8TcwbFLJBaUqHvovWSbpfmwS/Lu2a6bZUX0iM8ofkl5VfJE8Ap5qbFDspkuaIj6UBi8z0X72VZp
pRfY6tAZeXREOu2Q1XDl8LMgKEaUD+5yYh3O9U3akXjWhdMtukXE0qHzFNnKOxDWfB2FNtiwQm68
CKEeadGfRzOm5EpvTC+Y3Q8hpt042VV6ctk59Xvea/cBqycmcs9bl+SF5cpZaYIMSgoihOkXyWnr
dDT6GUYIZgbsPNThpitoFtdpvk/CdMSsHm5IjxFrrFsptmsEfjE6TiswjyHq8FXiBTQ+uvt2IpCg
8KHUtuyb2LUG8mzCfOAXFdbFKiGQZcyPiY7xvgfT0sOuKoJkUdxP2KmyEUH5qOztbKeUttgYVq7h
78sfR0tcl3j9OjTxsLTjJ5ipgsoDAYoz0uzWSslHKXK8zXiePXoNK+15grjKvRAziR3zGQX2ed1l
l6ViYkE0i3v2MPT5iaFOLJvLlk/OzYZ7iIfEsZr2EX2XdmOE3YuvQF5QLeTv9OMNyQq5I0y9AnQD
B1ed98SaLPRrK7M/23WKory+DNNmWJZp421yhVA96FXP5vCm0leOhPkYCfrg5D+9VDmJfiSUIawV
d33Zhngc/Dtb9M0Ol/jS13qsvJM5Xwq1W3eUqIDId7Y63gK+WRBvceVxr11Gs1q8b/RlaPq3EvID
EwUAsCLG/EKlUjRIy0cvjVa93st1zqY5sQqEMT7+hKqrNm3CBTiN+NSwDOAFj3AANhhOO59cOBDj
72JixNQmt22hYUGs5QX56QdBVxF0BVM4pLbc5zrzzDzwfq1bVAKLiJsc6CKqQ4WZV+jg0NDyFuRJ
bqw7QRFDUFvp+rJwYYDcKjbOaGzBqKYYjVT0Ztm5qXBlBNJTTYc2lYdIZ+kdmlHXr+wUqxaghtSB
FqV4IAj64YDlcMWn/zl04IYNbURcarnxfKiwFkbiSMb3iDlcK6Wg60KcL8X0QoXbLDxv4u9Xyd6k
0TsH7hbe0maSqEBNkOGxb/ALxuE+qKvnpqResZQaM0ESv0Jmg8cMKbQogwunOePi3lht/llrcdyi
frkK7eToJIJascHl0E7rqcKcFIn6JR3KvR+3Z7XRNouh7s6hF7FH1srbSTFcQ8nx/Iju0cdFuBgj
7z2chm0csDbZGicLfAiikBaWVTz2jnHuaWzYA2GwUJJU2xn+2ujreW1+tYIQnPDZpNyqFa0ijUDj
OMAMNMQ3Re+cJbq3nzrw/LLN72ppPaQ1Is2JAQ5qEvS7SXNvArJJaSeFr7THScwcmRM6Sv5QDJQ1
pXGvtA1e8Zx2iab2G+GQjUrM1QbkE3NIv8kRLi6agfmHrWU3wTj2K+4Pe2KO3NLYOeyTfD7dlYr4
bDs204NIq2ytcp/Ec62n1yM6C658tygROYzzAgLRK2KrYCz0SiWvECXZuoCIsrCw+5N9gCU6k/dK
wFiOFtrCaTQSfFixz1pwxDrRtWtLZZc2lnQm09nLm2DJPzeUplmwtSX70Sc1FgTF1eDgISjL9lgE
yiNdgXLt5QM6jUF/M607nFaAYlo+JQxzwp1XiwxmJGFBfsUEzKXiAReDuyIw6i3t1Et0oG+zWNKH
BLTOdAnSVEGabnW+y35DQ/SGAb0azIepbe/Q5QG6tLI7S6RnSeBd+iX3I0t90YN3oNpM8iua50Ea
XMTId4BHPaE66pdpdNEjGIA/dK8zEZ36wVxqFpcTRtG5P+O8KhXm+6jCp1xBhSCpQjOWvg01lDGl
JUxOexFe63g36S30G3tUXwyzuRtwqU3UJhE9Y2J+bwIf5hVJprgtMshIapW+2ErtbPtMArSX4kUJ
Gc3E6IFWcuSVOr3xRhuGibKO+9OLqkWbUjhazGk4lRzehrznfsMONFNugoybINrK3NUpBxZCTIT3
hJjIu2XaKOGq6L0nTcVZ5lcYHQtLuh42mUv2jfsk68670tgqKfFpibOzLXrnRf85rdRLDXn7Cpn7
BRiiK70dV3SW7gwHRzO4dN4TiPuF7LCoQ1sHCg2/VbMJYehAPi1rU2CXyZDYNrq2ftNg6Lq2Ds2r
THCctKMsN2wztQnZoCWqi9AEBWn57XZM2L2zhxxhUBQOw+PnGQ2mm/SmzQEFOpvHu8nP3jAY0hyN
OkzDiWCDgy6rAaxowGhkM5ac5CSPImnuKOpg6PTRCt70mVfVgCEUHJgmxR+MhQqyE2e9Qpt2kaZc
ZiqYvLH25EVCUZQzvwCMWQidd99S6JlZG1zVDp68q0RV3qfsJoY8vOkNTCF2H9JPbajyCiW6jpB+
jXZDk8DsFqUcjVWd6VdWkb0yLChWsgtufWTnPlFELEKh20wBGh3b13c1fKyoth6rNn4u0F2PDDRX
qaWdi1E7GS3qyP48BLXQ9wDg4OI5bpWDLLORl6oDPo4QjAZqH0i+Y0H+gxHc1Y40lmrGhZh3FrsZ
80bTZOBWLXSdwA4fQi8j/D2XxdoJ4TqrvUU3sbwMHY8QXz8d3XjihEwM89B7OPFGwFHkfr4yAS04
/FYJ5DZzmuC8lCkficf9OPT6FRRUJjZjgnjFc4eJa44Nw45oU+ZJyjyej9tHNc39M1SwoAfZvUCI
FTOnTQ6asShNsaks5cpEMbbHHjMjhWtW8TZ0lrrzENKRcsFQEb05c9ZK53NQRXR1ZUkre5An3FfT
wuLuuuJqX6MMXaqTWqyVAjmGOdHsnByAIB3TJEBBCFisyjkaKqq2ML8aTOb3LGfkgUD3X6ATrl3W
+DmslF2ml4bwK7nX45/daqLblrhHl7HlAcdQzyZbu8mA3Sx809kEaOF42laPaEXv5gCyRQZVB/IP
m2ZEmix9pm2cy7p/THU28m2KVwkTHzCNmF7AGNLaKm3nDbEqOK+yOlCNZvs0H+9o/BX0RLWzWhSf
i2xkvF2hcBu7q5zgi16cl1w7SW2jz5pUmKTz5Vq3zrBXW92VouV+0xJ0ru49o7lH8lSxtpXz2XsR
aOmDDMBbNrVVYSNRYQ7HoX2ON7NbCBylLpuvh7xBwNZAFpbm9OQbGp0F01t3rbyxhI8mm6i+LgXh
bKvdflIQs9jVRaZ0cuGozI+jkZJLpUsd9ljpRrbYoyVVkh6Dq9RUX7yOmprlas8lgHTCaM9Fm99o
qpafpZ2/pTZPF7QALkVJILVeMhlTmhlndo2trJifbUOjcx8jVXAbx1c5Wa1VzkDuAm59AJRCeaky
9jaO7SIidbjhhouhEgANYVDL8b637IbgDKh2FBURFK9VrbHJaxOfhdqMjJVs5bmJKwwock4f2byr
7pUom32Y9kDoQHqmtig4lbbjVPMHt3Ik090hl0vfQtmXxsk2Spr1/E9VxxdRaWvnMXCV1RTHeEbQ
wwEl0a4R9doYlIZngtEk88c16EY3C4yBrSTXtiYZVA40LWmZsJ7GMnH7pqLlokBcLGuKEy9eU7tt
8EFcyUl5z1AH5hooZm42EZJAax4iBIfU/txkSriralCNINiQpPhQnS2cUXrgnONiChgs80nTEl1r
Jv425JNY9VOVd85Ws+vJ6IIlmS8TO1g4HEVAM8LyS4ruFh8SRjh93RHU6U3NxYi/VWYItiajfsxJ
k3K9cJaEKvumsQ7aMLh+xYtUVaxjkVDQ5dU6vgBtY1uNf23blItlyBYr4l5/NKR+OfgtRW53jRSv
2gW6fVDmXS9RSNO6Aw2yUJr+yhnCxJ1qY4uHtL0IObWiks5615DA4KvBThjifZzgDQjZLQdFbbir
Fme+2tAkMqHAO3QatGYZ5/6bWZse7FJQVwbX+ypvqhfkIDTnIgZY08EwbLlv0Z3afnYlHP1xDgLI
0zdDcNfRDWtYNhcBWaVLyb82UyO2XR0/1LavPrED9PHOeVeVqbUXlPH9WeawM0+q+IGhrnoe24O9
d2bwm9Hf6rI4pj22/aF6gzAmkQbUl7DfmXao4IpDP0BN1z5piVDOjKA8B/RvbqI6YKpQFCzeWuyq
MUuwM+Kes6baQmCGdCYiL2N8yjuGNwEKoUWEI2MlCqbsGXrR7EZtmniXkcLTMNOhsgUXh9th2gyj
lrsqia+sK8vAJyW0HoDpQF8+5El10rMuww7YBzMDD6c7JFbXVp27EEZVXabcgwyl2qo2jjdUJa7T
s7PrDOO2CI1NaFgOss1w49B2LMZcXiYQlm65tgB+10+VggMloWEqXA2Fu5OfBpZ9TaV1IYVgEkj8
Dl75FkF7NrC+eoyRS18yCQURAyr9JW7Lh6JzznXEWoV6UQOp8McyfTJBblKO9dSvRt4x5y6no+7T
WTDCNSi8cak13UA7pNuTSp0dYvkQNGa0l35uIk+LmeThCx5mhRpY7gRnPwCmEbbfiKWxodVkF8IN
68odRpYRdfStlQiCaxlFt8RHmHOCS70fMLIlDQ1Ny4eJUVbVo9nXwYq3k31nXBwU5Jjzf+soMG57
H57N7Ig0VDS0efBOGNDOpKhztemsZjq0yTXrMq+ci96nISy6UT+EnTHtAFHRHwZJBi3HBzHZVHdD
Y7D/bOJo0186k57tujz/3CcoBUWvXYCe0FbqB6JYsrfrwGphMF2xXIHwxou6KWocgX5aXsVOmz9A
F372V0IHeEwZhHGBJrNfTNwZ2vvAcrCHc0ZRZ7+YPrzAZi6uA5bKQKAxNLXgXASo2BqrX2p7EnAp
LkbQjibmu4YZP26U8DIkWX4pK+EvuXmfYtN69sroKhZ5th4ZRsC/Lu8EnTdEDskSXs3OV5mxsQeg
7NE1sFyOq7Bjpy8z7BmQmNWd5c0wmBF7GeQWqGA1VqpxJZvRgDYCkEjR4vVgVHdmcrLL3rikr9Yi
jw+nWdmbePl5r9pXGB7OpB6W6zp7K1RHrut2ltKwlKRs8zBgs5rJPGeakhT0gb2rqG+eB1/cZ9Kk
BUnpm8TWmYKP2AdEXdbMSwefVjX7IdC+zChYG1eyfkayAtkDF9Wq77u3Fgibi5b5AYPEAK6Ny0vr
4vvJ5JKwaa8luPOHItmWed/BIGDH7I/JtmmTy8i0VbcqZqkVshLQ/G3MgqLXvEMhuhV2x8VazaJd
DxYwlbWHq9G8K/p2xXz/mULk1W/Zwk41UkJVGzdVXYIsG+AE6cwtrEZeDHUIBmh4NBJkyHXpvJJp
djJmsYVlQB2v6IGoldrR2oEpxP7nPZ+q245ItMqivVIk5AbAMQshu77jr8Li3drTQnB3tFRUjEwc
TcO4IiQ5V8twIw226HbxnKKtWkLgK7hoxrQ44m96xWqwrkYQ0iovVq1QSGpZP3Ljs+8GQ3xOO+VN
lMY+dGRz3g2brPBvLGvY8tuXClXHKvMi2JVaOLj4K84R2M9njVTg/TC48IVyByrMWU7KsLYrzIV9
R3pzoa6xVp6hQQFQwYALb1JKKwySfocSQW+y97Sf2z4NUgFbf/c6/a1T7ys4oR3Dj7VZEckQ1I6x
ynogHZUi3pxYRq5q46kq9WlYJZPa7yLEAM4pSm/wkz3HelLT3jnkPUNaOxmjbYnBmy4SCMeB4sBg
jzeo5jnA8i7xr8pq2kMgUhnzkJ+UxU9eYtJqYsleADZ7HxSwbXrax0usSHdWqD4ZjF4QPBiXZhJx
82ZKHgUgqLETBuT+jMMGlNci95foZy4DPV6WxXtubckzCNeiil8J/makXLZIKSarcp1GlgwAKbBt
FN40xwM8FDphFjE1cAvgSTEN9BXZeK/G6qHDezLRmN8EDlZiDZiWjy0HUV34xtDrgK0ftImiKkty
x15LEmkBH+MP9hv+hK0muK5bYWfYRxtc8e3c0jWsdYTS3VGDx8q0b4j1WU+jHey0prjMUJh0/N7S
8piS+oBmzLzkCoyCZ+77uAzqCXkINToU157FIAJoaTsPwN/rMy9gBReV8NaeY1yJkk2GVnUHzSE8
xw7LywmL3zqck78ckCimUqzULmD5JYNST6yjKq9Rte5Ta3gcQ+R8+WxwCRmtMDcvK6IN0H5sAqtc
+X4ELNbUMTAziUHzDqF1HoS1RNvNS8CZZkcHUBFNFr2znHaMg13ZcA5Eba9vAgNEQBYCRawTCnsd
akWLrUT2JA54FEKkqMw6uO6lBjie4WzkNu49xxneOAuNsEb46b7zV5T/jts0PEWzw8Lo6e+J6pPh
Uo4PSsubWGL5AQx374gBLkFeZcyAcg5oj9umj6+shG1jh+Jk6EckiT5DW2Ui9gs74dk4JFur3RbC
iZkNoAUvYrB4cau6VHo+cgjxGQ0p1u+waXDQkJEaEL55yD3jykQpFPa4ORtdf/MKOlxwGM514Snb
fsI3rFupurLGrL+mjdVU+cFGQ2hG2lvMHLf1/S1dm2Fh0YHEUoA1h/nO3vGFXOpWIKkL0Mcn4taL
kou2QDFb8NwzgflEtvqzbpTXY9trbgYL4GoioxzW0S7I9GmfTFJ1jRFaKNSMRqh3hee3bNeDfj0O
5bH063QbIi80yc3csK1+0XFp4BjEY1Vnl4xsy/0U5kcHAD1UkWxjB84J3MnTBKY6ivTXUdXHrTXC
wBOcB30X24wAppUwx+tK60A+0iLISxkfapnuvItaTexrrZ8OfYX+XGLJdQEUJKuqSNpDUcgbuP71
jTHD2Uar4nY4dbTJe3MumREXsOk8y6UDo00YxtoWmeaqQs0OVU66soLhO8tYSfCMpZtcGnIzsE0p
UgWhPxqWCYznughmxgmbp81QQupw7H5a9XWHm0lTHOrp+iA1wkY76BOuwum+0JV5x2TsZxQpeTza
AQA7kCBM6ssmBI/ZqMWGMBRngfA4u+hr/Nv1nvcNv4Si8XN6YUs2dbgO9G5L4uQtqz4TeGYc0qjU
XYZ6eWGbAuopGMbYY06VZ+G+1CnBVARfQAKGVRtozxVP0u1UmriKCMVBKOistCmWFwVaZi8sutXE
vpHP5CKIa+9ghvFDVA/7KI1pOKWzYaDOiEQK7xKbweEQpS8QKNdD121IELwJkazbgbIlOTJftHLI
L+0SKp6DN8Lk0oYNCAHD6cc1cExw7gM97MyAy2UO73VinEcV+QgdssHKy8KN5yXXfQ56VOU6WInQ
Pgm/OOuNQCdLINlJPT/mxDosbTrVuKoZfluoH7RGvFqe1oM6jGmHNOtQFBbS8E5zh9YCu1v473ac
3SYTU7JqHqrrbHXk4Dw4QfjiSSLMdNx3C2fgqsjUiFy2NkTpwnpD7A6gyYhPk6QMZuIsjbEiML5T
qyjoazCAbwmaARLYRZKFQj2vdZY2NtuguCqVprRJGB/O+bPeH297I8TdGRwdH83uFKewkLHHYYzY
WGzgyUU2Vx6q2wZLJEpX29z3MY60Wgznal4eINyizkGf2jIy/m+iD38ffKgRM6yqtoUGyHLsnxKS
87xtjA40K9kCJG6WRYk2YKA25NyJNmFIoxbA/rLya+UQ0gvaSDzby4908NazqsumS8702bjQDMGW
kmy8+LB/+m16FsnpEnqK2H7EnUZWWq1MAMTeIhgyoMYwnQ/S85xlWVa71vZgSsx6d8agGVwqzfMv
u1QqW+aZ8uCMFUKEXD0VnS8+NxGBQ3rRZdt+YBRL0tdFDUQKIw/ZOSMQGbLBQwpKVw+DftW1xXnY
RHRMqYeKHqIXJzG5Oi1tQzz7IVkAvv9UdyYEupp56Me3Q0aZCWsY90CY2Qd621C2JwJt9ULZxbr5
SLoTICKt8fQdIc4XClrFpdIkytIbjfgM993Xf4Wi/pJU+x8/5I3X//xPvn/Ni7FifWp++vafd3nK
//9z/ju//c6Pf+Of5+FrBY7xvfnD39qc8otjeqp//qUfjsyjf312q2Nz/OGbOdWjGa/bUzXenOo2
af74p19eh3/K5wNdERHe3OW/O8Sf+qWPV/tvD/S308fzuhuL0z/+fnwjSmwV1k0VvjZ///qj3ds/
/m5rMJtscn7/43dH+3hFf3SU5MgLb984vFQ/maouMApyaSV55n/9c+cTf8qXRVX/8aV9PNB37+S/
ewN+92z+izfpj3/nh2f+mrdZM38+fphn379+hyf8Z176Twf47qWLT4COHNsyVefji1Dp794BoX7S
bZX/2dqXH5NOz+P9/38H/uAMkASFs+T9mbfhp6P8620w7E/wKW0hKEQ/vvQf3wbxyRCIUogk+/Jj
8Zd7G4QhpcOH90tvg9Q+QSsQZDzJ3z7u788G8YnXD1XJ/nLa/YVOA03qv/riOQekoZKX9925/t2L
ZzEwLEtIAfLmy9df7xywEDN9WaO+3Ip+W6P/XxZD/RPrnaHZxtdznQN+9zYI7ZNhCTSAtvirvg0a
xZdu/w9cCrojhWZ+Xfl+Whj1T/O6Y0oDKsv89VdcEYQpf/lsMD4Ji86q/vVlqj+eDc4nW8wUMe3r
uaKybv7F7g/CNJiy/urZwA2APbajSvnbx/3dRWF9kibTH018u0t+2ZH8hdZHWzWkZfzyRkn7BM7H
sLRva8NPt0n9k6HyPljqv96lv9bZoKE6+pNbpn+/V3A+OUK3dALnf1sBfzgXDIOfM0j8+tO/3JZJ
6Lr+5Un90l2Cpc/Gg/N1b/zTmaB+4kQwWTe+3S3//LrwJ66a3+qLZRAmbx/lR3iqv6th/ttf+Lb5
/v0Bvqsu2F3/8HtzMfLlyP8qTv75w3nysTP+7offdsofD/P1r399fb9/5B8e69uL+vaH2/BUHavX
YPz4wfj1Wc6V3z/+vji+nRCW/5//XTXNKX05Vf73NcKXrdG/ntTvyqnftox/9BjbY/rS/njgr+fR
rx75LO9P1d9uj0OejT88b05T1u1fPfwN5f0pOWZvytVx3vBnx+b07ahzCfl1SfjVh7k9Hqv5UX44
NHsoLrRfPfSiOqWnH8o+Q1Cv/Q8c+FQh3Pt2nI96+ttt4lef813QViGF9PGHo+NVlPMO4lePfvsa
JCf8/76yJcyhOf30IpBVfOx8fvlhPs5J5X9lwTFpvj3rj7fpW7X1P/MIvz80u9dfPfRFztzubx9n
v/J4qhvcEMnPH8fXrdGvPtT56TVOTtm8Pnw81N+uclhAx+znh/tanvzqw21Pdf3DJfxbF+hXj7zg
SbOU/rzQ2d8qil8+/rE7Vj+9K1wSH/2LPz72f3XT+K0P8/tbyU+dvH/3C9zM5gO/Jqdj9c//CwAA
//8=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atin typeface="Calibri" panose="020F0502020204030204" pitchFamily="34" charset="0"/>
              <a:ea typeface="Calibri" panose="020F0502020204030204" pitchFamily="34" charset="0"/>
              <a:cs typeface="Calibri" panose="020F0502020204030204" pitchFamily="34" charset="0"/>
            </a:defRPr>
          </a:pPr>
          <a:endParaRPr lang="en-GB" sz="900" b="0" i="0" u="none" strike="noStrike" baseline="0">
            <a:solidFill>
              <a:srgbClr val="000000">
                <a:lumMod val="65000"/>
                <a:lumOff val="35000"/>
              </a:srgbClr>
            </a:solidFill>
            <a:latin typeface="Calibri" panose="020F0502020204030204" pitchFamily="34" charset="0"/>
            <a:cs typeface="Calibri" panose="020F050202020403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jpeg"/><Relationship Id="rId3" Type="http://schemas.openxmlformats.org/officeDocument/2006/relationships/chart" Target="../charts/chart15.xml"/><Relationship Id="rId7" Type="http://schemas.openxmlformats.org/officeDocument/2006/relationships/image" Target="../media/image13.jpeg"/><Relationship Id="rId12" Type="http://schemas.openxmlformats.org/officeDocument/2006/relationships/image" Target="../media/image18.jpeg"/><Relationship Id="rId2" Type="http://schemas.microsoft.com/office/2014/relationships/chartEx" Target="../charts/chartEx2.xml"/><Relationship Id="rId16" Type="http://schemas.openxmlformats.org/officeDocument/2006/relationships/image" Target="../media/image20.emf"/><Relationship Id="rId1" Type="http://schemas.openxmlformats.org/officeDocument/2006/relationships/image" Target="../media/image12.jpg"/><Relationship Id="rId6" Type="http://schemas.openxmlformats.org/officeDocument/2006/relationships/chart" Target="../charts/chart18.xml"/><Relationship Id="rId11" Type="http://schemas.openxmlformats.org/officeDocument/2006/relationships/image" Target="../media/image17.png"/><Relationship Id="rId5" Type="http://schemas.openxmlformats.org/officeDocument/2006/relationships/chart" Target="../charts/chart17.xml"/><Relationship Id="rId15" Type="http://schemas.openxmlformats.org/officeDocument/2006/relationships/chart" Target="../charts/chart20.xml"/><Relationship Id="rId10" Type="http://schemas.openxmlformats.org/officeDocument/2006/relationships/image" Target="../media/image16.jpeg"/><Relationship Id="rId4" Type="http://schemas.openxmlformats.org/officeDocument/2006/relationships/chart" Target="../charts/chart16.xml"/><Relationship Id="rId9" Type="http://schemas.openxmlformats.org/officeDocument/2006/relationships/image" Target="../media/image15.jpeg"/><Relationship Id="rId14"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9.png"/><Relationship Id="rId7" Type="http://schemas.openxmlformats.org/officeDocument/2006/relationships/chart" Target="../charts/chart22.xml"/><Relationship Id="rId2" Type="http://schemas.openxmlformats.org/officeDocument/2006/relationships/hyperlink" Target="https://www.linkedin.com/in/karinacondeixa/" TargetMode="External"/><Relationship Id="rId1" Type="http://schemas.openxmlformats.org/officeDocument/2006/relationships/image" Target="../media/image12.jpg"/><Relationship Id="rId6" Type="http://schemas.openxmlformats.org/officeDocument/2006/relationships/chart" Target="../charts/chart21.xml"/><Relationship Id="rId5" Type="http://schemas.openxmlformats.org/officeDocument/2006/relationships/image" Target="../media/image11.png"/><Relationship Id="rId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7.jpeg"/><Relationship Id="rId3" Type="http://schemas.openxmlformats.org/officeDocument/2006/relationships/image" Target="../media/image2.png"/><Relationship Id="rId7"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chart" Target="../charts/chart3.xml"/><Relationship Id="rId6" Type="http://schemas.openxmlformats.org/officeDocument/2006/relationships/image" Target="../media/image5.png"/><Relationship Id="rId5" Type="http://schemas.openxmlformats.org/officeDocument/2006/relationships/image" Target="../media/image4.jpeg"/><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chart" Target="../charts/chart4.xml"/><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24257</xdr:colOff>
      <xdr:row>65</xdr:row>
      <xdr:rowOff>177398</xdr:rowOff>
    </xdr:from>
    <xdr:to>
      <xdr:col>10</xdr:col>
      <xdr:colOff>700314</xdr:colOff>
      <xdr:row>80</xdr:row>
      <xdr:rowOff>107447</xdr:rowOff>
    </xdr:to>
    <xdr:graphicFrame macro="">
      <xdr:nvGraphicFramePr>
        <xdr:cNvPr id="17" name="Chart 16">
          <a:extLst>
            <a:ext uri="{FF2B5EF4-FFF2-40B4-BE49-F238E27FC236}">
              <a16:creationId xmlns:a16="http://schemas.microsoft.com/office/drawing/2014/main" id="{F2A99D45-77D7-F742-53FA-C290D87DC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211668</xdr:colOff>
      <xdr:row>43</xdr:row>
      <xdr:rowOff>125587</xdr:rowOff>
    </xdr:from>
    <xdr:to>
      <xdr:col>10</xdr:col>
      <xdr:colOff>711200</xdr:colOff>
      <xdr:row>64</xdr:row>
      <xdr:rowOff>58530</xdr:rowOff>
    </xdr:to>
    <xdr:grpSp>
      <xdr:nvGrpSpPr>
        <xdr:cNvPr id="33" name="Group 32">
          <a:extLst>
            <a:ext uri="{FF2B5EF4-FFF2-40B4-BE49-F238E27FC236}">
              <a16:creationId xmlns:a16="http://schemas.microsoft.com/office/drawing/2014/main" id="{3B004324-C065-B72E-000C-5C1823B6C782}"/>
            </a:ext>
          </a:extLst>
        </xdr:cNvPr>
        <xdr:cNvGrpSpPr/>
      </xdr:nvGrpSpPr>
      <xdr:grpSpPr>
        <a:xfrm>
          <a:off x="5867401" y="8135054"/>
          <a:ext cx="6172199" cy="3844543"/>
          <a:chOff x="12429067" y="24529710"/>
          <a:chExt cx="6172199" cy="4005410"/>
        </a:xfrm>
      </xdr:grpSpPr>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86638960-8E4D-E9F3-5905-B9E9817B19F3}"/>
                  </a:ext>
                </a:extLst>
              </xdr:cNvPr>
              <xdr:cNvGraphicFramePr/>
            </xdr:nvGraphicFramePr>
            <xdr:xfrm>
              <a:off x="12429067" y="24529710"/>
              <a:ext cx="6172199" cy="400541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429067" y="24529710"/>
                <a:ext cx="6172199" cy="400541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8" name="TextBox 17">
            <a:extLst>
              <a:ext uri="{FF2B5EF4-FFF2-40B4-BE49-F238E27FC236}">
                <a16:creationId xmlns:a16="http://schemas.microsoft.com/office/drawing/2014/main" id="{AA35E2FB-90C9-390E-B454-CAA0B3A05634}"/>
              </a:ext>
            </a:extLst>
          </xdr:cNvPr>
          <xdr:cNvSpPr txBox="1"/>
        </xdr:nvSpPr>
        <xdr:spPr>
          <a:xfrm>
            <a:off x="16638220" y="25974300"/>
            <a:ext cx="668489" cy="398297"/>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t>Berlin 56%</a:t>
            </a:r>
          </a:p>
        </xdr:txBody>
      </xdr:sp>
      <xdr:cxnSp macro="">
        <xdr:nvCxnSpPr>
          <xdr:cNvPr id="20" name="Straight Connector 19">
            <a:extLst>
              <a:ext uri="{FF2B5EF4-FFF2-40B4-BE49-F238E27FC236}">
                <a16:creationId xmlns:a16="http://schemas.microsoft.com/office/drawing/2014/main" id="{1E271032-351F-6894-62C3-478EB1A9EC04}"/>
              </a:ext>
            </a:extLst>
          </xdr:cNvPr>
          <xdr:cNvCxnSpPr>
            <a:endCxn id="18" idx="1"/>
          </xdr:cNvCxnSpPr>
        </xdr:nvCxnSpPr>
        <xdr:spPr>
          <a:xfrm flipV="1">
            <a:off x="15974057" y="26173448"/>
            <a:ext cx="664163" cy="23384"/>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26" name="TextBox 25">
            <a:extLst>
              <a:ext uri="{FF2B5EF4-FFF2-40B4-BE49-F238E27FC236}">
                <a16:creationId xmlns:a16="http://schemas.microsoft.com/office/drawing/2014/main" id="{DE52DE3C-647D-5749-B602-998381BDEA62}"/>
              </a:ext>
            </a:extLst>
          </xdr:cNvPr>
          <xdr:cNvSpPr txBox="1"/>
        </xdr:nvSpPr>
        <xdr:spPr>
          <a:xfrm>
            <a:off x="13404459" y="25571361"/>
            <a:ext cx="749301" cy="398298"/>
          </a:xfrm>
          <a:prstGeom prst="rect">
            <a:avLst/>
          </a:prstGeom>
          <a:solidFill>
            <a:sysClr val="window" lastClr="FFFFFF"/>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t>Hamburg</a:t>
            </a:r>
          </a:p>
          <a:p>
            <a:pPr algn="r"/>
            <a:r>
              <a:rPr lang="en-GB" sz="900" b="0"/>
              <a:t>15%</a:t>
            </a:r>
          </a:p>
        </xdr:txBody>
      </xdr:sp>
      <xdr:cxnSp macro="">
        <xdr:nvCxnSpPr>
          <xdr:cNvPr id="27" name="Straight Connector 26">
            <a:extLst>
              <a:ext uri="{FF2B5EF4-FFF2-40B4-BE49-F238E27FC236}">
                <a16:creationId xmlns:a16="http://schemas.microsoft.com/office/drawing/2014/main" id="{A55CF063-2208-4E47-B1F8-6DC60E86175D}"/>
              </a:ext>
            </a:extLst>
          </xdr:cNvPr>
          <xdr:cNvCxnSpPr>
            <a:endCxn id="26" idx="3"/>
          </xdr:cNvCxnSpPr>
        </xdr:nvCxnSpPr>
        <xdr:spPr>
          <a:xfrm flipH="1">
            <a:off x="14153760" y="25729413"/>
            <a:ext cx="929608" cy="41097"/>
          </a:xfrm>
          <a:prstGeom prst="line">
            <a:avLst/>
          </a:prstGeom>
          <a:ln w="9525">
            <a:headEnd type="oval"/>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415146</xdr:colOff>
      <xdr:row>43</xdr:row>
      <xdr:rowOff>134638</xdr:rowOff>
    </xdr:to>
    <xdr:pic>
      <xdr:nvPicPr>
        <xdr:cNvPr id="13363" name="Picture 13362">
          <a:extLst>
            <a:ext uri="{FF2B5EF4-FFF2-40B4-BE49-F238E27FC236}">
              <a16:creationId xmlns:a16="http://schemas.microsoft.com/office/drawing/2014/main" id="{4DBBDFAA-8E70-334F-BDEE-5B6D40CE7FCA}"/>
            </a:ext>
          </a:extLst>
        </xdr:cNvPr>
        <xdr:cNvPicPr>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27" t="1614"/>
        <a:stretch/>
      </xdr:blipFill>
      <xdr:spPr>
        <a:xfrm>
          <a:off x="0" y="0"/>
          <a:ext cx="12797646" cy="7871055"/>
        </a:xfrm>
        <a:prstGeom prst="rect">
          <a:avLst/>
        </a:prstGeom>
      </xdr:spPr>
    </xdr:pic>
    <xdr:clientData/>
  </xdr:twoCellAnchor>
  <xdr:twoCellAnchor>
    <xdr:from>
      <xdr:col>0</xdr:col>
      <xdr:colOff>0</xdr:colOff>
      <xdr:row>0</xdr:row>
      <xdr:rowOff>0</xdr:rowOff>
    </xdr:from>
    <xdr:to>
      <xdr:col>15</xdr:col>
      <xdr:colOff>406400</xdr:colOff>
      <xdr:row>3</xdr:row>
      <xdr:rowOff>35830</xdr:rowOff>
    </xdr:to>
    <xdr:sp macro="" textlink="">
      <xdr:nvSpPr>
        <xdr:cNvPr id="20" name="Rectangle 19">
          <a:extLst>
            <a:ext uri="{FF2B5EF4-FFF2-40B4-BE49-F238E27FC236}">
              <a16:creationId xmlns:a16="http://schemas.microsoft.com/office/drawing/2014/main" id="{FA3D8E3D-AB3F-ED44-83A7-C35296F8AACA}"/>
            </a:ext>
          </a:extLst>
        </xdr:cNvPr>
        <xdr:cNvSpPr/>
      </xdr:nvSpPr>
      <xdr:spPr>
        <a:xfrm>
          <a:off x="0" y="0"/>
          <a:ext cx="12852400" cy="594630"/>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clientData/>
  </xdr:twoCellAnchor>
  <xdr:twoCellAnchor>
    <xdr:from>
      <xdr:col>0</xdr:col>
      <xdr:colOff>0</xdr:colOff>
      <xdr:row>0</xdr:row>
      <xdr:rowOff>0</xdr:rowOff>
    </xdr:from>
    <xdr:to>
      <xdr:col>15</xdr:col>
      <xdr:colOff>419100</xdr:colOff>
      <xdr:row>43</xdr:row>
      <xdr:rowOff>119583</xdr:rowOff>
    </xdr:to>
    <xdr:grpSp>
      <xdr:nvGrpSpPr>
        <xdr:cNvPr id="13379" name="Group 13378">
          <a:extLst>
            <a:ext uri="{FF2B5EF4-FFF2-40B4-BE49-F238E27FC236}">
              <a16:creationId xmlns:a16="http://schemas.microsoft.com/office/drawing/2014/main" id="{D44C15C2-9A03-DCF9-16E2-FC28A0A37077}"/>
            </a:ext>
          </a:extLst>
        </xdr:cNvPr>
        <xdr:cNvGrpSpPr/>
      </xdr:nvGrpSpPr>
      <xdr:grpSpPr>
        <a:xfrm>
          <a:off x="0" y="0"/>
          <a:ext cx="12801600" cy="7856000"/>
          <a:chOff x="0" y="0"/>
          <a:chExt cx="11303297" cy="6545985"/>
        </a:xfrm>
        <a:noFill/>
      </xdr:grpSpPr>
      <xdr:grpSp>
        <xdr:nvGrpSpPr>
          <xdr:cNvPr id="7" name="Group 6">
            <a:extLst>
              <a:ext uri="{FF2B5EF4-FFF2-40B4-BE49-F238E27FC236}">
                <a16:creationId xmlns:a16="http://schemas.microsoft.com/office/drawing/2014/main" id="{A08B1D01-05B0-5B23-95C7-0F73FC2230DF}"/>
              </a:ext>
            </a:extLst>
          </xdr:cNvPr>
          <xdr:cNvGrpSpPr/>
        </xdr:nvGrpSpPr>
        <xdr:grpSpPr>
          <a:xfrm>
            <a:off x="3746365" y="743263"/>
            <a:ext cx="3268274" cy="3718181"/>
            <a:chOff x="3696503" y="641509"/>
            <a:chExt cx="4141293" cy="3803132"/>
          </a:xfrm>
          <a:grpFill/>
        </xdr:grpSpPr>
        <xdr:sp macro="" textlink="">
          <xdr:nvSpPr>
            <xdr:cNvPr id="46" name="Rounded Rectangle 45">
              <a:extLst>
                <a:ext uri="{FF2B5EF4-FFF2-40B4-BE49-F238E27FC236}">
                  <a16:creationId xmlns:a16="http://schemas.microsoft.com/office/drawing/2014/main" id="{7ADB5CFF-4C29-BD47-A8B9-8EC71346A277}"/>
                </a:ext>
              </a:extLst>
            </xdr:cNvPr>
            <xdr:cNvSpPr/>
          </xdr:nvSpPr>
          <xdr:spPr>
            <a:xfrm>
              <a:off x="3696503" y="641509"/>
              <a:ext cx="4141293" cy="3762742"/>
            </a:xfrm>
            <a:prstGeom prst="roundRect">
              <a:avLst>
                <a:gd name="adj" fmla="val 4133"/>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solidFill>
                    <a:srgbClr val="0070C0"/>
                  </a:solidFill>
                  <a:effectLst/>
                  <a:latin typeface="Calibri" panose="020F0502020204030204" pitchFamily="34" charset="0"/>
                  <a:ea typeface="+mn-ea"/>
                  <a:cs typeface="Calibri" panose="020F0502020204030204" pitchFamily="34" charset="0"/>
                </a:rPr>
                <a:t>RESIDENTIAL DISTRIBUTION</a:t>
              </a:r>
              <a:endParaRPr lang="en-GB" sz="1800">
                <a:solidFill>
                  <a:srgbClr val="0070C0"/>
                </a:solidFill>
                <a:effectLst/>
                <a:latin typeface="Calibri" panose="020F0502020204030204" pitchFamily="34" charset="0"/>
                <a:ea typeface="+mn-ea"/>
                <a:cs typeface="Calibri" panose="020F0502020204030204" pitchFamily="34" charset="0"/>
              </a:endParaRPr>
            </a:p>
            <a:p>
              <a:endParaRPr lang="en-DE" sz="1800">
                <a:solidFill>
                  <a:srgbClr val="0070C0"/>
                </a:solidFill>
                <a:effectLst/>
                <a:latin typeface="+mn-lt"/>
                <a:ea typeface="+mn-ea"/>
                <a:cs typeface="+mn-cs"/>
              </a:endParaRPr>
            </a:p>
          </xdr:txBody>
        </xdr:sp>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7591834-47F4-ED42-AAB8-B3DD5A53B448}"/>
                    </a:ext>
                  </a:extLst>
                </xdr:cNvPr>
                <xdr:cNvGraphicFramePr/>
              </xdr:nvGraphicFramePr>
              <xdr:xfrm>
                <a:off x="3871641" y="782079"/>
                <a:ext cx="3767533" cy="3225963"/>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71641" y="782079"/>
                  <a:ext cx="3767533" cy="322596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15" name="Rounded Rectangle 14">
              <a:extLst>
                <a:ext uri="{FF2B5EF4-FFF2-40B4-BE49-F238E27FC236}">
                  <a16:creationId xmlns:a16="http://schemas.microsoft.com/office/drawing/2014/main" id="{C9D5035F-2E4E-7344-9140-84961EB729E7}"/>
                </a:ext>
              </a:extLst>
            </xdr:cNvPr>
            <xdr:cNvSpPr/>
          </xdr:nvSpPr>
          <xdr:spPr>
            <a:xfrm>
              <a:off x="6522312" y="2679101"/>
              <a:ext cx="1301579" cy="120509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spc="110">
                  <a:solidFill>
                    <a:srgbClr val="0070C0"/>
                  </a:solidFill>
                  <a:latin typeface="Calibri" panose="020F0502020204030204" pitchFamily="34" charset="0"/>
                  <a:cs typeface="Calibri" panose="020F0502020204030204" pitchFamily="34" charset="0"/>
                </a:rPr>
                <a:t>Most of these women</a:t>
              </a:r>
              <a:r>
                <a:rPr lang="en-GB" sz="900" spc="110" baseline="0">
                  <a:solidFill>
                    <a:srgbClr val="0070C0"/>
                  </a:solidFill>
                  <a:latin typeface="Calibri" panose="020F0502020204030204" pitchFamily="34" charset="0"/>
                  <a:cs typeface="Calibri" panose="020F0502020204030204" pitchFamily="34" charset="0"/>
                </a:rPr>
                <a:t> live in </a:t>
              </a:r>
              <a:r>
                <a:rPr lang="en-GB" sz="900" b="1" spc="110" baseline="0">
                  <a:solidFill>
                    <a:srgbClr val="0070C0"/>
                  </a:solidFill>
                  <a:latin typeface="Calibri" panose="020F0502020204030204" pitchFamily="34" charset="0"/>
                  <a:cs typeface="Calibri" panose="020F0502020204030204" pitchFamily="34" charset="0"/>
                </a:rPr>
                <a:t>Berlin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Hamburg</a:t>
              </a:r>
              <a:r>
                <a:rPr lang="en-GB" sz="900" spc="110" baseline="0">
                  <a:solidFill>
                    <a:srgbClr val="0070C0"/>
                  </a:solidFill>
                  <a:latin typeface="Calibri" panose="020F0502020204030204" pitchFamily="34" charset="0"/>
                  <a:cs typeface="Calibri" panose="020F0502020204030204" pitchFamily="34" charset="0"/>
                </a:rPr>
                <a:t>.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The others are distributed in different States.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sp macro="" textlink="">
          <xdr:nvSpPr>
            <xdr:cNvPr id="47" name="TextBox 46">
              <a:extLst>
                <a:ext uri="{FF2B5EF4-FFF2-40B4-BE49-F238E27FC236}">
                  <a16:creationId xmlns:a16="http://schemas.microsoft.com/office/drawing/2014/main" id="{9A8A435C-EB7B-2140-AEC4-CC544FDF2E8A}"/>
                </a:ext>
              </a:extLst>
            </xdr:cNvPr>
            <xdr:cNvSpPr txBox="1"/>
          </xdr:nvSpPr>
          <xdr:spPr>
            <a:xfrm>
              <a:off x="6598783" y="1810472"/>
              <a:ext cx="573625" cy="38999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b="0">
                  <a:latin typeface="Calibri" panose="020F0502020204030204" pitchFamily="34" charset="0"/>
                  <a:cs typeface="Calibri" panose="020F0502020204030204" pitchFamily="34" charset="0"/>
                </a:rPr>
                <a:t>Berlin 56%</a:t>
              </a:r>
            </a:p>
          </xdr:txBody>
        </xdr:sp>
        <xdr:cxnSp macro="">
          <xdr:nvCxnSpPr>
            <xdr:cNvPr id="48" name="Straight Connector 47">
              <a:extLst>
                <a:ext uri="{FF2B5EF4-FFF2-40B4-BE49-F238E27FC236}">
                  <a16:creationId xmlns:a16="http://schemas.microsoft.com/office/drawing/2014/main" id="{3FDB032F-45B3-9341-9C05-EC9F2F0DE99B}"/>
                </a:ext>
              </a:extLst>
            </xdr:cNvPr>
            <xdr:cNvCxnSpPr/>
          </xdr:nvCxnSpPr>
          <xdr:spPr>
            <a:xfrm>
              <a:off x="6290254" y="1985216"/>
              <a:ext cx="311140" cy="10763"/>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49" name="TextBox 48">
              <a:extLst>
                <a:ext uri="{FF2B5EF4-FFF2-40B4-BE49-F238E27FC236}">
                  <a16:creationId xmlns:a16="http://schemas.microsoft.com/office/drawing/2014/main" id="{04525C20-D76B-F049-87FE-56A023C09D9B}"/>
                </a:ext>
              </a:extLst>
            </xdr:cNvPr>
            <xdr:cNvSpPr txBox="1"/>
          </xdr:nvSpPr>
          <xdr:spPr>
            <a:xfrm>
              <a:off x="3795817" y="1428397"/>
              <a:ext cx="778694" cy="38991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900" b="0">
                  <a:latin typeface="Calibri" panose="020F0502020204030204" pitchFamily="34" charset="0"/>
                  <a:cs typeface="Calibri" panose="020F0502020204030204" pitchFamily="34" charset="0"/>
                </a:rPr>
                <a:t>Hamburg</a:t>
              </a:r>
            </a:p>
            <a:p>
              <a:pPr algn="r"/>
              <a:r>
                <a:rPr lang="en-GB" sz="900" b="0">
                  <a:latin typeface="Calibri" panose="020F0502020204030204" pitchFamily="34" charset="0"/>
                  <a:cs typeface="Calibri" panose="020F0502020204030204" pitchFamily="34" charset="0"/>
                </a:rPr>
                <a:t>15%</a:t>
              </a:r>
            </a:p>
          </xdr:txBody>
        </xdr:sp>
        <xdr:cxnSp macro="">
          <xdr:nvCxnSpPr>
            <xdr:cNvPr id="50" name="Straight Connector 49">
              <a:extLst>
                <a:ext uri="{FF2B5EF4-FFF2-40B4-BE49-F238E27FC236}">
                  <a16:creationId xmlns:a16="http://schemas.microsoft.com/office/drawing/2014/main" id="{F40573F3-76E5-8648-8DE1-0C3A71EAFED9}"/>
                </a:ext>
              </a:extLst>
            </xdr:cNvPr>
            <xdr:cNvCxnSpPr>
              <a:endCxn id="49" idx="3"/>
            </xdr:cNvCxnSpPr>
          </xdr:nvCxnSpPr>
          <xdr:spPr>
            <a:xfrm flipH="1" flipV="1">
              <a:off x="4574510" y="1623353"/>
              <a:ext cx="730842" cy="13232"/>
            </a:xfrm>
            <a:prstGeom prst="line">
              <a:avLst/>
            </a:prstGeom>
            <a:grpFill/>
            <a:ln w="9525">
              <a:solidFill>
                <a:schemeClr val="tx1">
                  <a:lumMod val="75000"/>
                  <a:lumOff val="25000"/>
                </a:schemeClr>
              </a:solidFill>
              <a:headEnd type="oval"/>
              <a:tailEnd type="triangle"/>
            </a:ln>
          </xdr:spPr>
          <xdr:style>
            <a:lnRef idx="1">
              <a:schemeClr val="dk1"/>
            </a:lnRef>
            <a:fillRef idx="0">
              <a:schemeClr val="dk1"/>
            </a:fillRef>
            <a:effectRef idx="0">
              <a:schemeClr val="dk1"/>
            </a:effectRef>
            <a:fontRef idx="minor">
              <a:schemeClr val="tx1"/>
            </a:fontRef>
          </xdr:style>
        </xdr:cxnSp>
        <xdr:sp macro="" textlink="">
          <xdr:nvSpPr>
            <xdr:cNvPr id="13328" name="Rounded Rectangle 13327">
              <a:extLst>
                <a:ext uri="{FF2B5EF4-FFF2-40B4-BE49-F238E27FC236}">
                  <a16:creationId xmlns:a16="http://schemas.microsoft.com/office/drawing/2014/main" id="{E1F02960-3C9F-524F-A225-1EB2C6717137}"/>
                </a:ext>
              </a:extLst>
            </xdr:cNvPr>
            <xdr:cNvSpPr/>
          </xdr:nvSpPr>
          <xdr:spPr>
            <a:xfrm>
              <a:off x="3979268" y="4026528"/>
              <a:ext cx="3488831" cy="4181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cidade da Alemanha você está morando?</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8" name="Group 7">
            <a:extLst>
              <a:ext uri="{FF2B5EF4-FFF2-40B4-BE49-F238E27FC236}">
                <a16:creationId xmlns:a16="http://schemas.microsoft.com/office/drawing/2014/main" id="{9F210F39-9505-DF84-7180-6071853C799C}"/>
              </a:ext>
            </a:extLst>
          </xdr:cNvPr>
          <xdr:cNvGrpSpPr/>
        </xdr:nvGrpSpPr>
        <xdr:grpSpPr>
          <a:xfrm>
            <a:off x="215976" y="743263"/>
            <a:ext cx="3365801" cy="2769209"/>
            <a:chOff x="215256" y="641509"/>
            <a:chExt cx="3354588" cy="2829302"/>
          </a:xfrm>
          <a:grpFill/>
        </xdr:grpSpPr>
        <xdr:sp macro="" textlink="">
          <xdr:nvSpPr>
            <xdr:cNvPr id="57" name="Rounded Rectangle 56">
              <a:extLst>
                <a:ext uri="{FF2B5EF4-FFF2-40B4-BE49-F238E27FC236}">
                  <a16:creationId xmlns:a16="http://schemas.microsoft.com/office/drawing/2014/main" id="{0FDCE292-309A-7248-95A7-50395B91DAFB}"/>
                </a:ext>
              </a:extLst>
            </xdr:cNvPr>
            <xdr:cNvSpPr/>
          </xdr:nvSpPr>
          <xdr:spPr>
            <a:xfrm>
              <a:off x="215256" y="641509"/>
              <a:ext cx="3354588" cy="2829302"/>
            </a:xfrm>
            <a:prstGeom prst="roundRect">
              <a:avLst>
                <a:gd name="adj" fmla="val 4329"/>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MOTIVATIONS BEHING MIGRATION</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4" name="Rounded Rectangle 23">
              <a:extLst>
                <a:ext uri="{FF2B5EF4-FFF2-40B4-BE49-F238E27FC236}">
                  <a16:creationId xmlns:a16="http://schemas.microsoft.com/office/drawing/2014/main" id="{E566D863-5C64-8A4D-B316-340E264192B4}"/>
                </a:ext>
              </a:extLst>
            </xdr:cNvPr>
            <xdr:cNvSpPr/>
          </xdr:nvSpPr>
          <xdr:spPr>
            <a:xfrm>
              <a:off x="2265286" y="2358079"/>
              <a:ext cx="1259528" cy="750364"/>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45720" tIns="27432" rIns="45720" bIns="27432" numCol="1" spcCol="0" rtlCol="0" fromWordArt="0" anchor="t" anchorCtr="0" forceAA="0" compatLnSpc="1">
              <a:prstTxWarp prst="textNoShape">
                <a:avLst/>
              </a:prstTxWarp>
              <a:noAutofit/>
            </a:bodyPr>
            <a:lstStyle/>
            <a:p>
              <a:pPr marL="0" indent="0" algn="l"/>
              <a:r>
                <a:rPr lang="en-GB" sz="900" spc="110">
                  <a:solidFill>
                    <a:srgbClr val="4094D0"/>
                  </a:solidFill>
                  <a:latin typeface="Calibri" panose="020F0502020204030204" pitchFamily="34" charset="0"/>
                  <a:ea typeface="+mn-ea"/>
                  <a:cs typeface="Calibri" panose="020F0502020204030204" pitchFamily="34" charset="0"/>
                </a:rPr>
                <a:t>Significant</a:t>
              </a:r>
              <a:r>
                <a:rPr lang="en-GB" sz="900" spc="110" baseline="0">
                  <a:solidFill>
                    <a:srgbClr val="4094D0"/>
                  </a:solidFill>
                  <a:latin typeface="Calibri" panose="020F0502020204030204" pitchFamily="34" charset="0"/>
                  <a:ea typeface="+mn-ea"/>
                  <a:cs typeface="Calibri" panose="020F0502020204030204" pitchFamily="34" charset="0"/>
                </a:rPr>
                <a:t> numbers of them migrated </a:t>
              </a:r>
              <a:r>
                <a:rPr lang="en-GB" sz="900" b="1" spc="110" baseline="0">
                  <a:solidFill>
                    <a:srgbClr val="4094D0"/>
                  </a:solidFill>
                  <a:latin typeface="Calibri" panose="020F0502020204030204" pitchFamily="34" charset="0"/>
                  <a:ea typeface="+mn-ea"/>
                  <a:cs typeface="Calibri" panose="020F0502020204030204" pitchFamily="34" charset="0"/>
                </a:rPr>
                <a:t>to </a:t>
              </a:r>
              <a:r>
                <a:rPr lang="en-GB" sz="900" b="1" spc="110">
                  <a:solidFill>
                    <a:srgbClr val="4094D0"/>
                  </a:solidFill>
                  <a:latin typeface="Calibri" panose="020F0502020204030204" pitchFamily="34" charset="0"/>
                  <a:ea typeface="+mn-ea"/>
                  <a:cs typeface="Calibri" panose="020F0502020204030204" pitchFamily="34" charset="0"/>
                </a:rPr>
                <a:t>study </a:t>
              </a:r>
              <a:r>
                <a:rPr lang="en-GB" sz="900" spc="110">
                  <a:solidFill>
                    <a:srgbClr val="4094D0"/>
                  </a:solidFill>
                  <a:latin typeface="Calibri" panose="020F0502020204030204" pitchFamily="34" charset="0"/>
                  <a:ea typeface="+mn-ea"/>
                  <a:cs typeface="Calibri" panose="020F0502020204030204" pitchFamily="34" charset="0"/>
                </a:rPr>
                <a:t> or to</a:t>
              </a:r>
              <a:r>
                <a:rPr lang="en-GB" sz="900" b="1" spc="110">
                  <a:solidFill>
                    <a:srgbClr val="4094D0"/>
                  </a:solidFill>
                  <a:latin typeface="Calibri" panose="020F0502020204030204" pitchFamily="34" charset="0"/>
                  <a:ea typeface="+mn-ea"/>
                  <a:cs typeface="Calibri" panose="020F0502020204030204" pitchFamily="34" charset="0"/>
                </a:rPr>
                <a:t> take a job</a:t>
              </a:r>
              <a:r>
                <a:rPr lang="en-GB" sz="900" spc="110">
                  <a:solidFill>
                    <a:srgbClr val="4094D0"/>
                  </a:solidFill>
                  <a:latin typeface="Calibri" panose="020F0502020204030204" pitchFamily="34" charset="0"/>
                  <a:ea typeface="+mn-ea"/>
                  <a:cs typeface="Calibri" panose="020F0502020204030204" pitchFamily="34" charset="0"/>
                </a:rPr>
                <a:t>.</a:t>
              </a:r>
            </a:p>
          </xdr:txBody>
        </xdr:sp>
        <xdr:sp macro="" textlink="">
          <xdr:nvSpPr>
            <xdr:cNvPr id="40" name="Rounded Rectangle 39">
              <a:extLst>
                <a:ext uri="{FF2B5EF4-FFF2-40B4-BE49-F238E27FC236}">
                  <a16:creationId xmlns:a16="http://schemas.microsoft.com/office/drawing/2014/main" id="{F0409CBA-2496-0545-B314-C0AF7BEB71B0}"/>
                </a:ext>
              </a:extLst>
            </xdr:cNvPr>
            <xdr:cNvSpPr/>
          </xdr:nvSpPr>
          <xdr:spPr>
            <a:xfrm>
              <a:off x="2325051" y="1557278"/>
              <a:ext cx="1213547" cy="84384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5720" tIns="27432" rIns="45720" bIns="27432" rtlCol="0" anchor="t"/>
            <a:lstStyle/>
            <a:p>
              <a:pPr algn="l"/>
              <a:r>
                <a:rPr lang="en-GB" sz="900" spc="110">
                  <a:solidFill>
                    <a:srgbClr val="0070C0"/>
                  </a:solidFill>
                  <a:latin typeface="Calibri" panose="020F0502020204030204" pitchFamily="34" charset="0"/>
                  <a:cs typeface="Calibri" panose="020F0502020204030204" pitchFamily="34" charset="0"/>
                </a:rPr>
                <a:t>Half of these women migrated to follow</a:t>
              </a:r>
              <a:r>
                <a:rPr lang="en-GB" sz="900" spc="110" baseline="0">
                  <a:solidFill>
                    <a:srgbClr val="0070C0"/>
                  </a:solidFill>
                  <a:latin typeface="Calibri" panose="020F0502020204030204" pitchFamily="34" charset="0"/>
                  <a:cs typeface="Calibri" panose="020F0502020204030204" pitchFamily="34" charset="0"/>
                </a:rPr>
                <a:t> </a:t>
              </a:r>
              <a:r>
                <a:rPr lang="en-GB" sz="900" spc="110">
                  <a:solidFill>
                    <a:srgbClr val="0070C0"/>
                  </a:solidFill>
                  <a:latin typeface="Calibri" panose="020F0502020204030204" pitchFamily="34" charset="0"/>
                  <a:cs typeface="Calibri" panose="020F0502020204030204" pitchFamily="34" charset="0"/>
                </a:rPr>
                <a:t>their</a:t>
              </a:r>
              <a:r>
                <a:rPr lang="en-GB" sz="900" b="1" spc="110">
                  <a:solidFill>
                    <a:srgbClr val="0070C0"/>
                  </a:solidFill>
                  <a:latin typeface="Calibri" panose="020F0502020204030204" pitchFamily="34" charset="0"/>
                  <a:cs typeface="Calibri" panose="020F0502020204030204" pitchFamily="34" charset="0"/>
                </a:rPr>
                <a:t> spouses</a:t>
              </a:r>
              <a:r>
                <a:rPr lang="en-GB" sz="900" spc="110">
                  <a:solidFill>
                    <a:srgbClr val="0070C0"/>
                  </a:solidFill>
                  <a:latin typeface="Calibri" panose="020F0502020204030204" pitchFamily="34" charset="0"/>
                  <a:cs typeface="Calibri" panose="020F0502020204030204" pitchFamily="34" charset="0"/>
                </a:rPr>
                <a:t> or </a:t>
              </a:r>
              <a:r>
                <a:rPr lang="en-GB" sz="900" b="1" spc="110">
                  <a:solidFill>
                    <a:srgbClr val="0070C0"/>
                  </a:solidFill>
                  <a:latin typeface="Calibri" panose="020F0502020204030204" pitchFamily="34" charset="0"/>
                  <a:cs typeface="Calibri" panose="020F0502020204030204" pitchFamily="34" charset="0"/>
                </a:rPr>
                <a:t>partners</a:t>
              </a:r>
              <a:r>
                <a:rPr lang="en-GB" sz="900" spc="110">
                  <a:solidFill>
                    <a:srgbClr val="0070C0"/>
                  </a:solidFill>
                  <a:latin typeface="Calibri" panose="020F0502020204030204" pitchFamily="34" charset="0"/>
                  <a:cs typeface="Calibri" panose="020F0502020204030204" pitchFamily="34" charset="0"/>
                </a:rPr>
                <a:t>. </a:t>
              </a:r>
            </a:p>
          </xdr:txBody>
        </xdr:sp>
        <xdr:graphicFrame macro="">
          <xdr:nvGraphicFramePr>
            <xdr:cNvPr id="58" name="Chart 57">
              <a:extLst>
                <a:ext uri="{FF2B5EF4-FFF2-40B4-BE49-F238E27FC236}">
                  <a16:creationId xmlns:a16="http://schemas.microsoft.com/office/drawing/2014/main" id="{1CBB2099-0FBA-1C46-9A49-6D8A04893B68}"/>
                </a:ext>
              </a:extLst>
            </xdr:cNvPr>
            <xdr:cNvGraphicFramePr>
              <a:graphicFrameLocks/>
            </xdr:cNvGraphicFramePr>
          </xdr:nvGraphicFramePr>
          <xdr:xfrm>
            <a:off x="303804" y="1103667"/>
            <a:ext cx="2769196" cy="199096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3331" name="Rounded Rectangle 13330">
              <a:extLst>
                <a:ext uri="{FF2B5EF4-FFF2-40B4-BE49-F238E27FC236}">
                  <a16:creationId xmlns:a16="http://schemas.microsoft.com/office/drawing/2014/main" id="{3710EFBA-2D05-9041-8E2F-F399A19F01EC}"/>
                </a:ext>
              </a:extLst>
            </xdr:cNvPr>
            <xdr:cNvSpPr/>
          </xdr:nvSpPr>
          <xdr:spPr>
            <a:xfrm>
              <a:off x="241995" y="3080420"/>
              <a:ext cx="3156088" cy="38321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motivo de ter se mudado para a Alemanha?</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3" name="Group 2">
            <a:extLst>
              <a:ext uri="{FF2B5EF4-FFF2-40B4-BE49-F238E27FC236}">
                <a16:creationId xmlns:a16="http://schemas.microsoft.com/office/drawing/2014/main" id="{523126E0-5915-F167-5A94-184777D5DF82}"/>
              </a:ext>
            </a:extLst>
          </xdr:cNvPr>
          <xdr:cNvGrpSpPr/>
        </xdr:nvGrpSpPr>
        <xdr:grpSpPr>
          <a:xfrm>
            <a:off x="7223019" y="755748"/>
            <a:ext cx="3945713" cy="2968002"/>
            <a:chOff x="8021705" y="654260"/>
            <a:chExt cx="3932568" cy="3031184"/>
          </a:xfrm>
          <a:grpFill/>
        </xdr:grpSpPr>
        <xdr:sp macro="" textlink="">
          <xdr:nvSpPr>
            <xdr:cNvPr id="63" name="Rounded Rectangle 62">
              <a:extLst>
                <a:ext uri="{FF2B5EF4-FFF2-40B4-BE49-F238E27FC236}">
                  <a16:creationId xmlns:a16="http://schemas.microsoft.com/office/drawing/2014/main" id="{91D7DBC6-ECA7-9245-B2AF-8D4DF8720F1A}"/>
                </a:ext>
              </a:extLst>
            </xdr:cNvPr>
            <xdr:cNvSpPr/>
          </xdr:nvSpPr>
          <xdr:spPr>
            <a:xfrm>
              <a:off x="8021705" y="654260"/>
              <a:ext cx="3794870" cy="3002486"/>
            </a:xfrm>
            <a:prstGeom prst="roundRect">
              <a:avLst>
                <a:gd name="adj" fmla="val 3721"/>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RESIDENCE BEFORE GERMANY</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5" name="Rounded Rectangle 24">
              <a:extLst>
                <a:ext uri="{FF2B5EF4-FFF2-40B4-BE49-F238E27FC236}">
                  <a16:creationId xmlns:a16="http://schemas.microsoft.com/office/drawing/2014/main" id="{125F27A6-7D56-6F46-AEA8-03F1FDA5CEF4}"/>
                </a:ext>
              </a:extLst>
            </xdr:cNvPr>
            <xdr:cNvSpPr/>
          </xdr:nvSpPr>
          <xdr:spPr>
            <a:xfrm>
              <a:off x="8118725" y="977497"/>
              <a:ext cx="2089871" cy="986491"/>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70C0"/>
                  </a:solidFill>
                  <a:latin typeface="Calibri" panose="020F0502020204030204" pitchFamily="34" charset="0"/>
                  <a:cs typeface="Calibri" panose="020F0502020204030204" pitchFamily="34" charset="0"/>
                </a:rPr>
                <a:t>Germany</a:t>
              </a:r>
              <a:r>
                <a:rPr lang="en-GB" sz="1000" b="1" spc="110" baseline="0">
                  <a:solidFill>
                    <a:srgbClr val="0070C0"/>
                  </a:solidFill>
                  <a:latin typeface="Calibri" panose="020F0502020204030204" pitchFamily="34" charset="0"/>
                  <a:cs typeface="Calibri" panose="020F0502020204030204" pitchFamily="34" charset="0"/>
                </a:rPr>
                <a:t> was not the first destination for 46% of  these women. </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More than 30 other countries were cited as previous residences.</a:t>
              </a:r>
              <a:endParaRPr lang="en-GB" sz="900" spc="110">
                <a:solidFill>
                  <a:schemeClr val="tx1">
                    <a:lumMod val="75000"/>
                    <a:lumOff val="25000"/>
                  </a:schemeClr>
                </a:solidFill>
                <a:latin typeface="Calibri" panose="020F0502020204030204" pitchFamily="34" charset="0"/>
                <a:cs typeface="Calibri" panose="020F0502020204030204" pitchFamily="34" charset="0"/>
              </a:endParaRPr>
            </a:p>
          </xdr:txBody>
        </xdr:sp>
        <xdr:graphicFrame macro="">
          <xdr:nvGraphicFramePr>
            <xdr:cNvPr id="13315" name="Chart 13314">
              <a:extLst>
                <a:ext uri="{FF2B5EF4-FFF2-40B4-BE49-F238E27FC236}">
                  <a16:creationId xmlns:a16="http://schemas.microsoft.com/office/drawing/2014/main" id="{308B5383-3962-6D4A-9DAE-4668BA158FD6}"/>
                </a:ext>
              </a:extLst>
            </xdr:cNvPr>
            <xdr:cNvGraphicFramePr>
              <a:graphicFrameLocks/>
            </xdr:cNvGraphicFramePr>
          </xdr:nvGraphicFramePr>
          <xdr:xfrm>
            <a:off x="9817378" y="1030935"/>
            <a:ext cx="2136895" cy="112617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316" name="Chart 13315">
              <a:extLst>
                <a:ext uri="{FF2B5EF4-FFF2-40B4-BE49-F238E27FC236}">
                  <a16:creationId xmlns:a16="http://schemas.microsoft.com/office/drawing/2014/main" id="{4B3E9A43-0854-8449-A769-CB76AD16B58F}"/>
                </a:ext>
              </a:extLst>
            </xdr:cNvPr>
            <xdr:cNvGraphicFramePr>
              <a:graphicFrameLocks/>
            </xdr:cNvGraphicFramePr>
          </xdr:nvGraphicFramePr>
          <xdr:xfrm>
            <a:off x="8279239" y="1723555"/>
            <a:ext cx="3223809" cy="1738992"/>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13332" name="Rounded Rectangle 13331">
              <a:extLst>
                <a:ext uri="{FF2B5EF4-FFF2-40B4-BE49-F238E27FC236}">
                  <a16:creationId xmlns:a16="http://schemas.microsoft.com/office/drawing/2014/main" id="{6AD0A86E-6E2F-B744-A7C2-044AD3630845}"/>
                </a:ext>
              </a:extLst>
            </xdr:cNvPr>
            <xdr:cNvSpPr/>
          </xdr:nvSpPr>
          <xdr:spPr>
            <a:xfrm>
              <a:off x="8101855" y="3410831"/>
              <a:ext cx="3801055" cy="2746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Em qual país(es) você morou antes? </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5" name="Group 4">
            <a:extLst>
              <a:ext uri="{FF2B5EF4-FFF2-40B4-BE49-F238E27FC236}">
                <a16:creationId xmlns:a16="http://schemas.microsoft.com/office/drawing/2014/main" id="{584D8C97-B368-7F19-3169-99902435E3BD}"/>
              </a:ext>
            </a:extLst>
          </xdr:cNvPr>
          <xdr:cNvGrpSpPr/>
        </xdr:nvGrpSpPr>
        <xdr:grpSpPr>
          <a:xfrm>
            <a:off x="7115861" y="3845384"/>
            <a:ext cx="4038474" cy="2295936"/>
            <a:chOff x="7914904" y="3809068"/>
            <a:chExt cx="4025020" cy="2351817"/>
          </a:xfrm>
          <a:grpFill/>
        </xdr:grpSpPr>
        <xdr:sp macro="" textlink="">
          <xdr:nvSpPr>
            <xdr:cNvPr id="62" name="Rounded Rectangle 61">
              <a:extLst>
                <a:ext uri="{FF2B5EF4-FFF2-40B4-BE49-F238E27FC236}">
                  <a16:creationId xmlns:a16="http://schemas.microsoft.com/office/drawing/2014/main" id="{C5A74F3E-BD31-6241-8BF9-7D2BEAFA252E}"/>
                </a:ext>
              </a:extLst>
            </xdr:cNvPr>
            <xdr:cNvSpPr/>
          </xdr:nvSpPr>
          <xdr:spPr>
            <a:xfrm>
              <a:off x="8027113" y="3809068"/>
              <a:ext cx="3798009" cy="2351817"/>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a:solidFill>
                    <a:srgbClr val="0070C0"/>
                  </a:solidFill>
                  <a:effectLst/>
                  <a:latin typeface="Calibri" panose="020F0502020204030204" pitchFamily="34" charset="0"/>
                  <a:ea typeface="+mn-ea"/>
                  <a:cs typeface="Calibri" panose="020F0502020204030204" pitchFamily="34" charset="0"/>
                </a:rPr>
                <a:t>CITIZENSHIP PROFILES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grpSp>
          <xdr:nvGrpSpPr>
            <xdr:cNvPr id="4" name="Group 3">
              <a:extLst>
                <a:ext uri="{FF2B5EF4-FFF2-40B4-BE49-F238E27FC236}">
                  <a16:creationId xmlns:a16="http://schemas.microsoft.com/office/drawing/2014/main" id="{9BB8C419-8638-BE6C-FDD4-4EB9A549BA5C}"/>
                </a:ext>
              </a:extLst>
            </xdr:cNvPr>
            <xdr:cNvGrpSpPr/>
          </xdr:nvGrpSpPr>
          <xdr:grpSpPr>
            <a:xfrm>
              <a:off x="7914904" y="4156364"/>
              <a:ext cx="4025020" cy="1987036"/>
              <a:chOff x="7914904" y="4156364"/>
              <a:chExt cx="4025020" cy="1987036"/>
            </a:xfrm>
            <a:grpFill/>
          </xdr:grpSpPr>
          <xdr:grpSp>
            <xdr:nvGrpSpPr>
              <xdr:cNvPr id="13326" name="Group 13325">
                <a:extLst>
                  <a:ext uri="{FF2B5EF4-FFF2-40B4-BE49-F238E27FC236}">
                    <a16:creationId xmlns:a16="http://schemas.microsoft.com/office/drawing/2014/main" id="{D65DB12D-5651-971B-0D8C-1941A7544EC8}"/>
                  </a:ext>
                </a:extLst>
              </xdr:cNvPr>
              <xdr:cNvGrpSpPr/>
            </xdr:nvGrpSpPr>
            <xdr:grpSpPr>
              <a:xfrm>
                <a:off x="7914904" y="4191161"/>
                <a:ext cx="3761486" cy="1831448"/>
                <a:chOff x="8411175" y="5618337"/>
                <a:chExt cx="4605233" cy="2148319"/>
              </a:xfrm>
              <a:grpFill/>
            </xdr:grpSpPr>
            <xdr:graphicFrame macro="">
              <xdr:nvGraphicFramePr>
                <xdr:cNvPr id="13317" name="Chart 13316">
                  <a:extLst>
                    <a:ext uri="{FF2B5EF4-FFF2-40B4-BE49-F238E27FC236}">
                      <a16:creationId xmlns:a16="http://schemas.microsoft.com/office/drawing/2014/main" id="{9F133A9A-F009-D145-B77E-BFD25CBF2A94}"/>
                    </a:ext>
                  </a:extLst>
                </xdr:cNvPr>
                <xdr:cNvGraphicFramePr>
                  <a:graphicFrameLocks/>
                </xdr:cNvGraphicFramePr>
              </xdr:nvGraphicFramePr>
              <xdr:xfrm>
                <a:off x="8411175" y="5618337"/>
                <a:ext cx="4605233" cy="2148319"/>
              </xdr:xfrm>
              <a:graphic>
                <a:graphicData uri="http://schemas.openxmlformats.org/drawingml/2006/chart">
                  <c:chart xmlns:c="http://schemas.openxmlformats.org/drawingml/2006/chart" xmlns:r="http://schemas.openxmlformats.org/officeDocument/2006/relationships" r:id="rId6"/>
                </a:graphicData>
              </a:graphic>
            </xdr:graphicFrame>
            <xdr:pic>
              <xdr:nvPicPr>
                <xdr:cNvPr id="13318" name="Picture 13317" descr="Brazil State Flag Images - Free Download on Freepik">
                  <a:extLst>
                    <a:ext uri="{FF2B5EF4-FFF2-40B4-BE49-F238E27FC236}">
                      <a16:creationId xmlns:a16="http://schemas.microsoft.com/office/drawing/2014/main" id="{60D025A3-6F1B-F145-9B5F-104B5CC5C93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205653" y="7229432"/>
                  <a:ext cx="338360" cy="198903"/>
                </a:xfrm>
                <a:prstGeom prst="rect">
                  <a:avLst/>
                </a:prstGeom>
                <a:grpFill/>
                <a:ln>
                  <a:noFill/>
                </a:ln>
                <a:effectLst/>
              </xdr:spPr>
            </xdr:pic>
            <xdr:pic>
              <xdr:nvPicPr>
                <xdr:cNvPr id="13319" name="Picture 13318" descr="Germany Flag Images - Free Download on Freepik">
                  <a:extLst>
                    <a:ext uri="{FF2B5EF4-FFF2-40B4-BE49-F238E27FC236}">
                      <a16:creationId xmlns:a16="http://schemas.microsoft.com/office/drawing/2014/main" id="{600500AC-3573-2844-BE6A-F0213B843E11}"/>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341321" y="7243498"/>
                  <a:ext cx="338044" cy="195185"/>
                </a:xfrm>
                <a:prstGeom prst="rect">
                  <a:avLst/>
                </a:prstGeom>
                <a:grpFill/>
                <a:ln>
                  <a:noFill/>
                </a:ln>
                <a:effectLst/>
              </xdr:spPr>
            </xdr:pic>
            <xdr:pic>
              <xdr:nvPicPr>
                <xdr:cNvPr id="13320" name="Picture 13319" descr="Europe Flag Images - Free Download on Freepik">
                  <a:extLst>
                    <a:ext uri="{FF2B5EF4-FFF2-40B4-BE49-F238E27FC236}">
                      <a16:creationId xmlns:a16="http://schemas.microsoft.com/office/drawing/2014/main" id="{9B2E0115-4DAD-034C-A92A-BDE5DD2FBD6A}"/>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0358522" y="7229079"/>
                  <a:ext cx="333469" cy="200798"/>
                </a:xfrm>
                <a:prstGeom prst="rect">
                  <a:avLst/>
                </a:prstGeom>
                <a:grpFill/>
                <a:ln>
                  <a:noFill/>
                </a:ln>
                <a:effectLst/>
              </xdr:spPr>
            </xdr:pic>
            <xdr:pic>
              <xdr:nvPicPr>
                <xdr:cNvPr id="13321" name="Picture 13320" descr="Brazil State Flag Images - Free Download on Freepik">
                  <a:extLst>
                    <a:ext uri="{FF2B5EF4-FFF2-40B4-BE49-F238E27FC236}">
                      <a16:creationId xmlns:a16="http://schemas.microsoft.com/office/drawing/2014/main" id="{A8272761-1C99-344B-BBA8-328602D7B22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9980315" y="7225389"/>
                  <a:ext cx="347740" cy="203901"/>
                </a:xfrm>
                <a:prstGeom prst="rect">
                  <a:avLst/>
                </a:prstGeom>
                <a:grpFill/>
                <a:ln>
                  <a:noFill/>
                </a:ln>
                <a:effectLst/>
              </xdr:spPr>
            </xdr:pic>
            <xdr:pic>
              <xdr:nvPicPr>
                <xdr:cNvPr id="13322" name="Picture 13321" descr="Brazil State Flag Images - Free Download on Freepik">
                  <a:extLst>
                    <a:ext uri="{FF2B5EF4-FFF2-40B4-BE49-F238E27FC236}">
                      <a16:creationId xmlns:a16="http://schemas.microsoft.com/office/drawing/2014/main" id="{FEB83826-3517-DA40-839D-F2EF18DF2B1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973474" y="7240688"/>
                  <a:ext cx="338360" cy="198903"/>
                </a:xfrm>
                <a:prstGeom prst="rect">
                  <a:avLst/>
                </a:prstGeom>
                <a:grpFill/>
                <a:ln>
                  <a:noFill/>
                </a:ln>
                <a:effectLst/>
              </xdr:spPr>
            </xdr:pic>
            <xdr:pic>
              <xdr:nvPicPr>
                <xdr:cNvPr id="13323" name="Picture 13322" descr="Germany Flag Images - Free Download on Freepik">
                  <a:extLst>
                    <a:ext uri="{FF2B5EF4-FFF2-40B4-BE49-F238E27FC236}">
                      <a16:creationId xmlns:a16="http://schemas.microsoft.com/office/drawing/2014/main" id="{DEBC2A25-F004-6D4F-A8D3-5E64C35C8403}"/>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2314846" y="7248320"/>
                  <a:ext cx="337185" cy="201074"/>
                </a:xfrm>
                <a:prstGeom prst="rect">
                  <a:avLst/>
                </a:prstGeom>
                <a:grpFill/>
                <a:ln>
                  <a:noFill/>
                </a:ln>
                <a:effectLst/>
              </xdr:spPr>
            </xdr:pic>
            <xdr:pic>
              <xdr:nvPicPr>
                <xdr:cNvPr id="13324" name="Picture 13323" descr="Brazil State Flag Images - Free Download on Freepik">
                  <a:extLst>
                    <a:ext uri="{FF2B5EF4-FFF2-40B4-BE49-F238E27FC236}">
                      <a16:creationId xmlns:a16="http://schemas.microsoft.com/office/drawing/2014/main" id="{651523D7-B7E9-5443-9809-98DD0902006B}"/>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1943211" y="7245506"/>
                  <a:ext cx="339219" cy="204792"/>
                </a:xfrm>
                <a:prstGeom prst="rect">
                  <a:avLst/>
                </a:prstGeom>
                <a:grpFill/>
                <a:ln>
                  <a:noFill/>
                </a:ln>
                <a:effectLst/>
              </xdr:spPr>
            </xdr:pic>
            <xdr:pic>
              <xdr:nvPicPr>
                <xdr:cNvPr id="13325" name="Picture 13324" descr="Europe Flag Images - Free Download on Freepik">
                  <a:extLst>
                    <a:ext uri="{FF2B5EF4-FFF2-40B4-BE49-F238E27FC236}">
                      <a16:creationId xmlns:a16="http://schemas.microsoft.com/office/drawing/2014/main" id="{4A4513EB-BA71-1B42-B680-264043324CBB}"/>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2140906" y="7481045"/>
                  <a:ext cx="333471" cy="206687"/>
                </a:xfrm>
                <a:prstGeom prst="rect">
                  <a:avLst/>
                </a:prstGeom>
                <a:grpFill/>
                <a:ln>
                  <a:noFill/>
                </a:ln>
                <a:effectLst/>
              </xdr:spPr>
            </xdr:pic>
          </xdr:grpSp>
          <xdr:sp macro="" textlink="">
            <xdr:nvSpPr>
              <xdr:cNvPr id="13327" name="Rounded Rectangle 13326">
                <a:extLst>
                  <a:ext uri="{FF2B5EF4-FFF2-40B4-BE49-F238E27FC236}">
                    <a16:creationId xmlns:a16="http://schemas.microsoft.com/office/drawing/2014/main" id="{68D03F35-CFDE-E741-9C05-08875F41992C}"/>
                  </a:ext>
                </a:extLst>
              </xdr:cNvPr>
              <xdr:cNvSpPr/>
            </xdr:nvSpPr>
            <xdr:spPr>
              <a:xfrm>
                <a:off x="9037412" y="4156364"/>
                <a:ext cx="2680083" cy="804786"/>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spc="110">
                    <a:solidFill>
                      <a:srgbClr val="0070C0"/>
                    </a:solidFill>
                    <a:latin typeface="Calibri" panose="020F0502020204030204" pitchFamily="34" charset="0"/>
                    <a:cs typeface="Calibri" panose="020F0502020204030204" pitchFamily="34" charset="0"/>
                  </a:rPr>
                  <a:t>Most</a:t>
                </a:r>
                <a:r>
                  <a:rPr lang="en-GB" sz="1000" spc="110" baseline="0">
                    <a:solidFill>
                      <a:srgbClr val="0070C0"/>
                    </a:solidFill>
                    <a:latin typeface="Calibri" panose="020F0502020204030204" pitchFamily="34" charset="0"/>
                    <a:cs typeface="Calibri" panose="020F0502020204030204" pitchFamily="34" charset="0"/>
                  </a:rPr>
                  <a:t> of them has </a:t>
                </a:r>
                <a:r>
                  <a:rPr lang="en-GB" sz="1000" b="1" spc="110" baseline="0">
                    <a:solidFill>
                      <a:srgbClr val="0070C0"/>
                    </a:solidFill>
                    <a:latin typeface="Calibri" panose="020F0502020204030204" pitchFamily="34" charset="0"/>
                    <a:cs typeface="Calibri" panose="020F0502020204030204" pitchFamily="34" charset="0"/>
                  </a:rPr>
                  <a:t>not European citizenship</a:t>
                </a:r>
                <a:r>
                  <a:rPr lang="en-GB" sz="900" spc="110" baseline="0">
                    <a:solidFill>
                      <a:schemeClr val="tx1">
                        <a:lumMod val="75000"/>
                        <a:lumOff val="25000"/>
                      </a:schemeClr>
                    </a:solidFill>
                    <a:latin typeface="Calibri" panose="020F0502020204030204" pitchFamily="34" charset="0"/>
                    <a:cs typeface="Calibri" panose="020F0502020204030204" pitchFamily="34" charset="0"/>
                  </a:rPr>
                  <a:t>, a</a:t>
                </a:r>
                <a:r>
                  <a:rPr lang="en-GB" sz="900" spc="110">
                    <a:solidFill>
                      <a:schemeClr val="tx1">
                        <a:lumMod val="75000"/>
                        <a:lumOff val="25000"/>
                      </a:schemeClr>
                    </a:solidFill>
                    <a:latin typeface="Calibri" panose="020F0502020204030204" pitchFamily="34" charset="0"/>
                    <a:cs typeface="Calibri" panose="020F0502020204030204" pitchFamily="34" charset="0"/>
                  </a:rPr>
                  <a:t>lthough there are a significant number of the women with German citizenship or citizenship from another EU country.</a:t>
                </a:r>
              </a:p>
            </xdr:txBody>
          </xdr:sp>
          <xdr:sp macro="" textlink="">
            <xdr:nvSpPr>
              <xdr:cNvPr id="13334" name="Rounded Rectangle 13333">
                <a:extLst>
                  <a:ext uri="{FF2B5EF4-FFF2-40B4-BE49-F238E27FC236}">
                    <a16:creationId xmlns:a16="http://schemas.microsoft.com/office/drawing/2014/main" id="{98FBE849-E928-FB47-B40B-AFC4D73A8022}"/>
                  </a:ext>
                </a:extLst>
              </xdr:cNvPr>
              <xdr:cNvSpPr/>
            </xdr:nvSpPr>
            <xdr:spPr>
              <a:xfrm>
                <a:off x="8138869" y="5919993"/>
                <a:ext cx="3801055" cy="22340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Você já tem cidadania europeia?</a:t>
                </a:r>
                <a:endParaRPr lang="en-GB" sz="500">
                  <a:solidFill>
                    <a:schemeClr val="bg1">
                      <a:lumMod val="50000"/>
                    </a:schemeClr>
                  </a:solidFill>
                  <a:latin typeface="Calibri" panose="020F0502020204030204" pitchFamily="34" charset="0"/>
                  <a:cs typeface="Calibri" panose="020F0502020204030204" pitchFamily="34" charset="0"/>
                </a:endParaRPr>
              </a:p>
            </xdr:txBody>
          </xdr:sp>
        </xdr:grpSp>
      </xdr:grpSp>
      <xdr:grpSp>
        <xdr:nvGrpSpPr>
          <xdr:cNvPr id="6" name="Group 5">
            <a:extLst>
              <a:ext uri="{FF2B5EF4-FFF2-40B4-BE49-F238E27FC236}">
                <a16:creationId xmlns:a16="http://schemas.microsoft.com/office/drawing/2014/main" id="{5A5033E7-2BAF-1C0D-8665-99B1BFE443F4}"/>
              </a:ext>
            </a:extLst>
          </xdr:cNvPr>
          <xdr:cNvGrpSpPr/>
        </xdr:nvGrpSpPr>
        <xdr:grpSpPr>
          <a:xfrm>
            <a:off x="3689898" y="4669584"/>
            <a:ext cx="3439422" cy="1685562"/>
            <a:chOff x="3614869" y="4659552"/>
            <a:chExt cx="4347278" cy="1724166"/>
          </a:xfrm>
          <a:grpFill/>
        </xdr:grpSpPr>
        <xdr:sp macro="" textlink="">
          <xdr:nvSpPr>
            <xdr:cNvPr id="13312" name="Rounded Rectangle 13311">
              <a:extLst>
                <a:ext uri="{FF2B5EF4-FFF2-40B4-BE49-F238E27FC236}">
                  <a16:creationId xmlns:a16="http://schemas.microsoft.com/office/drawing/2014/main" id="{3FE14F6F-AA62-504E-BD35-6567C193F3F9}"/>
                </a:ext>
              </a:extLst>
            </xdr:cNvPr>
            <xdr:cNvSpPr/>
          </xdr:nvSpPr>
          <xdr:spPr>
            <a:xfrm>
              <a:off x="3718461" y="4659552"/>
              <a:ext cx="4126533" cy="1501403"/>
            </a:xfrm>
            <a:prstGeom prst="roundRect">
              <a:avLst>
                <a:gd name="adj" fmla="val 658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cs typeface="Calibri" panose="020F0502020204030204" pitchFamily="34" charset="0"/>
                </a:rPr>
                <a:t>GERMAN PROFICIENCY</a:t>
              </a:r>
            </a:p>
            <a:p>
              <a:endParaRPr lang="en-DE" sz="1800">
                <a:solidFill>
                  <a:srgbClr val="0070C0"/>
                </a:solidFill>
                <a:effectLst/>
                <a:latin typeface="+mn-lt"/>
                <a:ea typeface="+mn-ea"/>
                <a:cs typeface="+mn-cs"/>
              </a:endParaRPr>
            </a:p>
          </xdr:txBody>
        </xdr:sp>
        <xdr:graphicFrame macro="">
          <xdr:nvGraphicFramePr>
            <xdr:cNvPr id="13335" name="Chart 13334">
              <a:extLst>
                <a:ext uri="{FF2B5EF4-FFF2-40B4-BE49-F238E27FC236}">
                  <a16:creationId xmlns:a16="http://schemas.microsoft.com/office/drawing/2014/main" id="{D1BA6D83-4739-4547-916E-52FAD5A215B9}"/>
                </a:ext>
              </a:extLst>
            </xdr:cNvPr>
            <xdr:cNvGraphicFramePr>
              <a:graphicFrameLocks/>
            </xdr:cNvGraphicFramePr>
          </xdr:nvGraphicFramePr>
          <xdr:xfrm>
            <a:off x="3614869" y="5129919"/>
            <a:ext cx="4347278" cy="993956"/>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16" name="Rounded Rectangle 15">
              <a:extLst>
                <a:ext uri="{FF2B5EF4-FFF2-40B4-BE49-F238E27FC236}">
                  <a16:creationId xmlns:a16="http://schemas.microsoft.com/office/drawing/2014/main" id="{2336F8F7-7054-9547-8B1B-D88A8B4CD4E0}"/>
                </a:ext>
              </a:extLst>
            </xdr:cNvPr>
            <xdr:cNvSpPr/>
          </xdr:nvSpPr>
          <xdr:spPr>
            <a:xfrm>
              <a:off x="3882156" y="4937438"/>
              <a:ext cx="3682596" cy="461082"/>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0" i="0" spc="110" baseline="0">
                  <a:solidFill>
                    <a:srgbClr val="0070C0"/>
                  </a:solidFill>
                  <a:effectLst/>
                  <a:latin typeface="Calibri" panose="020F0502020204030204" pitchFamily="34" charset="0"/>
                  <a:ea typeface="+mn-ea"/>
                  <a:cs typeface="Calibri" panose="020F0502020204030204" pitchFamily="34" charset="0"/>
                </a:rPr>
                <a:t>The majority of these women have an </a:t>
              </a:r>
              <a:r>
                <a:rPr lang="en-GB" sz="1000" b="1" i="0" spc="110" baseline="0">
                  <a:solidFill>
                    <a:srgbClr val="0070C0"/>
                  </a:solidFill>
                  <a:effectLst/>
                  <a:latin typeface="Calibri" panose="020F0502020204030204" pitchFamily="34" charset="0"/>
                  <a:ea typeface="+mn-ea"/>
                  <a:cs typeface="Calibri" panose="020F0502020204030204" pitchFamily="34" charset="0"/>
                </a:rPr>
                <a:t>elementary </a:t>
              </a:r>
              <a:r>
                <a:rPr lang="en-GB" sz="900" b="0" i="0" spc="110" baseline="0">
                  <a:solidFill>
                    <a:srgbClr val="0070C0"/>
                  </a:solidFill>
                  <a:effectLst/>
                  <a:latin typeface="Calibri" panose="020F0502020204030204" pitchFamily="34" charset="0"/>
                  <a:ea typeface="+mn-ea"/>
                  <a:cs typeface="Calibri" panose="020F0502020204030204" pitchFamily="34" charset="0"/>
                </a:rPr>
                <a:t>or</a:t>
              </a:r>
              <a:r>
                <a:rPr lang="en-GB" sz="900" b="1" i="0" spc="110" baseline="0">
                  <a:solidFill>
                    <a:srgbClr val="0070C0"/>
                  </a:solidFill>
                  <a:effectLst/>
                  <a:latin typeface="Calibri" panose="020F0502020204030204" pitchFamily="34" charset="0"/>
                  <a:ea typeface="+mn-ea"/>
                  <a:cs typeface="Calibri" panose="020F0502020204030204" pitchFamily="34" charset="0"/>
                </a:rPr>
                <a:t> </a:t>
              </a:r>
              <a:r>
                <a:rPr lang="en-GB" sz="1000" b="1" i="0" spc="110" baseline="0">
                  <a:solidFill>
                    <a:srgbClr val="0070C0"/>
                  </a:solidFill>
                  <a:effectLst/>
                  <a:latin typeface="Calibri" panose="020F0502020204030204" pitchFamily="34" charset="0"/>
                  <a:ea typeface="+mn-ea"/>
                  <a:cs typeface="Calibri" panose="020F0502020204030204" pitchFamily="34" charset="0"/>
                </a:rPr>
                <a:t>basic</a:t>
              </a:r>
              <a:r>
                <a:rPr lang="en-GB" sz="900" b="0" i="0" spc="110" baseline="0">
                  <a:solidFill>
                    <a:srgbClr val="0070C0"/>
                  </a:solidFill>
                  <a:effectLst/>
                  <a:latin typeface="Calibri" panose="020F0502020204030204" pitchFamily="34" charset="0"/>
                  <a:ea typeface="+mn-ea"/>
                  <a:cs typeface="Calibri" panose="020F0502020204030204" pitchFamily="34" charset="0"/>
                </a:rPr>
                <a:t>  level of German.</a:t>
              </a:r>
              <a:endParaRPr lang="en-GB" sz="900" spc="110" baseline="0">
                <a:solidFill>
                  <a:srgbClr val="0070C0"/>
                </a:solidFill>
                <a:latin typeface="Calibri" panose="020F0502020204030204" pitchFamily="34" charset="0"/>
                <a:cs typeface="Calibri" panose="020F0502020204030204" pitchFamily="34" charset="0"/>
              </a:endParaRPr>
            </a:p>
          </xdr:txBody>
        </xdr:sp>
        <xdr:sp macro="" textlink="">
          <xdr:nvSpPr>
            <xdr:cNvPr id="13343" name="Rounded Rectangle 13342">
              <a:extLst>
                <a:ext uri="{FF2B5EF4-FFF2-40B4-BE49-F238E27FC236}">
                  <a16:creationId xmlns:a16="http://schemas.microsoft.com/office/drawing/2014/main" id="{81EBEDCC-D8F0-C040-A2FB-58B724B1BB51}"/>
                </a:ext>
              </a:extLst>
            </xdr:cNvPr>
            <xdr:cNvSpPr/>
          </xdr:nvSpPr>
          <xdr:spPr>
            <a:xfrm>
              <a:off x="3800569" y="5923210"/>
              <a:ext cx="3951487" cy="46050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 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Qual o seu nível de alemão?</a:t>
              </a:r>
              <a:endParaRPr lang="en-GB" sz="900">
                <a:solidFill>
                  <a:schemeClr val="bg1">
                    <a:lumMod val="50000"/>
                  </a:schemeClr>
                </a:solidFill>
                <a:latin typeface="Calibri" panose="020F0502020204030204" pitchFamily="34" charset="0"/>
                <a:cs typeface="Calibri" panose="020F0502020204030204" pitchFamily="34" charset="0"/>
              </a:endParaRPr>
            </a:p>
          </xdr:txBody>
        </xdr:sp>
      </xdr:grpSp>
      <xdr:grpSp>
        <xdr:nvGrpSpPr>
          <xdr:cNvPr id="13378" name="Group 13377">
            <a:extLst>
              <a:ext uri="{FF2B5EF4-FFF2-40B4-BE49-F238E27FC236}">
                <a16:creationId xmlns:a16="http://schemas.microsoft.com/office/drawing/2014/main" id="{FD06A0DC-F2F5-C1E8-4D01-B371FD970D51}"/>
              </a:ext>
            </a:extLst>
          </xdr:cNvPr>
          <xdr:cNvGrpSpPr/>
        </xdr:nvGrpSpPr>
        <xdr:grpSpPr>
          <a:xfrm>
            <a:off x="0" y="0"/>
            <a:ext cx="11301148" cy="547243"/>
            <a:chOff x="0" y="0"/>
            <a:chExt cx="11301148" cy="547243"/>
          </a:xfrm>
          <a:grpFill/>
        </xdr:grpSpPr>
        <xdr:sp macro="" textlink="">
          <xdr:nvSpPr>
            <xdr:cNvPr id="13365" name="Rectangle 13364">
              <a:extLst>
                <a:ext uri="{FF2B5EF4-FFF2-40B4-BE49-F238E27FC236}">
                  <a16:creationId xmlns:a16="http://schemas.microsoft.com/office/drawing/2014/main" id="{0A502E9B-D329-A420-0497-DAB4419FA2BA}"/>
                </a:ext>
              </a:extLst>
            </xdr:cNvPr>
            <xdr:cNvSpPr/>
          </xdr:nvSpPr>
          <xdr:spPr>
            <a:xfrm>
              <a:off x="0" y="0"/>
              <a:ext cx="11301148" cy="547243"/>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sp macro="" textlink="">
          <xdr:nvSpPr>
            <xdr:cNvPr id="13366" name="Rounded Rectangle 13365">
              <a:extLst>
                <a:ext uri="{FF2B5EF4-FFF2-40B4-BE49-F238E27FC236}">
                  <a16:creationId xmlns:a16="http://schemas.microsoft.com/office/drawing/2014/main" id="{88D56253-3DBD-E8BE-514C-03281F9DFA9C}"/>
                </a:ext>
              </a:extLst>
            </xdr:cNvPr>
            <xdr:cNvSpPr/>
          </xdr:nvSpPr>
          <xdr:spPr>
            <a:xfrm>
              <a:off x="9121843" y="187030"/>
              <a:ext cx="897355" cy="228164"/>
            </a:xfrm>
            <a:prstGeom prst="roundRect">
              <a:avLst/>
            </a:prstGeom>
            <a:solidFill>
              <a:schemeClr val="bg1">
                <a:lumMod val="50000"/>
              </a:schemeClr>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sp macro="" textlink="">
          <xdr:nvSpPr>
            <xdr:cNvPr id="13367" name="Rounded Rectangle 13366">
              <a:extLst>
                <a:ext uri="{FF2B5EF4-FFF2-40B4-BE49-F238E27FC236}">
                  <a16:creationId xmlns:a16="http://schemas.microsoft.com/office/drawing/2014/main" id="{5A169891-1EF3-BE46-9AB0-F6B5C579AE64}"/>
                </a:ext>
              </a:extLst>
            </xdr:cNvPr>
            <xdr:cNvSpPr/>
          </xdr:nvSpPr>
          <xdr:spPr>
            <a:xfrm>
              <a:off x="10111980" y="181432"/>
              <a:ext cx="897355" cy="228164"/>
            </a:xfrm>
            <a:prstGeom prst="roundRect">
              <a:avLst/>
            </a:prstGeom>
            <a:grp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grpSp>
      <xdr:sp macro="" textlink="">
        <xdr:nvSpPr>
          <xdr:cNvPr id="13369" name="Rectangle 13368">
            <a:extLst>
              <a:ext uri="{FF2B5EF4-FFF2-40B4-BE49-F238E27FC236}">
                <a16:creationId xmlns:a16="http://schemas.microsoft.com/office/drawing/2014/main" id="{A2A12DA5-4A22-6045-B105-FBD6B2F19966}"/>
              </a:ext>
            </a:extLst>
          </xdr:cNvPr>
          <xdr:cNvSpPr/>
        </xdr:nvSpPr>
        <xdr:spPr>
          <a:xfrm>
            <a:off x="0" y="6312086"/>
            <a:ext cx="11303297" cy="233899"/>
          </a:xfrm>
          <a:prstGeom prst="rect">
            <a:avLst/>
          </a:prstGeom>
          <a:grp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grpSp>
        <xdr:nvGrpSpPr>
          <xdr:cNvPr id="10" name="Group 9">
            <a:extLst>
              <a:ext uri="{FF2B5EF4-FFF2-40B4-BE49-F238E27FC236}">
                <a16:creationId xmlns:a16="http://schemas.microsoft.com/office/drawing/2014/main" id="{43F79FE9-1100-7DE7-CF30-A89469D6809A}"/>
              </a:ext>
            </a:extLst>
          </xdr:cNvPr>
          <xdr:cNvGrpSpPr/>
        </xdr:nvGrpSpPr>
        <xdr:grpSpPr>
          <a:xfrm>
            <a:off x="130442" y="3697054"/>
            <a:ext cx="3714539" cy="2476572"/>
            <a:chOff x="130008" y="3664802"/>
            <a:chExt cx="3702164" cy="2526156"/>
          </a:xfrm>
          <a:grpFill/>
        </xdr:grpSpPr>
        <xdr:sp macro="" textlink="">
          <xdr:nvSpPr>
            <xdr:cNvPr id="59" name="Rounded Rectangle 58">
              <a:extLst>
                <a:ext uri="{FF2B5EF4-FFF2-40B4-BE49-F238E27FC236}">
                  <a16:creationId xmlns:a16="http://schemas.microsoft.com/office/drawing/2014/main" id="{860BD930-9CF7-EB48-BE30-E513FAD1617A}"/>
                </a:ext>
              </a:extLst>
            </xdr:cNvPr>
            <xdr:cNvSpPr/>
          </xdr:nvSpPr>
          <xdr:spPr>
            <a:xfrm>
              <a:off x="215254" y="3664802"/>
              <a:ext cx="3313308" cy="2496297"/>
            </a:xfrm>
            <a:prstGeom prst="roundRect">
              <a:avLst>
                <a:gd name="adj" fmla="val 3740"/>
              </a:avLst>
            </a:prstGeom>
            <a:solidFill>
              <a:schemeClr val="bg1"/>
            </a:solidFill>
            <a:ln>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400" spc="120" baseline="0">
                  <a:solidFill>
                    <a:srgbClr val="0070C0"/>
                  </a:solidFill>
                  <a:effectLst/>
                  <a:latin typeface="Calibri" panose="020F0502020204030204" pitchFamily="34" charset="0"/>
                  <a:ea typeface="+mn-ea"/>
                  <a:cs typeface="Calibri" panose="020F0502020204030204" pitchFamily="34" charset="0"/>
                </a:rPr>
                <a:t>DURATION OF RESIDENCE IN GERMANY</a:t>
              </a:r>
            </a:p>
            <a:p>
              <a:pPr marL="0" indent="0"/>
              <a:endParaRPr lang="en-DE" sz="1400" spc="120" baseline="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29" name="Rounded Rectangle 28">
              <a:extLst>
                <a:ext uri="{FF2B5EF4-FFF2-40B4-BE49-F238E27FC236}">
                  <a16:creationId xmlns:a16="http://schemas.microsoft.com/office/drawing/2014/main" id="{6BD48AD2-4CBA-EE4E-8B26-8EE8EB4D2975}"/>
                </a:ext>
              </a:extLst>
            </xdr:cNvPr>
            <xdr:cNvSpPr/>
          </xdr:nvSpPr>
          <xdr:spPr>
            <a:xfrm>
              <a:off x="1939560" y="4146961"/>
              <a:ext cx="1648351"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spc="110" baseline="0">
                  <a:solidFill>
                    <a:srgbClr val="338DCD"/>
                  </a:solidFill>
                  <a:latin typeface="Calibri" panose="020F0502020204030204" pitchFamily="34" charset="0"/>
                  <a:cs typeface="Calibri" panose="020F0502020204030204" pitchFamily="34" charset="0"/>
                </a:rPr>
                <a:t>The number of them who arrived no more than 5 years ago is also considerable high</a:t>
              </a:r>
              <a:r>
                <a:rPr lang="en-GB" sz="800" spc="110" baseline="0">
                  <a:solidFill>
                    <a:srgbClr val="338DCD"/>
                  </a:solidFill>
                  <a:latin typeface="Calibri" panose="020F0502020204030204" pitchFamily="34" charset="0"/>
                  <a:cs typeface="Calibri" panose="020F0502020204030204" pitchFamily="34" charset="0"/>
                </a:rPr>
                <a:t>.</a:t>
              </a:r>
            </a:p>
            <a:p>
              <a:pPr algn="l"/>
              <a:endParaRPr lang="en-GB" sz="1100">
                <a:solidFill>
                  <a:srgbClr val="0070C0"/>
                </a:solidFill>
              </a:endParaRPr>
            </a:p>
          </xdr:txBody>
        </xdr:sp>
        <xdr:graphicFrame macro="">
          <xdr:nvGraphicFramePr>
            <xdr:cNvPr id="61" name="Chart 60">
              <a:extLst>
                <a:ext uri="{FF2B5EF4-FFF2-40B4-BE49-F238E27FC236}">
                  <a16:creationId xmlns:a16="http://schemas.microsoft.com/office/drawing/2014/main" id="{7312E44C-5BF4-054B-B803-D00375254E97}"/>
                </a:ext>
              </a:extLst>
            </xdr:cNvPr>
            <xdr:cNvGraphicFramePr>
              <a:graphicFrameLocks/>
            </xdr:cNvGraphicFramePr>
          </xdr:nvGraphicFramePr>
          <xdr:xfrm>
            <a:off x="130008" y="4673585"/>
            <a:ext cx="3702164" cy="139807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3333" name="Rounded Rectangle 13332">
              <a:extLst>
                <a:ext uri="{FF2B5EF4-FFF2-40B4-BE49-F238E27FC236}">
                  <a16:creationId xmlns:a16="http://schemas.microsoft.com/office/drawing/2014/main" id="{A3DECC4C-0735-EF4E-BB68-5D7EC29E56B9}"/>
                </a:ext>
              </a:extLst>
            </xdr:cNvPr>
            <xdr:cNvSpPr/>
          </xdr:nvSpPr>
          <xdr:spPr>
            <a:xfrm>
              <a:off x="303101" y="5779040"/>
              <a:ext cx="3105434" cy="411918"/>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a:solidFill>
                    <a:schemeClr val="bg1">
                      <a:lumMod val="50000"/>
                    </a:schemeClr>
                  </a:solidFill>
                  <a:latin typeface="Calibri" panose="020F0502020204030204" pitchFamily="34" charset="0"/>
                  <a:cs typeface="Calibri" panose="020F0502020204030204" pitchFamily="34" charset="0"/>
                </a:rPr>
                <a:t>Responses based on the</a:t>
              </a:r>
              <a:r>
                <a:rPr lang="en-GB" sz="900" baseline="0">
                  <a:solidFill>
                    <a:schemeClr val="bg1">
                      <a:lumMod val="50000"/>
                    </a:schemeClr>
                  </a:solidFill>
                  <a:latin typeface="Calibri" panose="020F0502020204030204" pitchFamily="34" charset="0"/>
                  <a:cs typeface="Calibri" panose="020F0502020204030204" pitchFamily="34" charset="0"/>
                </a:rPr>
                <a:t> </a:t>
              </a:r>
              <a:r>
                <a:rPr lang="en-GB" sz="900">
                  <a:solidFill>
                    <a:schemeClr val="bg1">
                      <a:lumMod val="50000"/>
                    </a:schemeClr>
                  </a:solidFill>
                  <a:latin typeface="Calibri" panose="020F0502020204030204" pitchFamily="34" charset="0"/>
                  <a:cs typeface="Calibri" panose="020F0502020204030204" pitchFamily="34" charset="0"/>
                </a:rPr>
                <a:t>survey question: </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Há quantos anos você mora na</a:t>
              </a:r>
              <a:r>
                <a:rPr lang="en-GB" sz="900" b="0" i="0" baseline="0">
                  <a:solidFill>
                    <a:schemeClr val="bg1">
                      <a:lumMod val="50000"/>
                    </a:schemeClr>
                  </a:solidFill>
                  <a:effectLst/>
                  <a:latin typeface="Calibri" panose="020F0502020204030204" pitchFamily="34" charset="0"/>
                  <a:ea typeface="+mn-ea"/>
                  <a:cs typeface="Calibri" panose="020F0502020204030204" pitchFamily="34" charset="0"/>
                </a:rPr>
                <a:t> Alemanha</a:t>
              </a:r>
              <a:r>
                <a:rPr lang="en-GB" sz="900" b="0" i="0">
                  <a:solidFill>
                    <a:schemeClr val="bg1">
                      <a:lumMod val="50000"/>
                    </a:schemeClr>
                  </a:solidFill>
                  <a:effectLst/>
                  <a:latin typeface="Calibri" panose="020F0502020204030204" pitchFamily="34" charset="0"/>
                  <a:ea typeface="+mn-ea"/>
                  <a:cs typeface="Calibri" panose="020F0502020204030204" pitchFamily="34" charset="0"/>
                </a:rPr>
                <a:t>?</a:t>
              </a:r>
              <a:r>
                <a:rPr lang="en-GB" sz="900" baseline="0">
                  <a:solidFill>
                    <a:schemeClr val="bg1">
                      <a:lumMod val="50000"/>
                    </a:schemeClr>
                  </a:solidFill>
                  <a:latin typeface="Calibri" panose="020F0502020204030204" pitchFamily="34" charset="0"/>
                  <a:cs typeface="Calibri" panose="020F0502020204030204" pitchFamily="34" charset="0"/>
                </a:rPr>
                <a:t> </a:t>
              </a:r>
              <a:endParaRPr lang="en-GB" sz="90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13392" name="Rounded Rectangle 13391">
              <a:extLst>
                <a:ext uri="{FF2B5EF4-FFF2-40B4-BE49-F238E27FC236}">
                  <a16:creationId xmlns:a16="http://schemas.microsoft.com/office/drawing/2014/main" id="{031702CB-26FC-1041-81FE-DC7FF493175A}"/>
                </a:ext>
              </a:extLst>
            </xdr:cNvPr>
            <xdr:cNvSpPr/>
          </xdr:nvSpPr>
          <xdr:spPr>
            <a:xfrm>
              <a:off x="414543" y="4146961"/>
              <a:ext cx="1630795" cy="851427"/>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majority of these women are recent arrivals.</a:t>
              </a:r>
              <a:endParaRPr lang="en-GB" sz="1100" b="0">
                <a:solidFill>
                  <a:srgbClr val="0070C0"/>
                </a:solidFill>
              </a:endParaRPr>
            </a:p>
          </xdr:txBody>
        </xdr:sp>
      </xdr:grpSp>
    </xdr:grpSp>
    <xdr:clientData/>
  </xdr:twoCellAnchor>
  <xdr:oneCellAnchor>
    <xdr:from>
      <xdr:col>4</xdr:col>
      <xdr:colOff>218280</xdr:colOff>
      <xdr:row>50</xdr:row>
      <xdr:rowOff>17500</xdr:rowOff>
    </xdr:from>
    <xdr:ext cx="266629" cy="387286"/>
    <xdr:sp macro="" textlink="">
      <xdr:nvSpPr>
        <xdr:cNvPr id="14" name="Rectangle 13">
          <a:extLst>
            <a:ext uri="{FF2B5EF4-FFF2-40B4-BE49-F238E27FC236}">
              <a16:creationId xmlns:a16="http://schemas.microsoft.com/office/drawing/2014/main" id="{AFD9C2E7-DF1E-B642-9325-B35650211C60}"/>
            </a:ext>
          </a:extLst>
        </xdr:cNvPr>
        <xdr:cNvSpPr/>
      </xdr:nvSpPr>
      <xdr:spPr>
        <a:xfrm>
          <a:off x="3520280" y="9758400"/>
          <a:ext cx="266629" cy="387286"/>
        </a:xfrm>
        <a:prstGeom prst="rect">
          <a:avLst/>
        </a:prstGeom>
        <a:noFill/>
      </xdr:spPr>
      <xdr:txBody>
        <a:bodyPr wrap="square" lIns="91440" tIns="45720" rIns="91440" bIns="45720">
          <a:spAutoFit/>
        </a:bodyPr>
        <a:lstStyle/>
        <a:p>
          <a:pPr algn="ctr"/>
          <a:endParaRPr lang="en-GB" sz="20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5</xdr:col>
      <xdr:colOff>475665</xdr:colOff>
      <xdr:row>38</xdr:row>
      <xdr:rowOff>53486</xdr:rowOff>
    </xdr:from>
    <xdr:to>
      <xdr:col>6</xdr:col>
      <xdr:colOff>47254</xdr:colOff>
      <xdr:row>39</xdr:row>
      <xdr:rowOff>46120</xdr:rowOff>
    </xdr:to>
    <xdr:sp macro="" textlink="">
      <xdr:nvSpPr>
        <xdr:cNvPr id="2" name="TextBox 1">
          <a:extLst>
            <a:ext uri="{FF2B5EF4-FFF2-40B4-BE49-F238E27FC236}">
              <a16:creationId xmlns:a16="http://schemas.microsoft.com/office/drawing/2014/main" id="{3B9686DD-E686-4940-9A0B-97A1368F9E82}"/>
            </a:ext>
          </a:extLst>
        </xdr:cNvPr>
        <xdr:cNvSpPr txBox="1"/>
      </xdr:nvSpPr>
      <xdr:spPr>
        <a:xfrm>
          <a:off x="4632029" y="6634395"/>
          <a:ext cx="402861" cy="165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clientData/>
  </xdr:twoCellAnchor>
  <xdr:twoCellAnchor>
    <xdr:from>
      <xdr:col>6</xdr:col>
      <xdr:colOff>147133</xdr:colOff>
      <xdr:row>38</xdr:row>
      <xdr:rowOff>52918</xdr:rowOff>
    </xdr:from>
    <xdr:to>
      <xdr:col>6</xdr:col>
      <xdr:colOff>613445</xdr:colOff>
      <xdr:row>39</xdr:row>
      <xdr:rowOff>45552</xdr:rowOff>
    </xdr:to>
    <xdr:sp macro="" textlink="">
      <xdr:nvSpPr>
        <xdr:cNvPr id="11" name="TextBox 10">
          <a:extLst>
            <a:ext uri="{FF2B5EF4-FFF2-40B4-BE49-F238E27FC236}">
              <a16:creationId xmlns:a16="http://schemas.microsoft.com/office/drawing/2014/main" id="{67ACC0BD-DCB1-3D42-973D-A1857B4F7F77}"/>
            </a:ext>
          </a:extLst>
        </xdr:cNvPr>
        <xdr:cNvSpPr txBox="1"/>
      </xdr:nvSpPr>
      <xdr:spPr>
        <a:xfrm>
          <a:off x="5134769" y="6633827"/>
          <a:ext cx="466312" cy="165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clientData/>
  </xdr:twoCellAnchor>
  <xdr:twoCellAnchor>
    <xdr:from>
      <xdr:col>6</xdr:col>
      <xdr:colOff>688841</xdr:colOff>
      <xdr:row>38</xdr:row>
      <xdr:rowOff>67318</xdr:rowOff>
    </xdr:from>
    <xdr:to>
      <xdr:col>7</xdr:col>
      <xdr:colOff>330143</xdr:colOff>
      <xdr:row>39</xdr:row>
      <xdr:rowOff>59952</xdr:rowOff>
    </xdr:to>
    <xdr:sp macro="" textlink="">
      <xdr:nvSpPr>
        <xdr:cNvPr id="12" name="TextBox 11">
          <a:extLst>
            <a:ext uri="{FF2B5EF4-FFF2-40B4-BE49-F238E27FC236}">
              <a16:creationId xmlns:a16="http://schemas.microsoft.com/office/drawing/2014/main" id="{38B86823-1FDB-A74A-A760-E267D6CAD1F7}"/>
            </a:ext>
          </a:extLst>
        </xdr:cNvPr>
        <xdr:cNvSpPr txBox="1"/>
      </xdr:nvSpPr>
      <xdr:spPr>
        <a:xfrm>
          <a:off x="5676477" y="6648227"/>
          <a:ext cx="472575" cy="165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clientData/>
  </xdr:twoCellAnchor>
  <xdr:twoCellAnchor>
    <xdr:from>
      <xdr:col>7</xdr:col>
      <xdr:colOff>335329</xdr:colOff>
      <xdr:row>38</xdr:row>
      <xdr:rowOff>73647</xdr:rowOff>
    </xdr:from>
    <xdr:to>
      <xdr:col>7</xdr:col>
      <xdr:colOff>803958</xdr:colOff>
      <xdr:row>39</xdr:row>
      <xdr:rowOff>66281</xdr:rowOff>
    </xdr:to>
    <xdr:sp macro="" textlink="">
      <xdr:nvSpPr>
        <xdr:cNvPr id="13" name="TextBox 12">
          <a:extLst>
            <a:ext uri="{FF2B5EF4-FFF2-40B4-BE49-F238E27FC236}">
              <a16:creationId xmlns:a16="http://schemas.microsoft.com/office/drawing/2014/main" id="{BC734228-AAC8-DE49-B8B0-F03D70F197E1}"/>
            </a:ext>
          </a:extLst>
        </xdr:cNvPr>
        <xdr:cNvSpPr txBox="1"/>
      </xdr:nvSpPr>
      <xdr:spPr>
        <a:xfrm>
          <a:off x="6154238" y="6654556"/>
          <a:ext cx="468629" cy="165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clientData/>
  </xdr:twoCellAnchor>
  <xdr:twoCellAnchor>
    <xdr:from>
      <xdr:col>7</xdr:col>
      <xdr:colOff>813923</xdr:colOff>
      <xdr:row>38</xdr:row>
      <xdr:rowOff>67886</xdr:rowOff>
    </xdr:from>
    <xdr:to>
      <xdr:col>8</xdr:col>
      <xdr:colOff>413978</xdr:colOff>
      <xdr:row>40</xdr:row>
      <xdr:rowOff>18304</xdr:rowOff>
    </xdr:to>
    <xdr:sp macro="" textlink="">
      <xdr:nvSpPr>
        <xdr:cNvPr id="17" name="TextBox 16">
          <a:extLst>
            <a:ext uri="{FF2B5EF4-FFF2-40B4-BE49-F238E27FC236}">
              <a16:creationId xmlns:a16="http://schemas.microsoft.com/office/drawing/2014/main" id="{286ED9EE-B378-F84A-B6F1-C780793BA765}"/>
            </a:ext>
          </a:extLst>
        </xdr:cNvPr>
        <xdr:cNvSpPr txBox="1"/>
      </xdr:nvSpPr>
      <xdr:spPr>
        <a:xfrm>
          <a:off x="6609614" y="6733632"/>
          <a:ext cx="428010" cy="301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clientData/>
  </xdr:twoCellAnchor>
  <xdr:twoCellAnchor>
    <xdr:from>
      <xdr:col>8</xdr:col>
      <xdr:colOff>554311</xdr:colOff>
      <xdr:row>38</xdr:row>
      <xdr:rowOff>59254</xdr:rowOff>
    </xdr:from>
    <xdr:to>
      <xdr:col>9</xdr:col>
      <xdr:colOff>203481</xdr:colOff>
      <xdr:row>39</xdr:row>
      <xdr:rowOff>105249</xdr:rowOff>
    </xdr:to>
    <xdr:sp macro="" textlink="">
      <xdr:nvSpPr>
        <xdr:cNvPr id="18" name="TextBox 17">
          <a:extLst>
            <a:ext uri="{FF2B5EF4-FFF2-40B4-BE49-F238E27FC236}">
              <a16:creationId xmlns:a16="http://schemas.microsoft.com/office/drawing/2014/main" id="{D8AF07EC-0F37-2447-9AD6-0A0BA6F8C86B}"/>
            </a:ext>
          </a:extLst>
        </xdr:cNvPr>
        <xdr:cNvSpPr txBox="1"/>
      </xdr:nvSpPr>
      <xdr:spPr>
        <a:xfrm>
          <a:off x="7204493" y="6640163"/>
          <a:ext cx="480443" cy="219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clientData/>
  </xdr:twoCellAnchor>
  <xdr:twoCellAnchor editAs="oneCell">
    <xdr:from>
      <xdr:col>17</xdr:col>
      <xdr:colOff>0</xdr:colOff>
      <xdr:row>2</xdr:row>
      <xdr:rowOff>0</xdr:rowOff>
    </xdr:from>
    <xdr:to>
      <xdr:col>18</xdr:col>
      <xdr:colOff>12700</xdr:colOff>
      <xdr:row>3</xdr:row>
      <xdr:rowOff>14111</xdr:rowOff>
    </xdr:to>
    <xdr:pic>
      <xdr:nvPicPr>
        <xdr:cNvPr id="19" name="Picture 18">
          <a:extLst>
            <a:ext uri="{FF2B5EF4-FFF2-40B4-BE49-F238E27FC236}">
              <a16:creationId xmlns:a16="http://schemas.microsoft.com/office/drawing/2014/main" id="{B7015395-CA9F-D1DF-7628-972BE7BAC01F}"/>
            </a:ext>
          </a:extLst>
        </xdr:cNvPr>
        <xdr:cNvPicPr>
          <a:picLocks noChangeAspect="1"/>
        </xdr:cNvPicPr>
      </xdr:nvPicPr>
      <xdr:blipFill>
        <a:blip xmlns:r="http://schemas.openxmlformats.org/officeDocument/2006/relationships" r:embed="rId16"/>
        <a:stretch>
          <a:fillRect/>
        </a:stretch>
      </xdr:blipFill>
      <xdr:spPr>
        <a:xfrm>
          <a:off x="14033500" y="352778"/>
          <a:ext cx="838200" cy="190500"/>
        </a:xfrm>
        <a:prstGeom prst="rect">
          <a:avLst/>
        </a:prstGeom>
      </xdr:spPr>
    </xdr:pic>
    <xdr:clientData/>
  </xdr:twoCellAnchor>
  <xdr:twoCellAnchor editAs="oneCell">
    <xdr:from>
      <xdr:col>17</xdr:col>
      <xdr:colOff>152400</xdr:colOff>
      <xdr:row>2</xdr:row>
      <xdr:rowOff>152400</xdr:rowOff>
    </xdr:from>
    <xdr:to>
      <xdr:col>18</xdr:col>
      <xdr:colOff>165100</xdr:colOff>
      <xdr:row>3</xdr:row>
      <xdr:rowOff>166511</xdr:rowOff>
    </xdr:to>
    <xdr:pic>
      <xdr:nvPicPr>
        <xdr:cNvPr id="21" name="Picture 20">
          <a:extLst>
            <a:ext uri="{FF2B5EF4-FFF2-40B4-BE49-F238E27FC236}">
              <a16:creationId xmlns:a16="http://schemas.microsoft.com/office/drawing/2014/main" id="{F288B714-FF87-F3F9-A004-DD02E1566238}"/>
            </a:ext>
          </a:extLst>
        </xdr:cNvPr>
        <xdr:cNvPicPr>
          <a:picLocks noChangeAspect="1"/>
        </xdr:cNvPicPr>
      </xdr:nvPicPr>
      <xdr:blipFill>
        <a:blip xmlns:r="http://schemas.openxmlformats.org/officeDocument/2006/relationships" r:embed="rId16"/>
        <a:stretch>
          <a:fillRect/>
        </a:stretch>
      </xdr:blipFill>
      <xdr:spPr>
        <a:xfrm>
          <a:off x="14185900" y="505178"/>
          <a:ext cx="838200" cy="190500"/>
        </a:xfrm>
        <a:prstGeom prst="rect">
          <a:avLst/>
        </a:prstGeom>
      </xdr:spPr>
    </xdr:pic>
    <xdr:clientData/>
  </xdr:twoCellAnchor>
  <xdr:twoCellAnchor editAs="oneCell">
    <xdr:from>
      <xdr:col>17</xdr:col>
      <xdr:colOff>304800</xdr:colOff>
      <xdr:row>3</xdr:row>
      <xdr:rowOff>128411</xdr:rowOff>
    </xdr:from>
    <xdr:to>
      <xdr:col>18</xdr:col>
      <xdr:colOff>317500</xdr:colOff>
      <xdr:row>4</xdr:row>
      <xdr:rowOff>142522</xdr:rowOff>
    </xdr:to>
    <xdr:pic>
      <xdr:nvPicPr>
        <xdr:cNvPr id="22" name="Picture 21">
          <a:extLst>
            <a:ext uri="{FF2B5EF4-FFF2-40B4-BE49-F238E27FC236}">
              <a16:creationId xmlns:a16="http://schemas.microsoft.com/office/drawing/2014/main" id="{CB50818E-CE19-901E-A1ED-779FEEF6C27C}"/>
            </a:ext>
          </a:extLst>
        </xdr:cNvPr>
        <xdr:cNvPicPr>
          <a:picLocks noChangeAspect="1"/>
        </xdr:cNvPicPr>
      </xdr:nvPicPr>
      <xdr:blipFill>
        <a:blip xmlns:r="http://schemas.openxmlformats.org/officeDocument/2006/relationships" r:embed="rId16"/>
        <a:stretch>
          <a:fillRect/>
        </a:stretch>
      </xdr:blipFill>
      <xdr:spPr>
        <a:xfrm>
          <a:off x="14338300" y="657578"/>
          <a:ext cx="838200" cy="190500"/>
        </a:xfrm>
        <a:prstGeom prst="rect">
          <a:avLst/>
        </a:prstGeom>
      </xdr:spPr>
    </xdr:pic>
    <xdr:clientData/>
  </xdr:twoCellAnchor>
  <xdr:twoCellAnchor editAs="oneCell">
    <xdr:from>
      <xdr:col>17</xdr:col>
      <xdr:colOff>457200</xdr:colOff>
      <xdr:row>4</xdr:row>
      <xdr:rowOff>104422</xdr:rowOff>
    </xdr:from>
    <xdr:to>
      <xdr:col>18</xdr:col>
      <xdr:colOff>469900</xdr:colOff>
      <xdr:row>5</xdr:row>
      <xdr:rowOff>118534</xdr:rowOff>
    </xdr:to>
    <xdr:pic>
      <xdr:nvPicPr>
        <xdr:cNvPr id="23" name="Picture 22">
          <a:extLst>
            <a:ext uri="{FF2B5EF4-FFF2-40B4-BE49-F238E27FC236}">
              <a16:creationId xmlns:a16="http://schemas.microsoft.com/office/drawing/2014/main" id="{079A1588-12E4-7890-3C95-52E11D0F6BE5}"/>
            </a:ext>
          </a:extLst>
        </xdr:cNvPr>
        <xdr:cNvPicPr>
          <a:picLocks noChangeAspect="1"/>
        </xdr:cNvPicPr>
      </xdr:nvPicPr>
      <xdr:blipFill>
        <a:blip xmlns:r="http://schemas.openxmlformats.org/officeDocument/2006/relationships" r:embed="rId16"/>
        <a:stretch>
          <a:fillRect/>
        </a:stretch>
      </xdr:blipFill>
      <xdr:spPr>
        <a:xfrm>
          <a:off x="14490700" y="809978"/>
          <a:ext cx="838200" cy="190500"/>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0.28638</cdr:x>
      <cdr:y>0.37642</cdr:y>
    </cdr:from>
    <cdr:to>
      <cdr:x>0.4911</cdr:x>
      <cdr:y>0.50626</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706610" y="525853"/>
          <a:ext cx="505099" cy="1813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600" b="1">
              <a:solidFill>
                <a:schemeClr val="bg1"/>
              </a:solidFill>
              <a:latin typeface="Calibri" panose="020F0502020204030204" pitchFamily="34" charset="0"/>
              <a:cs typeface="Calibri" panose="020F0502020204030204" pitchFamily="34" charset="0"/>
            </a:rPr>
            <a:t>BRAZIL</a:t>
          </a:r>
        </a:p>
      </cdr:txBody>
    </cdr:sp>
  </cdr:relSizeAnchor>
  <cdr:relSizeAnchor xmlns:cdr="http://schemas.openxmlformats.org/drawingml/2006/chartDrawing">
    <cdr:from>
      <cdr:x>0.47526</cdr:x>
      <cdr:y>0.24076</cdr:y>
    </cdr:from>
    <cdr:to>
      <cdr:x>0.8103</cdr:x>
      <cdr:y>0.3728</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1279603" y="360807"/>
          <a:ext cx="902061" cy="1978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600" b="1">
              <a:solidFill>
                <a:schemeClr val="bg1"/>
              </a:solidFill>
              <a:latin typeface="Calibri" panose="020F0502020204030204" pitchFamily="34" charset="0"/>
              <a:cs typeface="Calibri" panose="020F0502020204030204" pitchFamily="34" charset="0"/>
            </a:rPr>
            <a:t>OTHER</a:t>
          </a:r>
        </a:p>
        <a:p xmlns:a="http://schemas.openxmlformats.org/drawingml/2006/main">
          <a:r>
            <a:rPr lang="en-GB" sz="600" b="1">
              <a:solidFill>
                <a:schemeClr val="tx1">
                  <a:lumMod val="75000"/>
                  <a:lumOff val="25000"/>
                </a:schemeClr>
              </a:solidFill>
              <a:latin typeface="Calibri" panose="020F0502020204030204" pitchFamily="34" charset="0"/>
              <a:cs typeface="Calibri" panose="020F0502020204030204" pitchFamily="34" charset="0"/>
            </a:rPr>
            <a:t> </a:t>
          </a:r>
          <a:r>
            <a:rPr lang="en-GB" sz="600" b="1">
              <a:solidFill>
                <a:schemeClr val="bg1"/>
              </a:solidFill>
              <a:latin typeface="Calibri" panose="020F0502020204030204" pitchFamily="34" charset="0"/>
              <a:cs typeface="Calibri" panose="020F0502020204030204" pitchFamily="34" charset="0"/>
            </a:rPr>
            <a:t>COUNTRY</a:t>
          </a: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0</xdr:row>
      <xdr:rowOff>18273</xdr:rowOff>
    </xdr:from>
    <xdr:to>
      <xdr:col>15</xdr:col>
      <xdr:colOff>373380</xdr:colOff>
      <xdr:row>40</xdr:row>
      <xdr:rowOff>136806</xdr:rowOff>
    </xdr:to>
    <xdr:pic>
      <xdr:nvPicPr>
        <xdr:cNvPr id="43" name="Picture 42">
          <a:extLst>
            <a:ext uri="{FF2B5EF4-FFF2-40B4-BE49-F238E27FC236}">
              <a16:creationId xmlns:a16="http://schemas.microsoft.com/office/drawing/2014/main" id="{7EF82209-7501-6E40-A8E8-9924C4E9CA9E}"/>
            </a:ext>
          </a:extLst>
        </xdr:cNvPr>
        <xdr:cNvPicPr>
          <a:picLocks/>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27" t="1614"/>
        <a:stretch/>
      </xdr:blipFill>
      <xdr:spPr>
        <a:xfrm>
          <a:off x="0" y="18273"/>
          <a:ext cx="12755880" cy="7315200"/>
        </a:xfrm>
        <a:prstGeom prst="rect">
          <a:avLst/>
        </a:prstGeom>
      </xdr:spPr>
    </xdr:pic>
    <xdr:clientData/>
  </xdr:twoCellAnchor>
  <xdr:twoCellAnchor>
    <xdr:from>
      <xdr:col>2</xdr:col>
      <xdr:colOff>68258</xdr:colOff>
      <xdr:row>43</xdr:row>
      <xdr:rowOff>170551</xdr:rowOff>
    </xdr:from>
    <xdr:to>
      <xdr:col>2</xdr:col>
      <xdr:colOff>276656</xdr:colOff>
      <xdr:row>44</xdr:row>
      <xdr:rowOff>168269</xdr:rowOff>
    </xdr:to>
    <xdr:pic>
      <xdr:nvPicPr>
        <xdr:cNvPr id="20" name="Picture 19">
          <a:hlinkClick xmlns:r="http://schemas.openxmlformats.org/officeDocument/2006/relationships" r:id="rId2"/>
          <a:extLst>
            <a:ext uri="{FF2B5EF4-FFF2-40B4-BE49-F238E27FC236}">
              <a16:creationId xmlns:a16="http://schemas.microsoft.com/office/drawing/2014/main" id="{E87DC86D-95E3-0135-33E1-2F5CAFF93F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12862" y="7635227"/>
          <a:ext cx="208398" cy="171315"/>
        </a:xfrm>
        <a:prstGeom prst="rect">
          <a:avLst/>
        </a:prstGeom>
      </xdr:spPr>
    </xdr:pic>
    <xdr:clientData/>
  </xdr:twoCellAnchor>
  <xdr:twoCellAnchor>
    <xdr:from>
      <xdr:col>2</xdr:col>
      <xdr:colOff>380546</xdr:colOff>
      <xdr:row>44</xdr:row>
      <xdr:rowOff>35677</xdr:rowOff>
    </xdr:from>
    <xdr:to>
      <xdr:col>2</xdr:col>
      <xdr:colOff>560200</xdr:colOff>
      <xdr:row>45</xdr:row>
      <xdr:rowOff>36097</xdr:rowOff>
    </xdr:to>
    <xdr:pic>
      <xdr:nvPicPr>
        <xdr:cNvPr id="23" name="Picture 22">
          <a:extLst>
            <a:ext uri="{FF2B5EF4-FFF2-40B4-BE49-F238E27FC236}">
              <a16:creationId xmlns:a16="http://schemas.microsoft.com/office/drawing/2014/main" id="{9F47E4FF-F72C-B326-410F-3C3FC02A2B80}"/>
            </a:ext>
          </a:extLst>
        </xdr:cNvPr>
        <xdr:cNvPicPr>
          <a:picLocks noChangeAspect="1"/>
        </xdr:cNvPicPr>
      </xdr:nvPicPr>
      <xdr:blipFill>
        <a:blip xmlns:r="http://schemas.openxmlformats.org/officeDocument/2006/relationships" r:embed="rId4" cstate="print">
          <a:alphaModFix amt="97000"/>
          <a:extLst>
            <a:ext uri="{28A0092B-C50C-407E-A947-70E740481C1C}">
              <a14:useLocalDpi xmlns:a14="http://schemas.microsoft.com/office/drawing/2010/main" val="0"/>
            </a:ext>
          </a:extLst>
        </a:blip>
        <a:stretch>
          <a:fillRect/>
        </a:stretch>
      </xdr:blipFill>
      <xdr:spPr>
        <a:xfrm>
          <a:off x="2025150" y="7673950"/>
          <a:ext cx="179654" cy="174018"/>
        </a:xfrm>
        <a:prstGeom prst="rect">
          <a:avLst/>
        </a:prstGeom>
      </xdr:spPr>
    </xdr:pic>
    <xdr:clientData/>
  </xdr:twoCellAnchor>
  <xdr:twoCellAnchor>
    <xdr:from>
      <xdr:col>2</xdr:col>
      <xdr:colOff>602699</xdr:colOff>
      <xdr:row>43</xdr:row>
      <xdr:rowOff>163731</xdr:rowOff>
    </xdr:from>
    <xdr:to>
      <xdr:col>3</xdr:col>
      <xdr:colOff>465731</xdr:colOff>
      <xdr:row>44</xdr:row>
      <xdr:rowOff>154872</xdr:rowOff>
    </xdr:to>
    <xdr:pic>
      <xdr:nvPicPr>
        <xdr:cNvPr id="24" name="Picture 23">
          <a:extLst>
            <a:ext uri="{FF2B5EF4-FFF2-40B4-BE49-F238E27FC236}">
              <a16:creationId xmlns:a16="http://schemas.microsoft.com/office/drawing/2014/main" id="{6863AED9-6D33-E3E9-722D-CCCF79A83F19}"/>
            </a:ext>
          </a:extLst>
        </xdr:cNvPr>
        <xdr:cNvPicPr>
          <a:picLocks noChangeAspect="1"/>
        </xdr:cNvPicPr>
      </xdr:nvPicPr>
      <xdr:blipFill>
        <a:blip xmlns:r="http://schemas.openxmlformats.org/officeDocument/2006/relationships" r:embed="rId5"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2247303" y="7628407"/>
          <a:ext cx="685334" cy="164738"/>
        </a:xfrm>
        <a:prstGeom prst="rect">
          <a:avLst/>
        </a:prstGeom>
      </xdr:spPr>
    </xdr:pic>
    <xdr:clientData/>
  </xdr:twoCellAnchor>
  <xdr:twoCellAnchor>
    <xdr:from>
      <xdr:col>7</xdr:col>
      <xdr:colOff>379106</xdr:colOff>
      <xdr:row>6</xdr:row>
      <xdr:rowOff>101597</xdr:rowOff>
    </xdr:from>
    <xdr:to>
      <xdr:col>9</xdr:col>
      <xdr:colOff>326189</xdr:colOff>
      <xdr:row>12</xdr:row>
      <xdr:rowOff>101598</xdr:rowOff>
    </xdr:to>
    <xdr:graphicFrame macro="">
      <xdr:nvGraphicFramePr>
        <xdr:cNvPr id="18" name="Chart 17">
          <a:extLst>
            <a:ext uri="{FF2B5EF4-FFF2-40B4-BE49-F238E27FC236}">
              <a16:creationId xmlns:a16="http://schemas.microsoft.com/office/drawing/2014/main" id="{7986BB43-3FC1-4B45-829C-50502BCF1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523975</xdr:colOff>
      <xdr:row>74</xdr:row>
      <xdr:rowOff>64370</xdr:rowOff>
    </xdr:from>
    <xdr:to>
      <xdr:col>8</xdr:col>
      <xdr:colOff>352159</xdr:colOff>
      <xdr:row>77</xdr:row>
      <xdr:rowOff>47397</xdr:rowOff>
    </xdr:to>
    <xdr:sp macro="" textlink="">
      <xdr:nvSpPr>
        <xdr:cNvPr id="22" name="Rounded Rectangle 21">
          <a:extLst>
            <a:ext uri="{FF2B5EF4-FFF2-40B4-BE49-F238E27FC236}">
              <a16:creationId xmlns:a16="http://schemas.microsoft.com/office/drawing/2014/main" id="{44A0A9E7-3D83-6642-A121-A652DD403EA0}"/>
            </a:ext>
          </a:extLst>
        </xdr:cNvPr>
        <xdr:cNvSpPr/>
      </xdr:nvSpPr>
      <xdr:spPr>
        <a:xfrm>
          <a:off x="3830767" y="13075879"/>
          <a:ext cx="3134977" cy="48623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800" b="0" i="1" baseline="0">
              <a:solidFill>
                <a:schemeClr val="tx1">
                  <a:lumMod val="65000"/>
                  <a:lumOff val="35000"/>
                </a:schemeClr>
              </a:solidFill>
              <a:latin typeface="Calibri" panose="020F0502020204030204" pitchFamily="34" charset="0"/>
              <a:cs typeface="Calibri" panose="020F0502020204030204" pitchFamily="34" charset="0"/>
            </a:rPr>
            <a:t>Note: </a:t>
          </a:r>
          <a:r>
            <a:rPr lang="en-GB" sz="800" b="0" i="1" baseline="0">
              <a:solidFill>
                <a:schemeClr val="tx1">
                  <a:lumMod val="50000"/>
                  <a:lumOff val="50000"/>
                </a:schemeClr>
              </a:solidFill>
              <a:latin typeface="Calibri" panose="020F0502020204030204" pitchFamily="34" charset="0"/>
              <a:cs typeface="Calibri" panose="020F0502020204030204" pitchFamily="34" charset="0"/>
            </a:rPr>
            <a:t>Answers about desired services written into the cell for the  offered services are disregarded</a:t>
          </a:r>
          <a:r>
            <a:rPr lang="en-GB" sz="900" b="0" i="1" baseline="0">
              <a:solidFill>
                <a:schemeClr val="tx1">
                  <a:lumMod val="50000"/>
                  <a:lumOff val="50000"/>
                </a:schemeClr>
              </a:solidFill>
              <a:latin typeface="Calibri" panose="020F0502020204030204" pitchFamily="34" charset="0"/>
              <a:cs typeface="Calibri" panose="020F0502020204030204" pitchFamily="34" charset="0"/>
            </a:rPr>
            <a:t>.</a:t>
          </a:r>
          <a:endParaRPr lang="en-GB" sz="900" b="1" i="1">
            <a:solidFill>
              <a:schemeClr val="tx1">
                <a:lumMod val="50000"/>
                <a:lumOff val="50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271368</xdr:colOff>
      <xdr:row>34</xdr:row>
      <xdr:rowOff>143735</xdr:rowOff>
    </xdr:from>
    <xdr:to>
      <xdr:col>17</xdr:col>
      <xdr:colOff>87374</xdr:colOff>
      <xdr:row>43</xdr:row>
      <xdr:rowOff>10856</xdr:rowOff>
    </xdr:to>
    <xdr:graphicFrame macro="">
      <xdr:nvGraphicFramePr>
        <xdr:cNvPr id="31" name="Chart 30">
          <a:extLst>
            <a:ext uri="{FF2B5EF4-FFF2-40B4-BE49-F238E27FC236}">
              <a16:creationId xmlns:a16="http://schemas.microsoft.com/office/drawing/2014/main" id="{D876E0EB-9CD9-8E41-9EBA-79F4B8071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322570</xdr:colOff>
      <xdr:row>4</xdr:row>
      <xdr:rowOff>33089</xdr:rowOff>
    </xdr:from>
    <xdr:to>
      <xdr:col>15</xdr:col>
      <xdr:colOff>0</xdr:colOff>
      <xdr:row>39</xdr:row>
      <xdr:rowOff>44053</xdr:rowOff>
    </xdr:to>
    <xdr:grpSp>
      <xdr:nvGrpSpPr>
        <xdr:cNvPr id="29" name="Group 28">
          <a:extLst>
            <a:ext uri="{FF2B5EF4-FFF2-40B4-BE49-F238E27FC236}">
              <a16:creationId xmlns:a16="http://schemas.microsoft.com/office/drawing/2014/main" id="{C112AB64-0229-7BB9-E33B-46E909582A4B}"/>
            </a:ext>
          </a:extLst>
        </xdr:cNvPr>
        <xdr:cNvGrpSpPr/>
      </xdr:nvGrpSpPr>
      <xdr:grpSpPr>
        <a:xfrm>
          <a:off x="322570" y="764609"/>
          <a:ext cx="12021830" cy="6411764"/>
          <a:chOff x="251380" y="648140"/>
          <a:chExt cx="11490516" cy="6086864"/>
        </a:xfrm>
      </xdr:grpSpPr>
      <xdr:sp macro="" textlink="">
        <xdr:nvSpPr>
          <xdr:cNvPr id="4" name="Rounded Rectangle 3">
            <a:extLst>
              <a:ext uri="{FF2B5EF4-FFF2-40B4-BE49-F238E27FC236}">
                <a16:creationId xmlns:a16="http://schemas.microsoft.com/office/drawing/2014/main" id="{34C4F727-2EA3-324F-B97F-16DF09D93A4F}"/>
              </a:ext>
            </a:extLst>
          </xdr:cNvPr>
          <xdr:cNvSpPr/>
        </xdr:nvSpPr>
        <xdr:spPr>
          <a:xfrm>
            <a:off x="260512" y="648140"/>
            <a:ext cx="11457958" cy="408240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600">
                <a:solidFill>
                  <a:srgbClr val="0070C0"/>
                </a:solidFill>
                <a:effectLst/>
                <a:latin typeface="Calibri" panose="020F0502020204030204" pitchFamily="34" charset="0"/>
                <a:ea typeface="+mn-ea"/>
                <a:cs typeface="Calibri" panose="020F0502020204030204" pitchFamily="34" charset="0"/>
              </a:rPr>
              <a:t>DESIRED AND</a:t>
            </a:r>
            <a:r>
              <a:rPr lang="en-DE" sz="1600" baseline="0">
                <a:solidFill>
                  <a:srgbClr val="0070C0"/>
                </a:solidFill>
                <a:effectLst/>
                <a:latin typeface="Calibri" panose="020F0502020204030204" pitchFamily="34" charset="0"/>
                <a:ea typeface="+mn-ea"/>
                <a:cs typeface="Calibri" panose="020F0502020204030204" pitchFamily="34" charset="0"/>
              </a:rPr>
              <a:t> OFFERED </a:t>
            </a:r>
            <a:r>
              <a:rPr lang="en-DE" sz="1600">
                <a:solidFill>
                  <a:srgbClr val="0070C0"/>
                </a:solidFill>
                <a:effectLst/>
                <a:latin typeface="Calibri" panose="020F0502020204030204" pitchFamily="34" charset="0"/>
                <a:ea typeface="+mn-ea"/>
                <a:cs typeface="Calibri" panose="020F0502020204030204" pitchFamily="34" charset="0"/>
              </a:rPr>
              <a:t>SERVICES</a:t>
            </a:r>
          </a:p>
          <a:p>
            <a:pPr marL="0" indent="0"/>
            <a:endParaRPr lang="en-DE" sz="16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0" name="Rounded Rectangle 9">
            <a:extLst>
              <a:ext uri="{FF2B5EF4-FFF2-40B4-BE49-F238E27FC236}">
                <a16:creationId xmlns:a16="http://schemas.microsoft.com/office/drawing/2014/main" id="{5D320D4D-62A9-4445-97AF-8B863E296494}"/>
              </a:ext>
            </a:extLst>
          </xdr:cNvPr>
          <xdr:cNvSpPr/>
        </xdr:nvSpPr>
        <xdr:spPr>
          <a:xfrm>
            <a:off x="251380" y="4824287"/>
            <a:ext cx="11490516" cy="1703371"/>
          </a:xfrm>
          <a:prstGeom prst="roundRect">
            <a:avLst>
              <a:gd name="adj" fmla="val 1616"/>
            </a:avLst>
          </a:prstGeom>
          <a:solidFill>
            <a:schemeClr val="bg1"/>
          </a:solidFill>
          <a:ln w="3175">
            <a:solidFill>
              <a:schemeClr val="bg1">
                <a:lumMod val="7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DE" sz="1100">
                <a:solidFill>
                  <a:schemeClr val="bg1">
                    <a:lumMod val="50000"/>
                  </a:schemeClr>
                </a:solidFill>
                <a:effectLst/>
                <a:latin typeface="Calibri" panose="020F0502020204030204" pitchFamily="34" charset="0"/>
                <a:ea typeface="+mn-ea"/>
                <a:cs typeface="Calibri" panose="020F0502020204030204" pitchFamily="34" charset="0"/>
              </a:rPr>
              <a:t>CATEGORIES</a:t>
            </a:r>
            <a:r>
              <a:rPr lang="en-DE" sz="1100" baseline="0">
                <a:solidFill>
                  <a:schemeClr val="bg1">
                    <a:lumMod val="50000"/>
                  </a:schemeClr>
                </a:solidFill>
                <a:effectLst/>
                <a:latin typeface="Calibri" panose="020F0502020204030204" pitchFamily="34" charset="0"/>
                <a:ea typeface="+mn-ea"/>
                <a:cs typeface="Calibri" panose="020F0502020204030204" pitchFamily="34" charset="0"/>
              </a:rPr>
              <a:t> OF</a:t>
            </a:r>
            <a:r>
              <a:rPr lang="en-DE" sz="1100">
                <a:solidFill>
                  <a:schemeClr val="bg1">
                    <a:lumMod val="50000"/>
                  </a:schemeClr>
                </a:solidFill>
                <a:effectLst/>
                <a:latin typeface="Calibri" panose="020F0502020204030204" pitchFamily="34" charset="0"/>
                <a:ea typeface="+mn-ea"/>
                <a:cs typeface="Calibri" panose="020F0502020204030204" pitchFamily="34" charset="0"/>
              </a:rPr>
              <a:t> SERVICES</a:t>
            </a:r>
          </a:p>
          <a:p>
            <a:pPr marL="0" indent="0"/>
            <a:endParaRPr lang="en-DE" sz="1400">
              <a:solidFill>
                <a:srgbClr val="0070C0"/>
              </a:solidFill>
              <a:effectLst/>
              <a:latin typeface="Calibri" panose="020F0502020204030204" pitchFamily="34" charset="0"/>
              <a:ea typeface="+mn-ea"/>
              <a:cs typeface="Calibri" panose="020F0502020204030204" pitchFamily="34" charset="0"/>
            </a:endParaRPr>
          </a:p>
        </xdr:txBody>
      </xdr:sp>
      <xdr:sp macro="" textlink="">
        <xdr:nvSpPr>
          <xdr:cNvPr id="19" name="Rounded Rectangle 18">
            <a:extLst>
              <a:ext uri="{FF2B5EF4-FFF2-40B4-BE49-F238E27FC236}">
                <a16:creationId xmlns:a16="http://schemas.microsoft.com/office/drawing/2014/main" id="{A1B56956-BA5F-9A45-8510-0EC3B975014C}"/>
              </a:ext>
            </a:extLst>
          </xdr:cNvPr>
          <xdr:cNvSpPr/>
        </xdr:nvSpPr>
        <xdr:spPr>
          <a:xfrm>
            <a:off x="9171239" y="1076120"/>
            <a:ext cx="2144351" cy="247986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spc="110">
                <a:solidFill>
                  <a:srgbClr val="006EBC"/>
                </a:solidFill>
                <a:latin typeface="Calibri" panose="020F0502020204030204" pitchFamily="34" charset="0"/>
                <a:cs typeface="Calibri" panose="020F0502020204030204" pitchFamily="34" charset="0"/>
              </a:rPr>
              <a:t>A rate of 38%  </a:t>
            </a:r>
            <a:r>
              <a:rPr lang="en-GB" sz="1000" b="0" spc="110">
                <a:solidFill>
                  <a:srgbClr val="006EBC"/>
                </a:solidFill>
                <a:latin typeface="Calibri" panose="020F0502020204030204" pitchFamily="34" charset="0"/>
                <a:cs typeface="Calibri" panose="020F0502020204030204" pitchFamily="34" charset="0"/>
              </a:rPr>
              <a:t>of these women would</a:t>
            </a:r>
            <a:r>
              <a:rPr lang="en-GB" sz="1000" b="0" spc="110" baseline="0">
                <a:solidFill>
                  <a:srgbClr val="006EBC"/>
                </a:solidFill>
                <a:latin typeface="Calibri" panose="020F0502020204030204" pitchFamily="34" charset="0"/>
                <a:cs typeface="Calibri" panose="020F0502020204030204" pitchFamily="34" charset="0"/>
              </a:rPr>
              <a:t> like to offer services to Brazilian women. </a:t>
            </a:r>
          </a:p>
          <a:p>
            <a:pPr algn="l"/>
            <a:endParaRPr lang="en-GB" sz="1000" b="0" spc="110" baseline="0">
              <a:solidFill>
                <a:srgbClr val="006EBC"/>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0" spc="110" baseline="0">
                <a:solidFill>
                  <a:srgbClr val="0070C0"/>
                </a:solidFill>
                <a:latin typeface="Calibri" panose="020F0502020204030204" pitchFamily="34" charset="0"/>
                <a:cs typeface="Calibri" panose="020F0502020204030204" pitchFamily="34" charset="0"/>
              </a:rPr>
              <a:t>The most cited categories these women would like to support are </a:t>
            </a:r>
            <a:r>
              <a:rPr lang="en-GB" sz="900" b="1" spc="110" baseline="0">
                <a:solidFill>
                  <a:srgbClr val="0070C0"/>
                </a:solidFill>
                <a:latin typeface="Calibri" panose="020F0502020204030204" pitchFamily="34" charset="0"/>
                <a:cs typeface="Calibri" panose="020F0502020204030204" pitchFamily="34" charset="0"/>
              </a:rPr>
              <a:t>jobs&amp;business, social services, arts&amp;culture </a:t>
            </a:r>
            <a:r>
              <a:rPr lang="en-GB" sz="900" b="0" spc="110" baseline="0">
                <a:solidFill>
                  <a:srgbClr val="0070C0"/>
                </a:solidFill>
                <a:latin typeface="Calibri" panose="020F0502020204030204" pitchFamily="34" charset="0"/>
                <a:cs typeface="Calibri" panose="020F0502020204030204" pitchFamily="34" charset="0"/>
              </a:rPr>
              <a:t>and</a:t>
            </a:r>
            <a:r>
              <a:rPr lang="en-GB" sz="900" b="1" spc="110" baseline="0">
                <a:solidFill>
                  <a:srgbClr val="0070C0"/>
                </a:solidFill>
                <a:latin typeface="Calibri" panose="020F0502020204030204" pitchFamily="34" charset="0"/>
                <a:cs typeface="Calibri" panose="020F0502020204030204" pitchFamily="34" charset="0"/>
              </a:rPr>
              <a:t> mental health</a:t>
            </a:r>
            <a:r>
              <a:rPr lang="en-GB" sz="900" b="0" spc="110" baseline="0">
                <a:solidFill>
                  <a:srgbClr val="0070C0"/>
                </a:solidFill>
                <a:latin typeface="Calibri" panose="020F0502020204030204" pitchFamily="34" charset="0"/>
                <a:cs typeface="Calibri" panose="020F0502020204030204" pitchFamily="34" charset="0"/>
              </a:rPr>
              <a:t>.</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900" b="0" spc="110" baseline="0">
              <a:solidFill>
                <a:srgbClr val="0070C0"/>
              </a:solidFill>
              <a:latin typeface="Calibri" panose="020F0502020204030204" pitchFamily="34" charset="0"/>
              <a:cs typeface="Calibri" panose="020F050202020403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900" b="1" spc="110" baseline="0">
                <a:solidFill>
                  <a:srgbClr val="0070C0"/>
                </a:solidFill>
                <a:latin typeface="Calibri" panose="020F0502020204030204" pitchFamily="34" charset="0"/>
                <a:cs typeface="Calibri" panose="020F0502020204030204" pitchFamily="34" charset="0"/>
              </a:rPr>
              <a:t>Aesthetics</a:t>
            </a:r>
            <a:r>
              <a:rPr lang="en-GB" sz="900" b="0" spc="110" baseline="0">
                <a:solidFill>
                  <a:srgbClr val="0070C0"/>
                </a:solidFill>
                <a:latin typeface="Calibri" panose="020F0502020204030204" pitchFamily="34" charset="0"/>
                <a:cs typeface="Calibri" panose="020F0502020204030204" pitchFamily="34" charset="0"/>
              </a:rPr>
              <a:t> and </a:t>
            </a:r>
            <a:r>
              <a:rPr lang="en-GB" sz="900" b="1" spc="110" baseline="0">
                <a:solidFill>
                  <a:srgbClr val="0070C0"/>
                </a:solidFill>
                <a:latin typeface="Calibri" panose="020F0502020204030204" pitchFamily="34" charset="0"/>
                <a:cs typeface="Calibri" panose="020F0502020204030204" pitchFamily="34" charset="0"/>
              </a:rPr>
              <a:t>volunteer</a:t>
            </a:r>
            <a:r>
              <a:rPr lang="en-GB" sz="900" b="0" spc="110" baseline="0">
                <a:solidFill>
                  <a:srgbClr val="0070C0"/>
                </a:solidFill>
                <a:latin typeface="Calibri" panose="020F0502020204030204" pitchFamily="34" charset="0"/>
                <a:cs typeface="Calibri" panose="020F0502020204030204" pitchFamily="34" charset="0"/>
              </a:rPr>
              <a:t> are also significant among the  offered categories.</a:t>
            </a:r>
            <a:endParaRPr lang="en-GB" sz="800" b="0" spc="110" baseline="0">
              <a:solidFill>
                <a:srgbClr val="0070C0"/>
              </a:solidFill>
              <a:latin typeface="Calibri" panose="020F0502020204030204" pitchFamily="34" charset="0"/>
              <a:cs typeface="Calibri" panose="020F0502020204030204" pitchFamily="34" charset="0"/>
            </a:endParaRPr>
          </a:p>
          <a:p>
            <a:pPr algn="l"/>
            <a:endParaRPr lang="en-GB" sz="900" b="0" spc="110">
              <a:solidFill>
                <a:srgbClr val="006EBC"/>
              </a:solidFill>
              <a:latin typeface="Calibri" panose="020F0502020204030204" pitchFamily="34" charset="0"/>
              <a:cs typeface="Calibri" panose="020F0502020204030204" pitchFamily="34" charset="0"/>
            </a:endParaRPr>
          </a:p>
        </xdr:txBody>
      </xdr:sp>
      <xdr:sp macro="" textlink="">
        <xdr:nvSpPr>
          <xdr:cNvPr id="21" name="Rounded Rectangle 20">
            <a:extLst>
              <a:ext uri="{FF2B5EF4-FFF2-40B4-BE49-F238E27FC236}">
                <a16:creationId xmlns:a16="http://schemas.microsoft.com/office/drawing/2014/main" id="{87827CB9-116C-974B-8293-C52195B32989}"/>
              </a:ext>
            </a:extLst>
          </xdr:cNvPr>
          <xdr:cNvSpPr/>
        </xdr:nvSpPr>
        <xdr:spPr>
          <a:xfrm>
            <a:off x="633964" y="1584631"/>
            <a:ext cx="2095174" cy="115809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000" b="0" spc="110" baseline="0">
                <a:solidFill>
                  <a:schemeClr val="bg1">
                    <a:lumMod val="50000"/>
                  </a:schemeClr>
                </a:solidFill>
                <a:latin typeface="Calibri" panose="020F0502020204030204" pitchFamily="34" charset="0"/>
                <a:cs typeface="Calibri" panose="020F0502020204030204" pitchFamily="34" charset="0"/>
              </a:rPr>
              <a:t>A large number of women would like services in Germany to have </a:t>
            </a:r>
            <a:r>
              <a:rPr lang="en-GB" sz="1000" b="1" spc="110" baseline="0">
                <a:solidFill>
                  <a:schemeClr val="bg1">
                    <a:lumMod val="50000"/>
                  </a:schemeClr>
                </a:solidFill>
                <a:latin typeface="Calibri" panose="020F0502020204030204" pitchFamily="34" charset="0"/>
                <a:cs typeface="Calibri" panose="020F0502020204030204" pitchFamily="34" charset="0"/>
              </a:rPr>
              <a:t>certain attributes</a:t>
            </a:r>
            <a:r>
              <a:rPr lang="en-GB" sz="1000" b="0" spc="110" baseline="0">
                <a:solidFill>
                  <a:schemeClr val="bg1">
                    <a:lumMod val="50000"/>
                  </a:schemeClr>
                </a:solidFill>
                <a:latin typeface="Calibri" panose="020F0502020204030204" pitchFamily="34" charset="0"/>
                <a:cs typeface="Calibri" panose="020F0502020204030204" pitchFamily="34" charset="0"/>
              </a:rPr>
              <a:t>.</a:t>
            </a:r>
          </a:p>
        </xdr:txBody>
      </xdr:sp>
      <xdr:sp macro="" textlink="">
        <xdr:nvSpPr>
          <xdr:cNvPr id="25" name="Rounded Rectangle 24">
            <a:extLst>
              <a:ext uri="{FF2B5EF4-FFF2-40B4-BE49-F238E27FC236}">
                <a16:creationId xmlns:a16="http://schemas.microsoft.com/office/drawing/2014/main" id="{3519222C-F7BB-104B-AD3B-C63844EEAB61}"/>
              </a:ext>
            </a:extLst>
          </xdr:cNvPr>
          <xdr:cNvSpPr/>
        </xdr:nvSpPr>
        <xdr:spPr>
          <a:xfrm>
            <a:off x="575298" y="2415877"/>
            <a:ext cx="2390924" cy="1696259"/>
          </a:xfrm>
          <a:prstGeom prst="roundRect">
            <a:avLst/>
          </a:prstGeom>
          <a:solidFill>
            <a:srgbClr val="FFC000">
              <a:alpha val="3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000" b="1" i="0" u="none" strike="noStrike" cap="all" spc="120">
                <a:solidFill>
                  <a:schemeClr val="tx1">
                    <a:lumMod val="50000"/>
                    <a:lumOff val="50000"/>
                  </a:schemeClr>
                </a:solidFill>
                <a:effectLst/>
                <a:latin typeface="Calibri" panose="020F0502020204030204" pitchFamily="34" charset="0"/>
                <a:ea typeface="+mn-ea"/>
                <a:cs typeface="Calibri" panose="020F0502020204030204" pitchFamily="34" charset="0"/>
              </a:rPr>
              <a:t>Desired attributes</a:t>
            </a:r>
            <a:r>
              <a:rPr lang="en-GB" sz="1000" b="1" cap="all" spc="120">
                <a:solidFill>
                  <a:schemeClr val="tx1">
                    <a:lumMod val="50000"/>
                    <a:lumOff val="50000"/>
                  </a:schemeClr>
                </a:solidFill>
                <a:latin typeface="Calibri" panose="020F0502020204030204" pitchFamily="34" charset="0"/>
                <a:cs typeface="Calibri" panose="020F0502020204030204" pitchFamily="34" charset="0"/>
              </a:rPr>
              <a:t> :</a:t>
            </a:r>
            <a:r>
              <a:rPr lang="en-GB" sz="1000" b="1" cap="all" spc="120" baseline="0">
                <a:solidFill>
                  <a:schemeClr val="tx1">
                    <a:lumMod val="50000"/>
                    <a:lumOff val="50000"/>
                  </a:schemeClr>
                </a:solidFill>
                <a:latin typeface="Calibri" panose="020F0502020204030204" pitchFamily="34" charset="0"/>
                <a:cs typeface="Calibri" panose="020F0502020204030204" pitchFamily="34" charset="0"/>
              </a:rPr>
              <a:t> </a:t>
            </a:r>
            <a:endParaRPr lang="en-GB" sz="1000" b="1" cap="all">
              <a:solidFill>
                <a:schemeClr val="tx1">
                  <a:lumMod val="50000"/>
                  <a:lumOff val="50000"/>
                </a:schemeClr>
              </a:solidFill>
              <a:latin typeface="Calibri" panose="020F0502020204030204" pitchFamily="34" charset="0"/>
              <a:cs typeface="Calibri" panose="020F0502020204030204" pitchFamily="34" charset="0"/>
            </a:endParaRP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empathetic</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/c</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onnected</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/k</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ind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in Portuguese  </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high-quality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online</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kid-friendly</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wide open</a:t>
            </a:r>
            <a:r>
              <a:rPr lang="en-GB" sz="1000" b="0" i="0" kern="1200" spc="120" baseline="0">
                <a:solidFill>
                  <a:schemeClr val="tx1">
                    <a:lumMod val="50000"/>
                    <a:lumOff val="50000"/>
                  </a:schemeClr>
                </a:solidFill>
                <a:latin typeface="Calibri" panose="020F0502020204030204" pitchFamily="34" charset="0"/>
                <a:cs typeface="Calibri" panose="020F0502020204030204" pitchFamily="34" charset="0"/>
              </a:rPr>
              <a:t> </a:t>
            </a: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hours</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personalized</a:t>
            </a:r>
          </a:p>
          <a:p>
            <a:pPr marL="0" lvl="0" indent="0">
              <a:buFontTx/>
              <a:buNone/>
            </a:pPr>
            <a:r>
              <a:rPr lang="en-GB" sz="1000" b="0" i="0" u="none" strike="noStrike" kern="1200" spc="120" baseline="0">
                <a:solidFill>
                  <a:schemeClr val="tx1">
                    <a:lumMod val="50000"/>
                    <a:lumOff val="50000"/>
                  </a:schemeClr>
                </a:solidFill>
                <a:effectLst/>
                <a:latin typeface="Calibri" panose="020F0502020204030204" pitchFamily="34" charset="0"/>
                <a:ea typeface="+mn-ea"/>
                <a:cs typeface="Calibri" panose="020F0502020204030204" pitchFamily="34" charset="0"/>
              </a:rPr>
              <a:t> modern</a:t>
            </a:r>
          </a:p>
        </xdr:txBody>
      </xdr:sp>
      <xdr:graphicFrame macro="">
        <xdr:nvGraphicFramePr>
          <xdr:cNvPr id="27" name="Chart 26">
            <a:extLst>
              <a:ext uri="{FF2B5EF4-FFF2-40B4-BE49-F238E27FC236}">
                <a16:creationId xmlns:a16="http://schemas.microsoft.com/office/drawing/2014/main" id="{13F153FF-4A2A-3544-987B-D8DB881E90E5}"/>
              </a:ext>
            </a:extLst>
          </xdr:cNvPr>
          <xdr:cNvGraphicFramePr>
            <a:graphicFrameLocks/>
          </xdr:cNvGraphicFramePr>
        </xdr:nvGraphicFramePr>
        <xdr:xfrm>
          <a:off x="3791902" y="662026"/>
          <a:ext cx="5460479" cy="3702992"/>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34" name="Rounded Rectangle 33">
            <a:extLst>
              <a:ext uri="{FF2B5EF4-FFF2-40B4-BE49-F238E27FC236}">
                <a16:creationId xmlns:a16="http://schemas.microsoft.com/office/drawing/2014/main" id="{C89A4E0E-BB27-6742-8BFA-9C79CD957E2F}"/>
              </a:ext>
            </a:extLst>
          </xdr:cNvPr>
          <xdr:cNvSpPr/>
        </xdr:nvSpPr>
        <xdr:spPr>
          <a:xfrm>
            <a:off x="3152453" y="2445145"/>
            <a:ext cx="1830727" cy="166715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GB" sz="1000" b="0" spc="110" baseline="0">
                <a:solidFill>
                  <a:schemeClr val="accent3">
                    <a:lumMod val="75000"/>
                  </a:schemeClr>
                </a:solidFill>
                <a:latin typeface="Calibri" panose="020F0502020204030204" pitchFamily="34" charset="0"/>
                <a:cs typeface="Calibri" panose="020F0502020204030204" pitchFamily="34" charset="0"/>
              </a:rPr>
              <a:t>Among the 119 answers obtained (76% of the surveyed), the most desired cited categories are </a:t>
            </a:r>
            <a:r>
              <a:rPr lang="en-GB" sz="1000" b="1" spc="110" baseline="0">
                <a:solidFill>
                  <a:schemeClr val="accent3">
                    <a:lumMod val="75000"/>
                  </a:schemeClr>
                </a:solidFill>
                <a:latin typeface="Calibri" panose="020F0502020204030204" pitchFamily="34" charset="0"/>
                <a:cs typeface="Calibri" panose="020F0502020204030204" pitchFamily="34" charset="0"/>
              </a:rPr>
              <a:t>health, aesthetics, restaurants, bureaucracy and social support.</a:t>
            </a:r>
          </a:p>
          <a:p>
            <a:pPr marL="0" marR="0" lvl="0" indent="0" algn="r" defTabSz="914400" eaLnBrk="1" fontAlgn="auto" latinLnBrk="0" hangingPunct="1">
              <a:lnSpc>
                <a:spcPct val="100000"/>
              </a:lnSpc>
              <a:spcBef>
                <a:spcPts val="0"/>
              </a:spcBef>
              <a:spcAft>
                <a:spcPts val="0"/>
              </a:spcAft>
              <a:buClrTx/>
              <a:buSzTx/>
              <a:buFontTx/>
              <a:buNone/>
              <a:tabLst/>
              <a:defRPr/>
            </a:pPr>
            <a:endParaRPr lang="en-GB" sz="1000" b="1" spc="110" baseline="0">
              <a:solidFill>
                <a:schemeClr val="accent3">
                  <a:lumMod val="75000"/>
                </a:schemeClr>
              </a:solidFill>
              <a:latin typeface="Calibri" panose="020F0502020204030204" pitchFamily="34" charset="0"/>
              <a:cs typeface="Calibri" panose="020F0502020204030204" pitchFamily="34" charset="0"/>
            </a:endParaRPr>
          </a:p>
        </xdr:txBody>
      </xdr:sp>
      <xdr:sp macro="" textlink="">
        <xdr:nvSpPr>
          <xdr:cNvPr id="36" name="Rounded Rectangle 35">
            <a:extLst>
              <a:ext uri="{FF2B5EF4-FFF2-40B4-BE49-F238E27FC236}">
                <a16:creationId xmlns:a16="http://schemas.microsoft.com/office/drawing/2014/main" id="{8F2BBF54-F784-0C4B-88F5-1C6BB364DB05}"/>
              </a:ext>
            </a:extLst>
          </xdr:cNvPr>
          <xdr:cNvSpPr/>
        </xdr:nvSpPr>
        <xdr:spPr>
          <a:xfrm>
            <a:off x="348739" y="5001447"/>
            <a:ext cx="3604325" cy="17335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HEALTH : doctors, physiotherapists, medical care, personal trainers, preventive medicine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AESTHETICS : beauty and personal care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RESTAURANTS : healthy food, Brazilian food, in self-service format, Brazilian weets, rental party rooms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BUREAUCRACY : general support, income taxes, driver license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SERVICES : lawyer, integration activities,  newly arrived, imigration, victims of domestic violence, translation in essential services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MENTAL  HEALTH : psicology, psychiatry, wellness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7" name="Rounded Rectangle 36">
            <a:extLst>
              <a:ext uri="{FF2B5EF4-FFF2-40B4-BE49-F238E27FC236}">
                <a16:creationId xmlns:a16="http://schemas.microsoft.com/office/drawing/2014/main" id="{25233C87-D12B-F14C-861C-317F0D356663}"/>
              </a:ext>
            </a:extLst>
          </xdr:cNvPr>
          <xdr:cNvSpPr/>
        </xdr:nvSpPr>
        <xdr:spPr>
          <a:xfrm>
            <a:off x="3881151" y="5001447"/>
            <a:ext cx="3803509" cy="167604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HOME SERVICES : realtor, cleaning services, property maintenance services (plumbers, electricians, painters)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JOB &amp; BUSINESS : professional outplacement, support for entrepreneurship</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DELIVERY : pharmacy, Brazilian food, furniture assembly and transportation</a:t>
            </a:r>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KIDS RELATED  : support with the school system, to find kindergarten vacancies and  to mothers in general, activities for children</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PETS : pet grooming salon, pets care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IMPORT : Brazilian products and books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SOCIAL EVENTS : events about Brazilian culture</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ARTS &amp;. CULTURE : cultural centers, cultural workshops, free music  concerts in parks and squares, artistic activities, free courses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endParaRPr lang="en-GB" sz="750" strike="noStrike" baseline="0">
              <a:solidFill>
                <a:schemeClr val="bg1">
                  <a:lumMod val="50000"/>
                </a:schemeClr>
              </a:solidFill>
              <a:latin typeface="Calibri" panose="020F0502020204030204" pitchFamily="34" charset="0"/>
              <a:cs typeface="Calibri" panose="020F0502020204030204" pitchFamily="34" charset="0"/>
            </a:endParaRPr>
          </a:p>
          <a:p>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8" name="Rounded Rectangle 37">
            <a:extLst>
              <a:ext uri="{FF2B5EF4-FFF2-40B4-BE49-F238E27FC236}">
                <a16:creationId xmlns:a16="http://schemas.microsoft.com/office/drawing/2014/main" id="{94CDE19D-EDCB-4A40-A11C-1FA335403B73}"/>
              </a:ext>
            </a:extLst>
          </xdr:cNvPr>
          <xdr:cNvSpPr/>
        </xdr:nvSpPr>
        <xdr:spPr>
          <a:xfrm>
            <a:off x="7770580" y="5001448"/>
            <a:ext cx="3873623" cy="171066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BOOKING : support to booking appointments</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SPIRITUALITY : spirituality</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EDUCATION: modern German school </a:t>
            </a:r>
            <a:r>
              <a:rPr lang="en-GB" sz="750" strike="noStrike" baseline="0">
                <a:solidFill>
                  <a:schemeClr val="bg1">
                    <a:lumMod val="50000"/>
                  </a:schemeClr>
                </a:solidFill>
                <a:latin typeface="Calibri" panose="020F0502020204030204" pitchFamily="34" charset="0"/>
                <a:cs typeface="Calibri" panose="020F0502020204030204" pitchFamily="34" charset="0"/>
              </a:rPr>
              <a:t> </a:t>
            </a:r>
          </a:p>
          <a:p>
            <a:pPr algn="l"/>
            <a:r>
              <a:rPr lang="en-GB" sz="750" b="0" i="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JOB &amp; BUSINESS: digital marketing,corporate communication,advertisement, data analytics, digital marketing, business consulting, ilustrator, photography, career coach, life coach, translation</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HOME SERVICES: tidying up</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ART &amp; CULTURE: education,exchange programs, dance classes</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VOLUNTEER</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 not specified</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AESTHETICS : image and</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personal</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style</a:t>
            </a:r>
            <a:r>
              <a:rPr lang="en-GB" sz="750" b="0" i="0" u="none" strike="noStrike" baseline="0">
                <a:solidFill>
                  <a:schemeClr val="bg1">
                    <a:lumMod val="50000"/>
                  </a:schemeClr>
                </a:solidFill>
                <a:effectLst/>
                <a:latin typeface="Calibri" panose="020F0502020204030204" pitchFamily="34" charset="0"/>
                <a:ea typeface="+mn-ea"/>
                <a:cs typeface="Calibri" panose="020F0502020204030204" pitchFamily="34" charset="0"/>
              </a:rPr>
              <a:t> </a:t>
            </a:r>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consultancy</a:t>
            </a:r>
            <a:r>
              <a:rPr lang="en-GB" sz="750">
                <a:solidFill>
                  <a:schemeClr val="bg1">
                    <a:lumMod val="50000"/>
                  </a:schemeClr>
                </a:solidFill>
                <a:latin typeface="Calibri" panose="020F0502020204030204" pitchFamily="34" charset="0"/>
                <a:cs typeface="Calibri" panose="020F0502020204030204" pitchFamily="34" charset="0"/>
              </a:rPr>
              <a:t> </a:t>
            </a:r>
          </a:p>
          <a:p>
            <a:pPr algn="l"/>
            <a:r>
              <a:rPr lang="en-GB" sz="750" b="0" i="0" u="none" strike="noStrike">
                <a:solidFill>
                  <a:schemeClr val="bg1">
                    <a:lumMod val="50000"/>
                  </a:schemeClr>
                </a:solidFill>
                <a:effectLst/>
                <a:latin typeface="Calibri" panose="020F0502020204030204" pitchFamily="34" charset="0"/>
                <a:ea typeface="+mn-ea"/>
                <a:cs typeface="Calibri" panose="020F0502020204030204" pitchFamily="34" charset="0"/>
              </a:rPr>
              <a:t>FOOD : baby food, backery</a:t>
            </a:r>
            <a:endParaRPr lang="en-GB" sz="750">
              <a:solidFill>
                <a:schemeClr val="bg1">
                  <a:lumMod val="50000"/>
                </a:schemeClr>
              </a:solidFill>
              <a:latin typeface="Calibri" panose="020F0502020204030204" pitchFamily="34" charset="0"/>
              <a:cs typeface="Calibri" panose="020F0502020204030204" pitchFamily="34" charset="0"/>
            </a:endParaRPr>
          </a:p>
        </xdr:txBody>
      </xdr:sp>
      <xdr:sp macro="" textlink="">
        <xdr:nvSpPr>
          <xdr:cNvPr id="39" name="Rounded Rectangle 38">
            <a:extLst>
              <a:ext uri="{FF2B5EF4-FFF2-40B4-BE49-F238E27FC236}">
                <a16:creationId xmlns:a16="http://schemas.microsoft.com/office/drawing/2014/main" id="{3B6FB9AB-20AD-F849-B8E7-73EBCFDE57B2}"/>
              </a:ext>
            </a:extLst>
          </xdr:cNvPr>
          <xdr:cNvSpPr/>
        </xdr:nvSpPr>
        <xdr:spPr>
          <a:xfrm>
            <a:off x="8138440" y="3518634"/>
            <a:ext cx="3269416" cy="876114"/>
          </a:xfrm>
          <a:prstGeom prst="roundRect">
            <a:avLst/>
          </a:prstGeom>
          <a:noFill/>
          <a:ln w="9525">
            <a:solidFill>
              <a:schemeClr val="bg1">
                <a:lumMod val="6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The most desired category is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healthy</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which is not among the most offered categories. However,</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 social services </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and </a:t>
            </a:r>
            <a:r>
              <a:rPr lang="en-GB" sz="1050" b="1" spc="110" baseline="0">
                <a:solidFill>
                  <a:schemeClr val="tx1">
                    <a:lumMod val="50000"/>
                    <a:lumOff val="50000"/>
                  </a:schemeClr>
                </a:solidFill>
                <a:latin typeface="Calibri" panose="020F0502020204030204" pitchFamily="34" charset="0"/>
                <a:cs typeface="Calibri" panose="020F0502020204030204" pitchFamily="34" charset="0"/>
              </a:rPr>
              <a:t>aesthetic</a:t>
            </a:r>
            <a:r>
              <a:rPr lang="en-GB" sz="1050" b="0" spc="110" baseline="0">
                <a:solidFill>
                  <a:schemeClr val="tx1">
                    <a:lumMod val="50000"/>
                    <a:lumOff val="50000"/>
                  </a:schemeClr>
                </a:solidFill>
                <a:latin typeface="Calibri" panose="020F0502020204030204" pitchFamily="34" charset="0"/>
                <a:cs typeface="Calibri" panose="020F0502020204030204" pitchFamily="34" charset="0"/>
              </a:rPr>
              <a:t> are highly desired and are available. </a:t>
            </a:r>
            <a:endParaRPr lang="en-GB" sz="1000" b="0" spc="110" baseline="0">
              <a:solidFill>
                <a:schemeClr val="tx1">
                  <a:lumMod val="50000"/>
                  <a:lumOff val="50000"/>
                </a:schemeClr>
              </a:solidFill>
              <a:latin typeface="Calibri" panose="020F0502020204030204" pitchFamily="34" charset="0"/>
              <a:cs typeface="Calibri" panose="020F0502020204030204" pitchFamily="34" charset="0"/>
            </a:endParaRPr>
          </a:p>
        </xdr:txBody>
      </xdr:sp>
      <xdr:sp macro="" textlink="">
        <xdr:nvSpPr>
          <xdr:cNvPr id="42" name="TextBox 41">
            <a:extLst>
              <a:ext uri="{FF2B5EF4-FFF2-40B4-BE49-F238E27FC236}">
                <a16:creationId xmlns:a16="http://schemas.microsoft.com/office/drawing/2014/main" id="{9AEDFBA6-4078-A749-B7F5-6B6AADDB2AE4}"/>
              </a:ext>
            </a:extLst>
          </xdr:cNvPr>
          <xdr:cNvSpPr txBox="1"/>
        </xdr:nvSpPr>
        <xdr:spPr>
          <a:xfrm>
            <a:off x="3736907" y="4239425"/>
            <a:ext cx="5201660" cy="494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800">
                <a:solidFill>
                  <a:schemeClr val="bg1">
                    <a:lumMod val="50000"/>
                  </a:schemeClr>
                </a:solidFill>
                <a:latin typeface="Calibri" panose="020F0502020204030204" pitchFamily="34" charset="0"/>
                <a:cs typeface="Calibri" panose="020F0502020204030204" pitchFamily="34" charset="0"/>
              </a:rPr>
              <a:t>Responses based on the survey questions: </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Que tipo de serviço(s) você sente mais falta? Relate quantos achar necessários.</a:t>
            </a:r>
          </a:p>
          <a:p>
            <a:pPr marL="0" marR="0" lvl="0" indent="0" algn="l" defTabSz="914400" eaLnBrk="1" fontAlgn="auto" latinLnBrk="0" hangingPunct="1">
              <a:lnSpc>
                <a:spcPct val="100000"/>
              </a:lnSpc>
              <a:spcBef>
                <a:spcPts val="0"/>
              </a:spcBef>
              <a:spcAft>
                <a:spcPts val="0"/>
              </a:spcAft>
              <a:buClrTx/>
              <a:buSzTx/>
              <a:buFontTx/>
              <a:buNone/>
              <a:tabLst/>
              <a:defRPr/>
            </a:pPr>
            <a:r>
              <a:rPr lang="en-GB" sz="800" b="0" i="0">
                <a:solidFill>
                  <a:schemeClr val="bg1">
                    <a:lumMod val="50000"/>
                  </a:schemeClr>
                </a:solidFill>
                <a:effectLst/>
                <a:latin typeface="Calibri" panose="020F0502020204030204" pitchFamily="34" charset="0"/>
                <a:ea typeface="+mn-ea"/>
                <a:cs typeface="Calibri" panose="020F0502020204030204" pitchFamily="34" charset="0"/>
              </a:rPr>
              <a:t>- Você gostaria de oferecer algum tipo de serviço específico para brasileiras? Qual? Cite quantos julgar necessários.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800" b="0" i="0">
              <a:solidFill>
                <a:schemeClr val="bg1">
                  <a:lumMod val="50000"/>
                </a:schemeClr>
              </a:solidFill>
              <a:effectLst/>
              <a:latin typeface="Calibri" panose="020F0502020204030204" pitchFamily="34" charset="0"/>
              <a:ea typeface="+mn-ea"/>
              <a:cs typeface="Calibri" panose="020F0502020204030204" pitchFamily="34" charset="0"/>
            </a:endParaRPr>
          </a:p>
        </xdr:txBody>
      </xdr:sp>
    </xdr:grpSp>
    <xdr:clientData/>
  </xdr:twoCellAnchor>
  <xdr:twoCellAnchor>
    <xdr:from>
      <xdr:col>0</xdr:col>
      <xdr:colOff>0</xdr:colOff>
      <xdr:row>0</xdr:row>
      <xdr:rowOff>18273</xdr:rowOff>
    </xdr:from>
    <xdr:to>
      <xdr:col>15</xdr:col>
      <xdr:colOff>388453</xdr:colOff>
      <xdr:row>3</xdr:row>
      <xdr:rowOff>64263</xdr:rowOff>
    </xdr:to>
    <xdr:sp macro="" textlink="">
      <xdr:nvSpPr>
        <xdr:cNvPr id="30" name="Rectangle 29">
          <a:extLst>
            <a:ext uri="{FF2B5EF4-FFF2-40B4-BE49-F238E27FC236}">
              <a16:creationId xmlns:a16="http://schemas.microsoft.com/office/drawing/2014/main" id="{939230A3-E3DD-FA46-AAD5-C463645E75AB}"/>
            </a:ext>
          </a:extLst>
        </xdr:cNvPr>
        <xdr:cNvSpPr/>
      </xdr:nvSpPr>
      <xdr:spPr>
        <a:xfrm>
          <a:off x="0" y="18273"/>
          <a:ext cx="12770953" cy="585740"/>
        </a:xfrm>
        <a:prstGeom prst="rect">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800" b="1" spc="120" baseline="0">
              <a:solidFill>
                <a:schemeClr val="bg1"/>
              </a:solidFill>
              <a:effectLst/>
              <a:latin typeface="Calibri" panose="020F0502020204030204" pitchFamily="34" charset="0"/>
              <a:ea typeface="+mn-ea"/>
              <a:cs typeface="Calibri" panose="020F0502020204030204" pitchFamily="34" charset="0"/>
            </a:rPr>
            <a:t>BRAZILIAN IMMIGRANT WOMEN IN GERMANY 2023</a:t>
          </a:r>
        </a:p>
        <a:p>
          <a:pPr marL="0" marR="0" lvl="0" indent="0" algn="l" defTabSz="914400" eaLnBrk="1" fontAlgn="auto" latinLnBrk="0" hangingPunct="1">
            <a:lnSpc>
              <a:spcPct val="100000"/>
            </a:lnSpc>
            <a:spcBef>
              <a:spcPts val="0"/>
            </a:spcBef>
            <a:spcAft>
              <a:spcPts val="0"/>
            </a:spcAft>
            <a:buClrTx/>
            <a:buSzTx/>
            <a:buFontTx/>
            <a:buNone/>
            <a:tabLst/>
            <a:defRPr/>
          </a:pPr>
          <a:r>
            <a:rPr lang="en-GB" sz="1050" b="0" i="1" spc="120" baseline="0">
              <a:solidFill>
                <a:schemeClr val="bg1">
                  <a:lumMod val="85000"/>
                </a:schemeClr>
              </a:solidFill>
              <a:effectLst/>
              <a:latin typeface="Calibri" panose="020F0502020204030204" pitchFamily="34" charset="0"/>
              <a:ea typeface="+mn-ea"/>
              <a:cs typeface="Calibri" panose="020F0502020204030204" pitchFamily="34" charset="0"/>
            </a:rPr>
            <a:t>Based on responses from 156 women to a survey.</a:t>
          </a:r>
          <a:endParaRPr lang="en-GB" sz="1600">
            <a:solidFill>
              <a:schemeClr val="bg1"/>
            </a:solidFill>
          </a:endParaRPr>
        </a:p>
      </xdr:txBody>
    </xdr:sp>
    <xdr:clientData/>
  </xdr:twoCellAnchor>
  <xdr:twoCellAnchor>
    <xdr:from>
      <xdr:col>12</xdr:col>
      <xdr:colOff>502571</xdr:colOff>
      <xdr:row>0</xdr:row>
      <xdr:rowOff>172642</xdr:rowOff>
    </xdr:from>
    <xdr:to>
      <xdr:col>13</xdr:col>
      <xdr:colOff>582509</xdr:colOff>
      <xdr:row>2</xdr:row>
      <xdr:rowOff>66637</xdr:rowOff>
    </xdr:to>
    <xdr:sp macro="" textlink="">
      <xdr:nvSpPr>
        <xdr:cNvPr id="32" name="Rounded Rectangle 31">
          <a:extLst>
            <a:ext uri="{FF2B5EF4-FFF2-40B4-BE49-F238E27FC236}">
              <a16:creationId xmlns:a16="http://schemas.microsoft.com/office/drawing/2014/main" id="{FFB790B3-8DD9-1949-80C4-8102369BBDCE}"/>
            </a:ext>
          </a:extLst>
        </xdr:cNvPr>
        <xdr:cNvSpPr/>
      </xdr:nvSpPr>
      <xdr:spPr>
        <a:xfrm>
          <a:off x="10408571" y="172642"/>
          <a:ext cx="905438" cy="253828"/>
        </a:xfrm>
        <a:prstGeom prst="roundRect">
          <a:avLst/>
        </a:prstGeom>
        <a:solidFill>
          <a:srgbClr val="0070C0"/>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WOMEN</a:t>
          </a:r>
        </a:p>
      </xdr:txBody>
    </xdr:sp>
    <xdr:clientData/>
  </xdr:twoCellAnchor>
  <xdr:twoCellAnchor>
    <xdr:from>
      <xdr:col>13</xdr:col>
      <xdr:colOff>675290</xdr:colOff>
      <xdr:row>0</xdr:row>
      <xdr:rowOff>167044</xdr:rowOff>
    </xdr:from>
    <xdr:to>
      <xdr:col>14</xdr:col>
      <xdr:colOff>755228</xdr:colOff>
      <xdr:row>2</xdr:row>
      <xdr:rowOff>61039</xdr:rowOff>
    </xdr:to>
    <xdr:sp macro="" textlink="">
      <xdr:nvSpPr>
        <xdr:cNvPr id="33" name="Rounded Rectangle 32">
          <a:extLst>
            <a:ext uri="{FF2B5EF4-FFF2-40B4-BE49-F238E27FC236}">
              <a16:creationId xmlns:a16="http://schemas.microsoft.com/office/drawing/2014/main" id="{EAB2F09A-2F28-3745-B49B-39A82B3E08EC}"/>
            </a:ext>
          </a:extLst>
        </xdr:cNvPr>
        <xdr:cNvSpPr/>
      </xdr:nvSpPr>
      <xdr:spPr>
        <a:xfrm>
          <a:off x="11406790" y="167044"/>
          <a:ext cx="905438" cy="253828"/>
        </a:xfrm>
        <a:prstGeom prst="roundRect">
          <a:avLst/>
        </a:prstGeom>
        <a:solidFill>
          <a:srgbClr val="7F7F7F"/>
        </a:solidFill>
        <a:ln>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latin typeface="Calibri" panose="020F0502020204030204" pitchFamily="34" charset="0"/>
              <a:cs typeface="Calibri" panose="020F0502020204030204" pitchFamily="34" charset="0"/>
            </a:rPr>
            <a:t>SERVICES</a:t>
          </a:r>
        </a:p>
      </xdr:txBody>
    </xdr:sp>
    <xdr:clientData/>
  </xdr:twoCellAnchor>
  <xdr:twoCellAnchor>
    <xdr:from>
      <xdr:col>0</xdr:col>
      <xdr:colOff>0</xdr:colOff>
      <xdr:row>39</xdr:row>
      <xdr:rowOff>9137</xdr:rowOff>
    </xdr:from>
    <xdr:to>
      <xdr:col>15</xdr:col>
      <xdr:colOff>373380</xdr:colOff>
      <xdr:row>40</xdr:row>
      <xdr:rowOff>120927</xdr:rowOff>
    </xdr:to>
    <xdr:sp macro="" textlink="">
      <xdr:nvSpPr>
        <xdr:cNvPr id="44" name="Rectangle 43">
          <a:extLst>
            <a:ext uri="{FF2B5EF4-FFF2-40B4-BE49-F238E27FC236}">
              <a16:creationId xmlns:a16="http://schemas.microsoft.com/office/drawing/2014/main" id="{135A84B8-384B-B54D-A12A-C2390121A528}"/>
            </a:ext>
          </a:extLst>
        </xdr:cNvPr>
        <xdr:cNvSpPr/>
      </xdr:nvSpPr>
      <xdr:spPr>
        <a:xfrm>
          <a:off x="0" y="7025887"/>
          <a:ext cx="12755880" cy="291707"/>
        </a:xfrm>
        <a:prstGeom prst="rect">
          <a:avLst/>
        </a:prstGeom>
        <a:noFill/>
        <a:ln w="63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0" spc="120" baseline="0">
              <a:solidFill>
                <a:schemeClr val="tx1">
                  <a:lumMod val="75000"/>
                  <a:lumOff val="25000"/>
                </a:schemeClr>
              </a:solidFill>
              <a:effectLst/>
              <a:latin typeface="Calibri" panose="020F0502020204030204" pitchFamily="34" charset="0"/>
              <a:ea typeface="+mn-ea"/>
              <a:cs typeface="Calibri" panose="020F0502020204030204" pitchFamily="34" charset="0"/>
            </a:rPr>
            <a:t>   Karina Condeixa</a:t>
          </a:r>
        </a:p>
        <a:p>
          <a:pPr algn="l"/>
          <a:endParaRPr lang="en-GB" sz="1600">
            <a:solidFill>
              <a:srgbClr val="0070C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396178</xdr:colOff>
      <xdr:row>25</xdr:row>
      <xdr:rowOff>93979</xdr:rowOff>
    </xdr:from>
    <xdr:to>
      <xdr:col>12</xdr:col>
      <xdr:colOff>381173</xdr:colOff>
      <xdr:row>36</xdr:row>
      <xdr:rowOff>108090</xdr:rowOff>
    </xdr:to>
    <xdr:graphicFrame macro="">
      <xdr:nvGraphicFramePr>
        <xdr:cNvPr id="7" name="Chart 6">
          <a:extLst>
            <a:ext uri="{FF2B5EF4-FFF2-40B4-BE49-F238E27FC236}">
              <a16:creationId xmlns:a16="http://schemas.microsoft.com/office/drawing/2014/main" id="{C63EE34D-3720-2C25-8B61-0BD5CAF4E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538418</xdr:colOff>
      <xdr:row>40</xdr:row>
      <xdr:rowOff>104139</xdr:rowOff>
    </xdr:from>
    <xdr:to>
      <xdr:col>12</xdr:col>
      <xdr:colOff>279086</xdr:colOff>
      <xdr:row>40</xdr:row>
      <xdr:rowOff>180646</xdr:rowOff>
    </xdr:to>
    <xdr:sp macro="" textlink="">
      <xdr:nvSpPr>
        <xdr:cNvPr id="2" name="Right Arrow 1">
          <a:extLst>
            <a:ext uri="{FF2B5EF4-FFF2-40B4-BE49-F238E27FC236}">
              <a16:creationId xmlns:a16="http://schemas.microsoft.com/office/drawing/2014/main" id="{61215BD6-F2D6-877A-E6BC-19FBC82D30A5}"/>
            </a:ext>
          </a:extLst>
        </xdr:cNvPr>
        <xdr:cNvSpPr/>
      </xdr:nvSpPr>
      <xdr:spPr>
        <a:xfrm>
          <a:off x="7792658" y="11686539"/>
          <a:ext cx="4566668" cy="76507"/>
        </a:xfrm>
        <a:prstGeom prst="rightArrow">
          <a:avLst/>
        </a:prstGeom>
        <a:solidFill>
          <a:srgbClr val="0070C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DE"/>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924607</xdr:colOff>
      <xdr:row>18</xdr:row>
      <xdr:rowOff>89437</xdr:rowOff>
    </xdr:from>
    <xdr:to>
      <xdr:col>10</xdr:col>
      <xdr:colOff>689598</xdr:colOff>
      <xdr:row>30</xdr:row>
      <xdr:rowOff>114072</xdr:rowOff>
    </xdr:to>
    <xdr:grpSp>
      <xdr:nvGrpSpPr>
        <xdr:cNvPr id="9" name="Group 8">
          <a:extLst>
            <a:ext uri="{FF2B5EF4-FFF2-40B4-BE49-F238E27FC236}">
              <a16:creationId xmlns:a16="http://schemas.microsoft.com/office/drawing/2014/main" id="{5548ECF6-10F2-1235-E8AC-AC1FABF20901}"/>
            </a:ext>
          </a:extLst>
        </xdr:cNvPr>
        <xdr:cNvGrpSpPr/>
      </xdr:nvGrpSpPr>
      <xdr:grpSpPr>
        <a:xfrm>
          <a:off x="5763128" y="3470141"/>
          <a:ext cx="4594569" cy="2278438"/>
          <a:chOff x="5763307" y="3518732"/>
          <a:chExt cx="4590991" cy="2310340"/>
        </a:xfrm>
      </xdr:grpSpPr>
      <xdr:graphicFrame macro="">
        <xdr:nvGraphicFramePr>
          <xdr:cNvPr id="7" name="Chart 6">
            <a:extLst>
              <a:ext uri="{FF2B5EF4-FFF2-40B4-BE49-F238E27FC236}">
                <a16:creationId xmlns:a16="http://schemas.microsoft.com/office/drawing/2014/main" id="{2C1C301E-F937-EF24-091F-337B5BE12619}"/>
              </a:ext>
            </a:extLst>
          </xdr:cNvPr>
          <xdr:cNvGraphicFramePr/>
        </xdr:nvGraphicFramePr>
        <xdr:xfrm>
          <a:off x="5763307" y="3518732"/>
          <a:ext cx="4590991" cy="231034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descr="Brazil State Flag Images - Free Download on Freepik">
            <a:extLst>
              <a:ext uri="{FF2B5EF4-FFF2-40B4-BE49-F238E27FC236}">
                <a16:creationId xmlns:a16="http://schemas.microsoft.com/office/drawing/2014/main" id="{28B79636-20F4-B21B-BF0C-69FE29710F6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81753" y="5300098"/>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0" name="Picture 9" descr="Germany Flag Images - Free Download on Freepik">
            <a:extLst>
              <a:ext uri="{FF2B5EF4-FFF2-40B4-BE49-F238E27FC236}">
                <a16:creationId xmlns:a16="http://schemas.microsoft.com/office/drawing/2014/main" id="{1587283B-516A-3B57-0ACB-80F81F53B11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715759" y="5314362"/>
            <a:ext cx="336998" cy="19746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Europe Flag Images - Free Download on Freepik">
            <a:extLst>
              <a:ext uri="{FF2B5EF4-FFF2-40B4-BE49-F238E27FC236}">
                <a16:creationId xmlns:a16="http://schemas.microsoft.com/office/drawing/2014/main" id="{6680E0BA-4EE5-0818-DFF4-C403F192E15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733724" y="5299738"/>
            <a:ext cx="332439" cy="20313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2" name="Picture 1" descr="Brazil State Flag Images - Free Download on Freepik">
            <a:extLst>
              <a:ext uri="{FF2B5EF4-FFF2-40B4-BE49-F238E27FC236}">
                <a16:creationId xmlns:a16="http://schemas.microsoft.com/office/drawing/2014/main" id="{1EBB0D78-DFFE-E948-9131-4656971AD63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355812" y="5295998"/>
            <a:ext cx="346665" cy="20627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Brazil State Flag Images - Free Download on Freepik">
            <a:extLst>
              <a:ext uri="{FF2B5EF4-FFF2-40B4-BE49-F238E27FC236}">
                <a16:creationId xmlns:a16="http://schemas.microsoft.com/office/drawing/2014/main" id="{E0D621F7-95DF-D249-9F06-81718EC4BC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348197" y="5311512"/>
            <a:ext cx="337313" cy="2012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4" name="Picture 3" descr="Germany Flag Images - Free Download on Freepik">
            <a:extLst>
              <a:ext uri="{FF2B5EF4-FFF2-40B4-BE49-F238E27FC236}">
                <a16:creationId xmlns:a16="http://schemas.microsoft.com/office/drawing/2014/main" id="{6A8F4782-2FCB-D449-8FBE-600FAAD7F395}"/>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688526" y="5319248"/>
            <a:ext cx="336142" cy="203417"/>
          </a:xfrm>
          <a:prstGeom prst="rect">
            <a:avLst/>
          </a:prstGeom>
          <a:noFill/>
          <a:extLst>
            <a:ext uri="{909E8E84-426E-40DD-AFC4-6F175D3DCCD1}">
              <a14:hiddenFill xmlns:a14="http://schemas.microsoft.com/office/drawing/2010/main">
                <a:solidFill>
                  <a:srgbClr val="FFFFFF"/>
                </a:solidFill>
              </a14:hiddenFill>
            </a:ext>
          </a:extLst>
        </xdr:spPr>
      </xdr:pic>
      <xdr:pic>
        <xdr:nvPicPr>
          <xdr:cNvPr id="5" name="Picture 4" descr="Brazil State Flag Images - Free Download on Freepik">
            <a:extLst>
              <a:ext uri="{FF2B5EF4-FFF2-40B4-BE49-F238E27FC236}">
                <a16:creationId xmlns:a16="http://schemas.microsoft.com/office/drawing/2014/main" id="{CE44CAED-2991-C348-B441-F0690A7F664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9317180" y="5316398"/>
            <a:ext cx="338169" cy="207179"/>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Europe Flag Images - Free Download on Freepik">
            <a:extLst>
              <a:ext uri="{FF2B5EF4-FFF2-40B4-BE49-F238E27FC236}">
                <a16:creationId xmlns:a16="http://schemas.microsoft.com/office/drawing/2014/main" id="{5D7DF077-D962-7241-A21E-89D8174D9EBE}"/>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514721" y="5555233"/>
            <a:ext cx="332440" cy="20909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620347</xdr:colOff>
      <xdr:row>24</xdr:row>
      <xdr:rowOff>95988</xdr:rowOff>
    </xdr:from>
    <xdr:to>
      <xdr:col>8</xdr:col>
      <xdr:colOff>377512</xdr:colOff>
      <xdr:row>30</xdr:row>
      <xdr:rowOff>140291</xdr:rowOff>
    </xdr:to>
    <xdr:grpSp>
      <xdr:nvGrpSpPr>
        <xdr:cNvPr id="11" name="Group 10">
          <a:extLst>
            <a:ext uri="{FF2B5EF4-FFF2-40B4-BE49-F238E27FC236}">
              <a16:creationId xmlns:a16="http://schemas.microsoft.com/office/drawing/2014/main" id="{5D723540-C7AD-3136-25CB-CA94FA194FB7}"/>
            </a:ext>
          </a:extLst>
        </xdr:cNvPr>
        <xdr:cNvGrpSpPr/>
      </xdr:nvGrpSpPr>
      <xdr:grpSpPr>
        <a:xfrm>
          <a:off x="3669824" y="4703430"/>
          <a:ext cx="4593502" cy="1196163"/>
          <a:chOff x="3524003" y="4527997"/>
          <a:chExt cx="4596593" cy="1318655"/>
        </a:xfrm>
      </xdr:grpSpPr>
      <xdr:graphicFrame macro="">
        <xdr:nvGraphicFramePr>
          <xdr:cNvPr id="3" name="Chart 2">
            <a:extLst>
              <a:ext uri="{FF2B5EF4-FFF2-40B4-BE49-F238E27FC236}">
                <a16:creationId xmlns:a16="http://schemas.microsoft.com/office/drawing/2014/main" id="{35C7E67F-80D5-7DB0-0C09-D8DF2270861A}"/>
              </a:ext>
            </a:extLst>
          </xdr:cNvPr>
          <xdr:cNvGraphicFramePr/>
        </xdr:nvGraphicFramePr>
        <xdr:xfrm>
          <a:off x="3524003" y="4527997"/>
          <a:ext cx="4596593" cy="131865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938DE357-EC2D-716E-EB59-78A8AB0A8609}"/>
              </a:ext>
            </a:extLst>
          </xdr:cNvPr>
          <xdr:cNvSpPr txBox="1"/>
        </xdr:nvSpPr>
        <xdr:spPr>
          <a:xfrm>
            <a:off x="4099340" y="5363391"/>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6%</a:t>
            </a:r>
          </a:p>
        </xdr:txBody>
      </xdr:sp>
      <xdr:sp macro="" textlink="">
        <xdr:nvSpPr>
          <xdr:cNvPr id="5" name="TextBox 4">
            <a:extLst>
              <a:ext uri="{FF2B5EF4-FFF2-40B4-BE49-F238E27FC236}">
                <a16:creationId xmlns:a16="http://schemas.microsoft.com/office/drawing/2014/main" id="{33D83BFF-8A7E-6248-B5C1-6BEE50843964}"/>
              </a:ext>
            </a:extLst>
          </xdr:cNvPr>
          <xdr:cNvSpPr txBox="1"/>
        </xdr:nvSpPr>
        <xdr:spPr>
          <a:xfrm>
            <a:off x="4701962" y="5362765"/>
            <a:ext cx="46662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25%</a:t>
            </a:r>
          </a:p>
        </xdr:txBody>
      </xdr:sp>
      <xdr:sp macro="" textlink="">
        <xdr:nvSpPr>
          <xdr:cNvPr id="7" name="TextBox 6">
            <a:extLst>
              <a:ext uri="{FF2B5EF4-FFF2-40B4-BE49-F238E27FC236}">
                <a16:creationId xmlns:a16="http://schemas.microsoft.com/office/drawing/2014/main" id="{02B48C94-4E44-5547-8FF1-03A36CA47014}"/>
              </a:ext>
            </a:extLst>
          </xdr:cNvPr>
          <xdr:cNvSpPr txBox="1"/>
        </xdr:nvSpPr>
        <xdr:spPr>
          <a:xfrm>
            <a:off x="5314247" y="5378640"/>
            <a:ext cx="467116"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31%</a:t>
            </a:r>
          </a:p>
        </xdr:txBody>
      </xdr:sp>
      <xdr:sp macro="" textlink="">
        <xdr:nvSpPr>
          <xdr:cNvPr id="8" name="TextBox 7">
            <a:extLst>
              <a:ext uri="{FF2B5EF4-FFF2-40B4-BE49-F238E27FC236}">
                <a16:creationId xmlns:a16="http://schemas.microsoft.com/office/drawing/2014/main" id="{5332093F-2D81-B44C-8914-2CF33906CB96}"/>
              </a:ext>
            </a:extLst>
          </xdr:cNvPr>
          <xdr:cNvSpPr txBox="1"/>
        </xdr:nvSpPr>
        <xdr:spPr>
          <a:xfrm>
            <a:off x="5962086" y="5385617"/>
            <a:ext cx="46648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16%</a:t>
            </a:r>
          </a:p>
        </xdr:txBody>
      </xdr:sp>
      <xdr:sp macro="" textlink="">
        <xdr:nvSpPr>
          <xdr:cNvPr id="9" name="TextBox 8">
            <a:extLst>
              <a:ext uri="{FF2B5EF4-FFF2-40B4-BE49-F238E27FC236}">
                <a16:creationId xmlns:a16="http://schemas.microsoft.com/office/drawing/2014/main" id="{B4AE07BB-EA3C-0F49-9524-9CD87E9A9699}"/>
              </a:ext>
            </a:extLst>
          </xdr:cNvPr>
          <xdr:cNvSpPr txBox="1"/>
        </xdr:nvSpPr>
        <xdr:spPr>
          <a:xfrm>
            <a:off x="6562160" y="5379267"/>
            <a:ext cx="465998"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17%</a:t>
            </a:r>
          </a:p>
        </xdr:txBody>
      </xdr:sp>
      <xdr:sp macro="" textlink="">
        <xdr:nvSpPr>
          <xdr:cNvPr id="10" name="TextBox 9">
            <a:extLst>
              <a:ext uri="{FF2B5EF4-FFF2-40B4-BE49-F238E27FC236}">
                <a16:creationId xmlns:a16="http://schemas.microsoft.com/office/drawing/2014/main" id="{95611947-677E-7342-ADF4-534690EAB9C2}"/>
              </a:ext>
            </a:extLst>
          </xdr:cNvPr>
          <xdr:cNvSpPr txBox="1"/>
        </xdr:nvSpPr>
        <xdr:spPr>
          <a:xfrm>
            <a:off x="7183971" y="5369750"/>
            <a:ext cx="399814" cy="1902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00">
                <a:solidFill>
                  <a:schemeClr val="tx1">
                    <a:lumMod val="65000"/>
                    <a:lumOff val="35000"/>
                  </a:schemeClr>
                </a:solidFill>
              </a:rPr>
              <a:t>4%</a:t>
            </a:r>
          </a:p>
        </xdr:txBody>
      </xdr:sp>
    </xdr:grpSp>
    <xdr:clientData/>
  </xdr:twoCellAnchor>
  <xdr:twoCellAnchor>
    <xdr:from>
      <xdr:col>0</xdr:col>
      <xdr:colOff>0</xdr:colOff>
      <xdr:row>49</xdr:row>
      <xdr:rowOff>6961</xdr:rowOff>
    </xdr:from>
    <xdr:to>
      <xdr:col>0</xdr:col>
      <xdr:colOff>209541</xdr:colOff>
      <xdr:row>49</xdr:row>
      <xdr:rowOff>171764</xdr:rowOff>
    </xdr:to>
    <xdr:pic>
      <xdr:nvPicPr>
        <xdr:cNvPr id="2" name="Picture 1">
          <a:extLst>
            <a:ext uri="{FF2B5EF4-FFF2-40B4-BE49-F238E27FC236}">
              <a16:creationId xmlns:a16="http://schemas.microsoft.com/office/drawing/2014/main" id="{8BF016E6-644B-CC4B-8484-CA8DB895C30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9413821"/>
          <a:ext cx="209541" cy="164803"/>
        </a:xfrm>
        <a:prstGeom prst="rect">
          <a:avLst/>
        </a:prstGeom>
      </xdr:spPr>
    </xdr:pic>
    <xdr:clientData/>
  </xdr:twoCellAnchor>
  <xdr:twoCellAnchor>
    <xdr:from>
      <xdr:col>0</xdr:col>
      <xdr:colOff>332374</xdr:colOff>
      <xdr:row>48</xdr:row>
      <xdr:rowOff>191976</xdr:rowOff>
    </xdr:from>
    <xdr:to>
      <xdr:col>0</xdr:col>
      <xdr:colOff>513014</xdr:colOff>
      <xdr:row>49</xdr:row>
      <xdr:rowOff>167506</xdr:rowOff>
    </xdr:to>
    <xdr:pic>
      <xdr:nvPicPr>
        <xdr:cNvPr id="6" name="Picture 5">
          <a:extLst>
            <a:ext uri="{FF2B5EF4-FFF2-40B4-BE49-F238E27FC236}">
              <a16:creationId xmlns:a16="http://schemas.microsoft.com/office/drawing/2014/main" id="{C0F3634F-748B-6847-B4FD-CCCD1E29A68F}"/>
            </a:ext>
          </a:extLst>
        </xdr:cNvPr>
        <xdr:cNvPicPr>
          <a:picLocks noChangeAspect="1"/>
        </xdr:cNvPicPr>
      </xdr:nvPicPr>
      <xdr:blipFill>
        <a:blip xmlns:r="http://schemas.openxmlformats.org/officeDocument/2006/relationships" r:embed="rId3" cstate="print">
          <a:alphaModFix amt="97000"/>
          <a:extLst>
            <a:ext uri="{28A0092B-C50C-407E-A947-70E740481C1C}">
              <a14:useLocalDpi xmlns:a14="http://schemas.microsoft.com/office/drawing/2010/main" val="0"/>
            </a:ext>
          </a:extLst>
        </a:blip>
        <a:stretch>
          <a:fillRect/>
        </a:stretch>
      </xdr:blipFill>
      <xdr:spPr>
        <a:xfrm>
          <a:off x="332374" y="9406860"/>
          <a:ext cx="180640" cy="167506"/>
        </a:xfrm>
        <a:prstGeom prst="rect">
          <a:avLst/>
        </a:prstGeom>
      </xdr:spPr>
    </xdr:pic>
    <xdr:clientData/>
  </xdr:twoCellAnchor>
  <xdr:twoCellAnchor>
    <xdr:from>
      <xdr:col>0</xdr:col>
      <xdr:colOff>592493</xdr:colOff>
      <xdr:row>49</xdr:row>
      <xdr:rowOff>9277</xdr:rowOff>
    </xdr:from>
    <xdr:to>
      <xdr:col>1</xdr:col>
      <xdr:colOff>161758</xdr:colOff>
      <xdr:row>49</xdr:row>
      <xdr:rowOff>167503</xdr:rowOff>
    </xdr:to>
    <xdr:pic>
      <xdr:nvPicPr>
        <xdr:cNvPr id="12" name="Picture 11">
          <a:extLst>
            <a:ext uri="{FF2B5EF4-FFF2-40B4-BE49-F238E27FC236}">
              <a16:creationId xmlns:a16="http://schemas.microsoft.com/office/drawing/2014/main" id="{136ADE9E-27A6-7C4E-B08B-01E7DEA44E30}"/>
            </a:ext>
          </a:extLst>
        </xdr:cNvPr>
        <xdr:cNvPicPr>
          <a:picLocks noChangeAspect="1"/>
        </xdr:cNvPicPr>
      </xdr:nvPicPr>
      <xdr:blipFill>
        <a:blip xmlns:r="http://schemas.openxmlformats.org/officeDocument/2006/relationships" r:embed="rId4" cstate="print">
          <a:duotone>
            <a:prstClr val="black"/>
            <a:srgbClr val="D9C3A5">
              <a:tint val="50000"/>
              <a:satMod val="180000"/>
            </a:srgbClr>
          </a:duotone>
          <a:alphaModFix/>
          <a:extLst>
            <a:ext uri="{28A0092B-C50C-407E-A947-70E740481C1C}">
              <a14:useLocalDpi xmlns:a14="http://schemas.microsoft.com/office/drawing/2010/main" val="0"/>
            </a:ext>
          </a:extLst>
        </a:blip>
        <a:stretch>
          <a:fillRect/>
        </a:stretch>
      </xdr:blipFill>
      <xdr:spPr>
        <a:xfrm>
          <a:off x="592493" y="9416137"/>
          <a:ext cx="684207" cy="1582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100983</xdr:colOff>
      <xdr:row>16</xdr:row>
      <xdr:rowOff>112367</xdr:rowOff>
    </xdr:from>
    <xdr:to>
      <xdr:col>4</xdr:col>
      <xdr:colOff>685183</xdr:colOff>
      <xdr:row>30</xdr:row>
      <xdr:rowOff>194023</xdr:rowOff>
    </xdr:to>
    <xdr:graphicFrame macro="">
      <xdr:nvGraphicFramePr>
        <xdr:cNvPr id="2" name="Chart 1">
          <a:extLst>
            <a:ext uri="{FF2B5EF4-FFF2-40B4-BE49-F238E27FC236}">
              <a16:creationId xmlns:a16="http://schemas.microsoft.com/office/drawing/2014/main" id="{9FF1D563-92DE-3AFA-60F3-15F76F18C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722475</xdr:colOff>
      <xdr:row>41</xdr:row>
      <xdr:rowOff>5365</xdr:rowOff>
    </xdr:from>
    <xdr:to>
      <xdr:col>20</xdr:col>
      <xdr:colOff>465457</xdr:colOff>
      <xdr:row>55</xdr:row>
      <xdr:rowOff>83913</xdr:rowOff>
    </xdr:to>
    <xdr:graphicFrame macro="">
      <xdr:nvGraphicFramePr>
        <xdr:cNvPr id="3" name="Chart 2">
          <a:extLst>
            <a:ext uri="{FF2B5EF4-FFF2-40B4-BE49-F238E27FC236}">
              <a16:creationId xmlns:a16="http://schemas.microsoft.com/office/drawing/2014/main" id="{ACDE7590-B570-6E7D-5D8A-E8BE67F3B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762179</xdr:colOff>
      <xdr:row>41</xdr:row>
      <xdr:rowOff>1567</xdr:rowOff>
    </xdr:from>
    <xdr:to>
      <xdr:col>15</xdr:col>
      <xdr:colOff>524882</xdr:colOff>
      <xdr:row>55</xdr:row>
      <xdr:rowOff>34401</xdr:rowOff>
    </xdr:to>
    <xdr:graphicFrame macro="">
      <xdr:nvGraphicFramePr>
        <xdr:cNvPr id="5" name="Chart 4">
          <a:extLst>
            <a:ext uri="{FF2B5EF4-FFF2-40B4-BE49-F238E27FC236}">
              <a16:creationId xmlns:a16="http://schemas.microsoft.com/office/drawing/2014/main" id="{7469B291-394B-D91E-8E4D-190895D4C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712315</xdr:colOff>
      <xdr:row>40</xdr:row>
      <xdr:rowOff>188029</xdr:rowOff>
    </xdr:from>
    <xdr:to>
      <xdr:col>20</xdr:col>
      <xdr:colOff>455297</xdr:colOff>
      <xdr:row>55</xdr:row>
      <xdr:rowOff>73537</xdr:rowOff>
    </xdr:to>
    <xdr:graphicFrame macro="">
      <xdr:nvGraphicFramePr>
        <xdr:cNvPr id="6" name="Chart 5">
          <a:extLst>
            <a:ext uri="{FF2B5EF4-FFF2-40B4-BE49-F238E27FC236}">
              <a16:creationId xmlns:a16="http://schemas.microsoft.com/office/drawing/2014/main" id="{8D236E3A-5B8A-13E0-CD11-6277F70FC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0.25068</cdr:x>
      <cdr:y>0.44918</cdr:y>
    </cdr:from>
    <cdr:to>
      <cdr:x>0.41511</cdr:x>
      <cdr:y>0.54273</cdr:y>
    </cdr:to>
    <cdr:sp macro="" textlink="">
      <cdr:nvSpPr>
        <cdr:cNvPr id="2" name="TextBox 1">
          <a:extLst xmlns:a="http://schemas.openxmlformats.org/drawingml/2006/main">
            <a:ext uri="{FF2B5EF4-FFF2-40B4-BE49-F238E27FC236}">
              <a16:creationId xmlns:a16="http://schemas.microsoft.com/office/drawing/2014/main" id="{4E70540B-F505-578B-18ED-7DB25A33636A}"/>
            </a:ext>
          </a:extLst>
        </cdr:cNvPr>
        <cdr:cNvSpPr txBox="1"/>
      </cdr:nvSpPr>
      <cdr:spPr>
        <a:xfrm xmlns:a="http://schemas.openxmlformats.org/drawingml/2006/main">
          <a:off x="1150317" y="1212706"/>
          <a:ext cx="754504" cy="2525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bg1"/>
              </a:solidFill>
            </a:rPr>
            <a:t>BRAZIL</a:t>
          </a:r>
        </a:p>
      </cdr:txBody>
    </cdr:sp>
  </cdr:relSizeAnchor>
  <cdr:relSizeAnchor xmlns:cdr="http://schemas.openxmlformats.org/drawingml/2006/chartDrawing">
    <cdr:from>
      <cdr:x>0.50843</cdr:x>
      <cdr:y>0.31139</cdr:y>
    </cdr:from>
    <cdr:to>
      <cdr:x>0.84347</cdr:x>
      <cdr:y>0.44343</cdr:y>
    </cdr:to>
    <cdr:sp macro="" textlink="">
      <cdr:nvSpPr>
        <cdr:cNvPr id="3" name="TextBox 1">
          <a:extLst xmlns:a="http://schemas.openxmlformats.org/drawingml/2006/main">
            <a:ext uri="{FF2B5EF4-FFF2-40B4-BE49-F238E27FC236}">
              <a16:creationId xmlns:a16="http://schemas.microsoft.com/office/drawing/2014/main" id="{B893835F-A888-7430-1120-9AED9F6E6DCC}"/>
            </a:ext>
          </a:extLst>
        </cdr:cNvPr>
        <cdr:cNvSpPr txBox="1"/>
      </cdr:nvSpPr>
      <cdr:spPr>
        <a:xfrm xmlns:a="http://schemas.openxmlformats.org/drawingml/2006/main">
          <a:off x="2331396" y="851201"/>
          <a:ext cx="1536304" cy="3609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tx1">
                  <a:lumMod val="75000"/>
                  <a:lumOff val="25000"/>
                </a:schemeClr>
              </a:solidFill>
            </a:rPr>
            <a:t>OTHER</a:t>
          </a:r>
        </a:p>
        <a:p xmlns:a="http://schemas.openxmlformats.org/drawingml/2006/main">
          <a:r>
            <a:rPr lang="en-GB" sz="1200" b="1">
              <a:solidFill>
                <a:schemeClr val="tx1">
                  <a:lumMod val="75000"/>
                  <a:lumOff val="25000"/>
                </a:schemeClr>
              </a:solidFill>
            </a:rPr>
            <a:t> COUNTRY</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566663</xdr:colOff>
      <xdr:row>18</xdr:row>
      <xdr:rowOff>2031</xdr:rowOff>
    </xdr:from>
    <xdr:to>
      <xdr:col>8</xdr:col>
      <xdr:colOff>747401</xdr:colOff>
      <xdr:row>40</xdr:row>
      <xdr:rowOff>122681</xdr:rowOff>
    </xdr:to>
    <xdr:graphicFrame macro="">
      <xdr:nvGraphicFramePr>
        <xdr:cNvPr id="7" name="Chart 6">
          <a:extLst>
            <a:ext uri="{FF2B5EF4-FFF2-40B4-BE49-F238E27FC236}">
              <a16:creationId xmlns:a16="http://schemas.microsoft.com/office/drawing/2014/main" id="{50A5DFA3-AD37-B6C0-CCBE-7EAB29651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585859</xdr:colOff>
      <xdr:row>112</xdr:row>
      <xdr:rowOff>39738</xdr:rowOff>
    </xdr:from>
    <xdr:to>
      <xdr:col>15</xdr:col>
      <xdr:colOff>766028</xdr:colOff>
      <xdr:row>131</xdr:row>
      <xdr:rowOff>148920</xdr:rowOff>
    </xdr:to>
    <xdr:graphicFrame macro="">
      <xdr:nvGraphicFramePr>
        <xdr:cNvPr id="8" name="Chart 7">
          <a:extLst>
            <a:ext uri="{FF2B5EF4-FFF2-40B4-BE49-F238E27FC236}">
              <a16:creationId xmlns:a16="http://schemas.microsoft.com/office/drawing/2014/main" id="{021399F0-C2F1-8262-C6BB-D0F6225B3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555625</xdr:colOff>
      <xdr:row>140</xdr:row>
      <xdr:rowOff>57148</xdr:rowOff>
    </xdr:from>
    <xdr:to>
      <xdr:col>6</xdr:col>
      <xdr:colOff>693208</xdr:colOff>
      <xdr:row>156</xdr:row>
      <xdr:rowOff>91015</xdr:rowOff>
    </xdr:to>
    <xdr:graphicFrame macro="">
      <xdr:nvGraphicFramePr>
        <xdr:cNvPr id="9" name="Chart 8">
          <a:extLst>
            <a:ext uri="{FF2B5EF4-FFF2-40B4-BE49-F238E27FC236}">
              <a16:creationId xmlns:a16="http://schemas.microsoft.com/office/drawing/2014/main" id="{3E1F3D9E-EDC3-3969-83F7-2EBA3FFDF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206375</xdr:colOff>
      <xdr:row>139</xdr:row>
      <xdr:rowOff>152400</xdr:rowOff>
    </xdr:from>
    <xdr:to>
      <xdr:col>9</xdr:col>
      <xdr:colOff>111125</xdr:colOff>
      <xdr:row>156</xdr:row>
      <xdr:rowOff>16933</xdr:rowOff>
    </xdr:to>
    <xdr:graphicFrame macro="">
      <xdr:nvGraphicFramePr>
        <xdr:cNvPr id="10" name="Chart 9">
          <a:extLst>
            <a:ext uri="{FF2B5EF4-FFF2-40B4-BE49-F238E27FC236}">
              <a16:creationId xmlns:a16="http://schemas.microsoft.com/office/drawing/2014/main" id="{56C07677-F8F7-4536-2560-80D352225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707844</xdr:colOff>
      <xdr:row>37</xdr:row>
      <xdr:rowOff>146571</xdr:rowOff>
    </xdr:from>
    <xdr:to>
      <xdr:col>14</xdr:col>
      <xdr:colOff>320796</xdr:colOff>
      <xdr:row>54</xdr:row>
      <xdr:rowOff>148183</xdr:rowOff>
    </xdr:to>
    <xdr:graphicFrame macro="">
      <xdr:nvGraphicFramePr>
        <xdr:cNvPr id="11" name="Chart 10">
          <a:extLst>
            <a:ext uri="{FF2B5EF4-FFF2-40B4-BE49-F238E27FC236}">
              <a16:creationId xmlns:a16="http://schemas.microsoft.com/office/drawing/2014/main" id="{9ACF7FA9-2A69-82C6-7DB6-34659A0C2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182837</xdr:colOff>
      <xdr:row>22</xdr:row>
      <xdr:rowOff>21896</xdr:rowOff>
    </xdr:from>
    <xdr:to>
      <xdr:col>13</xdr:col>
      <xdr:colOff>635000</xdr:colOff>
      <xdr:row>33</xdr:row>
      <xdr:rowOff>85175</xdr:rowOff>
    </xdr:to>
    <xdr:graphicFrame macro="">
      <xdr:nvGraphicFramePr>
        <xdr:cNvPr id="12" name="Chart 11">
          <a:extLst>
            <a:ext uri="{FF2B5EF4-FFF2-40B4-BE49-F238E27FC236}">
              <a16:creationId xmlns:a16="http://schemas.microsoft.com/office/drawing/2014/main" id="{48F8E15B-CF6A-6528-8892-BF7CAAF7E7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68B320-62E1-6842-B5D8-0AA28DE06DDB}" name="Table3" displayName="Table3" ref="A46:B59" totalsRowShown="0" headerRowDxfId="60" dataDxfId="59">
  <autoFilter ref="A46:B59" xr:uid="{4268B320-62E1-6842-B5D8-0AA28DE06DDB}"/>
  <sortState xmlns:xlrd2="http://schemas.microsoft.com/office/spreadsheetml/2017/richdata2" ref="A47:B59">
    <sortCondition descending="1" ref="B46:B59"/>
  </sortState>
  <tableColumns count="2">
    <tableColumn id="1" xr3:uid="{7267A126-DB1D-624F-BE7F-1A0B99BB54E7}" name="State" dataDxfId="58"/>
    <tableColumn id="2" xr3:uid="{63704988-C73A-F24A-8E33-71326AB6A053}" name=" " dataDxfId="57">
      <calculatedColumnFormula>C67</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84D983F-14C4-B14E-920C-5242EF88E944}" name="Table12" displayName="Table12" ref="K1:M12" totalsRowShown="0" headerRowDxfId="26" tableBorderDxfId="25">
  <autoFilter ref="K1:M12" xr:uid="{684D983F-14C4-B14E-920C-5242EF88E944}"/>
  <tableColumns count="3">
    <tableColumn id="1" xr3:uid="{9462323D-5B73-E644-B324-4A84A33E23C1}" name="country" dataDxfId="24"/>
    <tableColumn id="2" xr3:uid="{56648D28-A425-AE41-96D3-DC1B7AB04D60}" name="frequency" dataDxfId="23"/>
    <tableColumn id="3" xr3:uid="{7B9CE2D9-B460-6747-9CD6-EF5342B8D855}" name="pct" dataDxfId="22">
      <calculatedColumnFormula>L2/$L$12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90EA91-B9CF-534C-8260-8C941F2221B9}" name="Table1" displayName="Table1" ref="A20:C37" totalsRowShown="0">
  <autoFilter ref="A20:C37" xr:uid="{D490EA91-B9CF-534C-8260-8C941F2221B9}"/>
  <tableColumns count="3">
    <tableColumn id="1" xr3:uid="{05078523-B291-C344-9B99-264638E1043B}" name="Column1"/>
    <tableColumn id="2" xr3:uid="{A332D4FE-AF22-4448-BEB5-5038A8262388}" name="Desired services" dataDxfId="21"/>
    <tableColumn id="3" xr3:uid="{9C9F3D76-159B-F449-BCDC-7DA2104C6545}" name="percentage" dataDxfId="20">
      <calculatedColumnFormula>B21/SUM($B$21:$B$37)</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2CCC86-B66B-694E-8DB7-D0700766160B}" name="Table2" displayName="Table2" ref="A89:F108" totalsRowShown="0">
  <autoFilter ref="A89:F108" xr:uid="{3D2CCC86-B66B-694E-8DB7-D0700766160B}"/>
  <tableColumns count="6">
    <tableColumn id="1" xr3:uid="{5D67FF65-3537-EE4C-9278-776B66BE1C2D}" name="Category"/>
    <tableColumn id="2" xr3:uid="{32DC5EBF-E9D7-4D45-A106-F485CC316F36}" name="left padding" dataDxfId="19">
      <calculatedColumnFormula>1.2-Table2[[#This Row],[Desired services (total of 160)]]</calculatedColumnFormula>
    </tableColumn>
    <tableColumn id="3" xr3:uid="{D00F8CE2-4373-504A-BF69-D13B0BD2E820}" name="Desired services (total of 160)" dataDxfId="18">
      <calculatedColumnFormula>(C63-$C$85)/($C$86-$C$85)</calculatedColumnFormula>
    </tableColumn>
    <tableColumn id="4" xr3:uid="{051E2453-08F3-A84D-8658-461095E989D0}" name="gap" dataDxfId="17"/>
    <tableColumn id="5" xr3:uid="{7868734F-284F-1D44-9B9C-470C93007B24}" name="Offered services (total of 66)" dataDxfId="16">
      <calculatedColumnFormula>(E63-$E$85)/($E$86-$E$85)</calculatedColumnFormula>
    </tableColumn>
    <tableColumn id="6" xr3:uid="{8834265E-6D38-7D4F-8273-7AF8C3DF988D}" name="right padding" dataDxfId="15">
      <calculatedColumnFormula>1.2-Table2[[#This Row],[Offered services (total of 66)]]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8E46442-AF64-5543-A511-5F75F0C970FC}" name="Table214" displayName="Table214" ref="A62:F86" totalsRowShown="0">
  <autoFilter ref="A62:F86" xr:uid="{68E46442-AF64-5543-A511-5F75F0C970FC}"/>
  <tableColumns count="6">
    <tableColumn id="1" xr3:uid="{F569A109-D221-1E4E-AD21-C9F7D4512460}" name="Category"/>
    <tableColumn id="2" xr3:uid="{C252F52F-1294-9D4C-8F4A-53C5E60630AA}" name="Column1" dataDxfId="14"/>
    <tableColumn id="3" xr3:uid="{9652E379-C5E6-2E45-9F14-95FE276600E3}" name="Desired services1" dataDxfId="13"/>
    <tableColumn id="4" xr3:uid="{F39B77EF-4DFD-D045-8E49-7B417AB83EED}" name="Column2" dataDxfId="12"/>
    <tableColumn id="5" xr3:uid="{7A76C098-0C0E-8141-A3C3-E5BA0BBC0303}" name="Offered services1"/>
    <tableColumn id="6" xr3:uid="{26128364-6E24-FF4C-990A-8C979560F456}" name="Column3" dataDxfId="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D7B27C3-5C3F-B44D-BC5B-679B90D29CF8}" name="Table216" displayName="Table216" ref="A112:H132" totalsRowCount="1">
  <autoFilter ref="A112:H131" xr:uid="{1D7B27C3-5C3F-B44D-BC5B-679B90D29CF8}"/>
  <tableColumns count="8">
    <tableColumn id="1" xr3:uid="{3F0D33C7-44A4-A14B-AAD5-9B57ECA32208}" name="Category"/>
    <tableColumn id="2" xr3:uid="{CE4B1752-139F-844B-8064-306516B15129}" name="left padding" dataDxfId="10" totalsRowDxfId="9">
      <calculatedColumnFormula>30-C113</calculatedColumnFormula>
    </tableColumn>
    <tableColumn id="3" xr3:uid="{86189C0D-4F14-7448-A625-0C1955E4180E}" name="Desired services (total of 160)" totalsRowFunction="custom" dataDxfId="8" totalsRowDxfId="7">
      <calculatedColumnFormula>C63/160*100</calculatedColumnFormula>
      <totalsRowFormula>SUM(Table216[Desired services (total of 160)])</totalsRowFormula>
    </tableColumn>
    <tableColumn id="4" xr3:uid="{C2C1A137-0B3F-CB4E-8DF0-7ED5B40D26F2}" name="gap" dataDxfId="6" totalsRowDxfId="5"/>
    <tableColumn id="5" xr3:uid="{DC9F8946-644D-FA4C-A268-FF6D69567C95}" name="Offered services (total of 66)" totalsRowFunction="custom" dataDxfId="4" totalsRowDxfId="3">
      <calculatedColumnFormula>E63/66*100</calculatedColumnFormula>
      <totalsRowFormula>SUM(Table216[Offered services (total of 66)])</totalsRowFormula>
    </tableColumn>
    <tableColumn id="6" xr3:uid="{64A58DD5-DFE6-4E41-B482-A89CA328D08B}" name="right padding" dataDxfId="2" totalsRowDxfId="1">
      <calculatedColumnFormula>32-Table216[[#This Row],[Offered services (total of 66)]]</calculatedColumnFormula>
    </tableColumn>
    <tableColumn id="7" xr3:uid="{17C4D927-82E3-D94D-86DD-60CF5007379E}" name="% desired" dataDxfId="0">
      <calculatedColumnFormula>Table216[[#This Row],[Desired services (total of 160)]]*100</calculatedColumnFormula>
    </tableColumn>
    <tableColumn id="8" xr3:uid="{7276885B-DBB5-FD42-983E-58A6C538B1AA}" name="% offfer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5DE015-206E-4F43-9C21-C08A787C8D9A}" name="Table4" displayName="Table4" ref="A27:E28" totalsRowShown="0" headerRowDxfId="56" dataDxfId="55">
  <autoFilter ref="A27:E28" xr:uid="{E95DE015-206E-4F43-9C21-C08A787C8D9A}"/>
  <tableColumns count="5">
    <tableColumn id="1" xr3:uid="{B56CC3D2-0283-214F-8524-5AA2AEA0BD25}" name="time" dataDxfId="54"/>
    <tableColumn id="2" xr3:uid="{E157B8CE-1040-C044-9E4B-4ECDE64B3CB3}" name="UP TO 1 YEAR" dataDxfId="53"/>
    <tableColumn id="3" xr3:uid="{59F2C324-2410-1442-BE52-DA1689A08743}" name="UP TO 5 YEARS" dataDxfId="52"/>
    <tableColumn id="4" xr3:uid="{162BC607-FE23-AB4C-94FB-C6A7FB1E3DDB}" name="UP TO 10 YEARS" dataDxfId="51"/>
    <tableColumn id="5" xr3:uid="{74B9B451-67F9-F748-90B1-93CE054322BD}" name="MORE THAN 10 YEARS"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6EE6E9-0F56-5444-83BB-60E35328685B}" name="Table5" displayName="Table5" ref="A1:C6" totalsRowShown="0">
  <autoFilter ref="A1:C6" xr:uid="{F26EE6E9-0F56-5444-83BB-60E35328685B}"/>
  <tableColumns count="3">
    <tableColumn id="1" xr3:uid="{FB0C659A-A28F-644E-8BDD-46968DAABE65}" name="time" dataDxfId="49"/>
    <tableColumn id="2" xr3:uid="{525C36C4-0AB8-3146-90D5-8CE780021519}" name="frequency" dataDxfId="48"/>
    <tableColumn id="3" xr3:uid="{860A700F-0A0F-164D-9B83-57DFD42F2949}" name="pct" dataDxfId="47">
      <calculatedColumnFormula>B2/$B$6</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E8880C2-B351-D242-935B-281E757BE355}" name="Table6" displayName="Table6" ref="A1:C8" totalsRowShown="0">
  <autoFilter ref="A1:C8" xr:uid="{CE8880C2-B351-D242-935B-281E757BE355}"/>
  <tableColumns count="3">
    <tableColumn id="1" xr3:uid="{2A4EADB2-1CA2-D749-9700-3F93604761D1}" name="citizenship" dataDxfId="46"/>
    <tableColumn id="2" xr3:uid="{116E1F8D-2DF9-CB4C-8D40-9D32C5D709AE}" name="frequency" dataDxfId="45"/>
    <tableColumn id="3" xr3:uid="{E867B583-604D-7F4A-8853-BF4856F05434}" name="pct" dataDxfId="44">
      <calculatedColumnFormula>B2/$B$8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6281DC-F410-114D-A9DF-6FC33D264303}" name="Table7" displayName="Table7" ref="A12:C17" totalsRowShown="0">
  <autoFilter ref="A12:C17" xr:uid="{496281DC-F410-114D-A9DF-6FC33D264303}"/>
  <tableColumns count="3">
    <tableColumn id="1" xr3:uid="{8792B928-9D7B-8A42-AF48-FC3FEC657CFD}" name="citizenship" dataDxfId="43"/>
    <tableColumn id="2" xr3:uid="{CC137CAD-D817-9A4E-A847-77BC79A9BAD5}" name="frequency" dataDxfId="42"/>
    <tableColumn id="3" xr3:uid="{5F9450FC-82F5-2C4D-8AEB-91F904E53704}" name="pct" dataDxfId="41">
      <calculatedColumnFormula>B13/$B$8</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2DD9DF-0C0C-AB40-874A-7CC61C610889}" name="Table8" displayName="Table8" ref="A13:B20" totalsRowShown="0" headerRowDxfId="40">
  <autoFilter ref="A13:B20" xr:uid="{CF2DD9DF-0C0C-AB40-874A-7CC61C610889}"/>
  <tableColumns count="2">
    <tableColumn id="1" xr3:uid="{D20F2749-F5E3-9240-AFB6-7923499AB420}" name="Level of German" dataDxfId="39"/>
    <tableColumn id="2" xr3:uid="{CC35AE04-D226-DF4D-BDC6-8CBC7A5B3DD2}" name="frequency" dataDxfId="3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0FFA0C-8DD2-A647-9847-5616382CD7C2}" name="Table9" displayName="Table9" ref="A2:C9" totalsRowShown="0">
  <autoFilter ref="A2:C9" xr:uid="{740FFA0C-8DD2-A647-9847-5616382CD7C2}"/>
  <tableColumns count="3">
    <tableColumn id="1" xr3:uid="{3B5DA2EC-2032-134C-9700-A3D9AC44E4A6}" name="Column1" dataDxfId="37"/>
    <tableColumn id="2" xr3:uid="{893CE424-FFA0-9D4C-B151-0102921AF465}" name="Column2" dataDxfId="36"/>
    <tableColumn id="3" xr3:uid="{98D9ED0F-7EA1-0342-9564-9038ACB3298D}" name="Column3" dataDxfId="35">
      <calculatedColumnFormula>B3/$B$9</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CD6AA2-507B-FF44-93D1-B4469498D8DD}" name="Table10" displayName="Table10" ref="A2:C5" totalsRowShown="0" tableBorderDxfId="34">
  <autoFilter ref="A2:C5" xr:uid="{FFCD6AA2-507B-FF44-93D1-B4469498D8DD}"/>
  <tableColumns count="3">
    <tableColumn id="1" xr3:uid="{751A7B18-45BA-5A43-A51A-931C4884BAB1}" name="Column1" dataDxfId="33"/>
    <tableColumn id="2" xr3:uid="{017A1593-DD47-3649-B940-714F819406AA}" name="Column2" dataDxfId="32"/>
    <tableColumn id="3" xr3:uid="{F23ABD7A-374C-A949-BAFB-020C394A3505}" name="Column3" dataDxfId="31">
      <calculatedColumnFormula>B3/$B$5</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913D3DA-18B2-1041-9941-F47C11094F8F}" name="Table11" displayName="Table11" ref="G1:I37" totalsRowShown="0" headerRowDxfId="30">
  <autoFilter ref="G1:I37" xr:uid="{4913D3DA-18B2-1041-9941-F47C11094F8F}"/>
  <tableColumns count="3">
    <tableColumn id="1" xr3:uid="{6B3E7F4B-B8ED-7C4D-999F-905944B5EB2F}" name="country" dataDxfId="29"/>
    <tableColumn id="2" xr3:uid="{E3ACD369-EDB2-CB4F-AAA6-90920582AC86}" name="frequency" dataDxfId="28"/>
    <tableColumn id="3" xr3:uid="{337C9242-C189-6748-8985-DCC9FE6F9F80}" name="pct" dataDxfId="27">
      <calculatedColumnFormula>H2/$H$37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mapsofworld.com/lat_long/germany-lat-long.html" TargetMode="External"/><Relationship Id="rId1" Type="http://schemas.openxmlformats.org/officeDocument/2006/relationships/hyperlink" Target="https://www.exploreanalytics.com/wiki/index.php/Map_Chart"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drawing" Target="../drawings/drawing6.xml"/><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7" Type="http://schemas.openxmlformats.org/officeDocument/2006/relationships/table" Target="../tables/table14.xml"/><Relationship Id="rId2" Type="http://schemas.openxmlformats.org/officeDocument/2006/relationships/hyperlink" Target="https://www.make-it-in-germany.com/en/living-in-germany/discover-germany/immigration" TargetMode="External"/><Relationship Id="rId1" Type="http://schemas.openxmlformats.org/officeDocument/2006/relationships/hyperlink" Target="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 TargetMode="External"/><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87"/>
  <sheetViews>
    <sheetView topLeftCell="A16" zoomScale="75" zoomScaleNormal="50" workbookViewId="0">
      <selection activeCell="P56" sqref="P56"/>
    </sheetView>
  </sheetViews>
  <sheetFormatPr baseColWidth="10" defaultColWidth="12.6640625" defaultRowHeight="15.75" customHeight="1"/>
  <cols>
    <col min="1" max="1" width="26.1640625" customWidth="1"/>
    <col min="2" max="2" width="22.6640625" customWidth="1"/>
    <col min="5" max="5" width="0" hidden="1" customWidth="1"/>
    <col min="6" max="6" width="23.83203125" customWidth="1"/>
  </cols>
  <sheetData>
    <row r="1" spans="1:17" ht="15.75" customHeight="1">
      <c r="A1" s="16" t="s">
        <v>149</v>
      </c>
      <c r="B1" s="1" t="s">
        <v>0</v>
      </c>
      <c r="C1" t="s">
        <v>104</v>
      </c>
      <c r="D1" t="s">
        <v>105</v>
      </c>
      <c r="E1" s="16" t="s">
        <v>62</v>
      </c>
      <c r="F1" s="1" t="s">
        <v>1</v>
      </c>
      <c r="G1" s="2" t="s">
        <v>2</v>
      </c>
      <c r="J1" t="s">
        <v>104</v>
      </c>
      <c r="K1" t="s">
        <v>105</v>
      </c>
      <c r="L1" s="3" t="s">
        <v>0</v>
      </c>
      <c r="M1" s="4" t="s">
        <v>1</v>
      </c>
      <c r="N1" s="5" t="s">
        <v>2</v>
      </c>
      <c r="P1" s="16" t="s">
        <v>147</v>
      </c>
    </row>
    <row r="2" spans="1:17" ht="15.75" customHeight="1">
      <c r="A2" s="45" t="s">
        <v>150</v>
      </c>
      <c r="B2" s="1" t="s">
        <v>3</v>
      </c>
      <c r="C2" s="16">
        <v>52.52</v>
      </c>
      <c r="D2" s="16">
        <v>13.404999999999999</v>
      </c>
      <c r="E2" s="16" t="s">
        <v>103</v>
      </c>
      <c r="F2" s="1">
        <v>87</v>
      </c>
      <c r="G2" s="6">
        <f t="shared" ref="G2:G40" si="0">F2/$F$40</f>
        <v>0.55769230769230771</v>
      </c>
      <c r="J2" t="s">
        <v>106</v>
      </c>
      <c r="K2" t="s">
        <v>107</v>
      </c>
      <c r="L2" s="7" t="s">
        <v>3</v>
      </c>
      <c r="M2" s="1">
        <v>87</v>
      </c>
      <c r="N2" s="8">
        <f t="shared" ref="N2:N8" si="1">M2/$M$8</f>
        <v>0.56493506493506496</v>
      </c>
      <c r="P2" s="37" t="s">
        <v>148</v>
      </c>
    </row>
    <row r="3" spans="1:17" ht="15.75" customHeight="1">
      <c r="A3" s="45" t="s">
        <v>151</v>
      </c>
      <c r="B3" s="1" t="s">
        <v>4</v>
      </c>
      <c r="C3">
        <v>53.551099999999998</v>
      </c>
      <c r="D3">
        <v>9.9937000000000005</v>
      </c>
      <c r="E3" s="16" t="s">
        <v>103</v>
      </c>
      <c r="F3" s="1">
        <v>24</v>
      </c>
      <c r="G3" s="6">
        <f t="shared" si="0"/>
        <v>0.15384615384615385</v>
      </c>
      <c r="J3" t="s">
        <v>108</v>
      </c>
      <c r="K3" t="s">
        <v>109</v>
      </c>
      <c r="L3" s="7" t="s">
        <v>4</v>
      </c>
      <c r="M3" s="1">
        <v>24</v>
      </c>
      <c r="N3" s="8">
        <f t="shared" si="1"/>
        <v>0.15584415584415584</v>
      </c>
    </row>
    <row r="4" spans="1:17" ht="15.75" customHeight="1">
      <c r="A4" s="45" t="s">
        <v>152</v>
      </c>
      <c r="B4" s="1" t="s">
        <v>39</v>
      </c>
      <c r="C4" s="16">
        <v>48.135100000000001</v>
      </c>
      <c r="D4" s="16">
        <v>11.582000000000001</v>
      </c>
      <c r="E4" s="16" t="s">
        <v>103</v>
      </c>
      <c r="F4" s="1">
        <v>7</v>
      </c>
      <c r="G4" s="6">
        <f t="shared" si="0"/>
        <v>4.4871794871794872E-2</v>
      </c>
      <c r="J4" s="16" t="s">
        <v>110</v>
      </c>
      <c r="K4" s="16" t="s">
        <v>111</v>
      </c>
      <c r="L4" s="7" t="s">
        <v>39</v>
      </c>
      <c r="M4" s="1">
        <v>7</v>
      </c>
      <c r="N4" s="8">
        <f t="shared" si="1"/>
        <v>4.5454545454545456E-2</v>
      </c>
      <c r="P4" s="27" t="s">
        <v>137</v>
      </c>
      <c r="Q4" s="37" t="s">
        <v>138</v>
      </c>
    </row>
    <row r="5" spans="1:17" ht="15.75" customHeight="1">
      <c r="A5" s="45" t="s">
        <v>153</v>
      </c>
      <c r="B5" s="1" t="s">
        <v>5</v>
      </c>
      <c r="C5">
        <v>52.390599999999999</v>
      </c>
      <c r="D5">
        <v>13.064500000000001</v>
      </c>
      <c r="E5" s="16" t="s">
        <v>103</v>
      </c>
      <c r="F5" s="1">
        <v>2</v>
      </c>
      <c r="G5" s="6">
        <f t="shared" si="0"/>
        <v>1.282051282051282E-2</v>
      </c>
      <c r="J5" t="s">
        <v>112</v>
      </c>
      <c r="K5" t="s">
        <v>113</v>
      </c>
      <c r="L5" s="7" t="s">
        <v>5</v>
      </c>
      <c r="M5" s="1">
        <v>2</v>
      </c>
      <c r="N5" s="8">
        <f t="shared" si="1"/>
        <v>1.2987012987012988E-2</v>
      </c>
    </row>
    <row r="6" spans="1:17" ht="15.75" customHeight="1">
      <c r="A6" s="45" t="s">
        <v>154</v>
      </c>
      <c r="B6" s="1" t="s">
        <v>6</v>
      </c>
      <c r="C6">
        <v>51.227699999999999</v>
      </c>
      <c r="D6">
        <v>6.7735000000000003</v>
      </c>
      <c r="E6" s="16" t="s">
        <v>103</v>
      </c>
      <c r="F6" s="1">
        <v>2</v>
      </c>
      <c r="G6" s="6">
        <f t="shared" si="0"/>
        <v>1.282051282051282E-2</v>
      </c>
      <c r="J6" t="s">
        <v>114</v>
      </c>
      <c r="K6" t="s">
        <v>115</v>
      </c>
      <c r="L6" s="7" t="s">
        <v>6</v>
      </c>
      <c r="M6" s="1">
        <v>2</v>
      </c>
      <c r="N6" s="8">
        <f t="shared" si="1"/>
        <v>1.2987012987012988E-2</v>
      </c>
    </row>
    <row r="7" spans="1:17" ht="15.75" customHeight="1">
      <c r="A7" s="45" t="s">
        <v>155</v>
      </c>
      <c r="B7" s="35" t="s">
        <v>22</v>
      </c>
      <c r="C7">
        <v>50.110900000000001</v>
      </c>
      <c r="D7">
        <v>8.6821000000000002</v>
      </c>
      <c r="E7" s="16" t="s">
        <v>103</v>
      </c>
      <c r="F7" s="35">
        <v>2</v>
      </c>
      <c r="G7" s="36">
        <f t="shared" si="0"/>
        <v>1.282051282051282E-2</v>
      </c>
      <c r="L7" s="7" t="s">
        <v>8</v>
      </c>
      <c r="M7" s="1">
        <f>SUM(F8:F39)</f>
        <v>32</v>
      </c>
      <c r="N7" s="8">
        <f t="shared" si="1"/>
        <v>0.20779220779220781</v>
      </c>
    </row>
    <row r="8" spans="1:17" ht="15.75" customHeight="1">
      <c r="A8" s="45" t="s">
        <v>156</v>
      </c>
      <c r="B8" s="35" t="s">
        <v>7</v>
      </c>
      <c r="C8">
        <v>52.406799999999997</v>
      </c>
      <c r="D8">
        <v>12.515599999999999</v>
      </c>
      <c r="E8" s="16" t="s">
        <v>103</v>
      </c>
      <c r="F8" s="35">
        <v>1</v>
      </c>
      <c r="G8" s="36">
        <f t="shared" si="0"/>
        <v>6.41025641025641E-3</v>
      </c>
      <c r="L8" s="10" t="s">
        <v>10</v>
      </c>
      <c r="M8" s="11">
        <f>SUM(M2:M7)</f>
        <v>154</v>
      </c>
      <c r="N8" s="12">
        <f t="shared" si="1"/>
        <v>1</v>
      </c>
    </row>
    <row r="9" spans="1:17" ht="15.75" customHeight="1">
      <c r="A9" s="45" t="s">
        <v>157</v>
      </c>
      <c r="B9" s="35" t="s">
        <v>9</v>
      </c>
      <c r="C9">
        <v>51.179600000000001</v>
      </c>
      <c r="D9">
        <v>7.1898</v>
      </c>
      <c r="E9" s="16" t="s">
        <v>103</v>
      </c>
      <c r="F9" s="35">
        <v>1</v>
      </c>
      <c r="G9" s="36">
        <f t="shared" si="0"/>
        <v>6.41025641025641E-3</v>
      </c>
    </row>
    <row r="10" spans="1:17" ht="15.75" customHeight="1">
      <c r="A10" s="45" t="s">
        <v>158</v>
      </c>
      <c r="B10" s="35" t="s">
        <v>11</v>
      </c>
      <c r="C10" s="16">
        <v>51.552599999999998</v>
      </c>
      <c r="D10">
        <v>11.4651</v>
      </c>
      <c r="E10" s="16" t="s">
        <v>103</v>
      </c>
      <c r="F10" s="35">
        <v>1</v>
      </c>
      <c r="G10" s="36">
        <f t="shared" si="0"/>
        <v>6.41025641025641E-3</v>
      </c>
      <c r="L10" s="1" t="s">
        <v>13</v>
      </c>
    </row>
    <row r="11" spans="1:17" ht="15.75" customHeight="1">
      <c r="A11" s="45" t="s">
        <v>159</v>
      </c>
      <c r="B11" s="35" t="s">
        <v>12</v>
      </c>
      <c r="C11">
        <v>48.409500000000001</v>
      </c>
      <c r="D11">
        <v>11.730399999999999</v>
      </c>
      <c r="E11" s="16" t="s">
        <v>103</v>
      </c>
      <c r="F11" s="35">
        <v>1</v>
      </c>
      <c r="G11" s="36">
        <f t="shared" si="0"/>
        <v>6.41025641025641E-3</v>
      </c>
      <c r="L11" s="1" t="s">
        <v>15</v>
      </c>
    </row>
    <row r="12" spans="1:17" ht="15.75" customHeight="1">
      <c r="A12" s="45" t="s">
        <v>160</v>
      </c>
      <c r="B12" s="35" t="s">
        <v>14</v>
      </c>
      <c r="C12">
        <v>47.777200000000001</v>
      </c>
      <c r="D12">
        <v>10.624700000000001</v>
      </c>
      <c r="E12" s="16" t="s">
        <v>103</v>
      </c>
      <c r="F12" s="35">
        <v>1</v>
      </c>
      <c r="G12" s="36">
        <f t="shared" si="0"/>
        <v>6.41025641025641E-3</v>
      </c>
    </row>
    <row r="13" spans="1:17" ht="15.75" customHeight="1">
      <c r="A13" s="45" t="s">
        <v>161</v>
      </c>
      <c r="B13" s="35" t="s">
        <v>16</v>
      </c>
      <c r="C13">
        <v>51.455599999999997</v>
      </c>
      <c r="D13">
        <v>7.0115999999999996</v>
      </c>
      <c r="E13" s="16" t="s">
        <v>103</v>
      </c>
      <c r="F13" s="35">
        <v>1</v>
      </c>
      <c r="G13" s="36">
        <f t="shared" si="0"/>
        <v>6.41025641025641E-3</v>
      </c>
    </row>
    <row r="14" spans="1:17" ht="15.75" customHeight="1">
      <c r="A14" s="45" t="s">
        <v>162</v>
      </c>
      <c r="B14" s="35" t="s">
        <v>17</v>
      </c>
      <c r="C14">
        <v>51.430900000000001</v>
      </c>
      <c r="D14">
        <v>6.8784999999999998</v>
      </c>
      <c r="E14" s="16" t="s">
        <v>103</v>
      </c>
      <c r="F14" s="35">
        <v>1</v>
      </c>
      <c r="G14" s="36">
        <f t="shared" si="0"/>
        <v>6.41025641025641E-3</v>
      </c>
    </row>
    <row r="15" spans="1:17" ht="15.75" customHeight="1">
      <c r="A15" s="45" t="s">
        <v>163</v>
      </c>
      <c r="B15" s="35" t="s">
        <v>18</v>
      </c>
      <c r="C15">
        <v>54.092399999999998</v>
      </c>
      <c r="D15">
        <v>12.0991</v>
      </c>
      <c r="E15" s="16" t="s">
        <v>103</v>
      </c>
      <c r="F15" s="35">
        <v>1</v>
      </c>
      <c r="G15" s="36">
        <f t="shared" si="0"/>
        <v>6.41025641025641E-3</v>
      </c>
    </row>
    <row r="16" spans="1:17" ht="15.75" customHeight="1">
      <c r="A16" s="45" t="s">
        <v>164</v>
      </c>
      <c r="B16" s="35" t="s">
        <v>19</v>
      </c>
      <c r="C16">
        <v>48.8566</v>
      </c>
      <c r="D16">
        <v>9.3510000000000009</v>
      </c>
      <c r="E16" s="16" t="s">
        <v>103</v>
      </c>
      <c r="F16" s="35">
        <v>1</v>
      </c>
      <c r="G16" s="36">
        <f t="shared" si="0"/>
        <v>6.41025641025641E-3</v>
      </c>
    </row>
    <row r="17" spans="1:7" ht="15.75" customHeight="1">
      <c r="A17" s="45" t="s">
        <v>165</v>
      </c>
      <c r="B17" s="35" t="s">
        <v>20</v>
      </c>
      <c r="C17">
        <v>49.451999999999998</v>
      </c>
      <c r="D17">
        <v>11.0768</v>
      </c>
      <c r="E17" s="16" t="s">
        <v>103</v>
      </c>
      <c r="F17" s="35">
        <v>1</v>
      </c>
      <c r="G17" s="36">
        <f t="shared" si="0"/>
        <v>6.41025641025641E-3</v>
      </c>
    </row>
    <row r="18" spans="1:7" ht="15.75" customHeight="1">
      <c r="A18" s="45" t="s">
        <v>166</v>
      </c>
      <c r="B18" s="35" t="s">
        <v>21</v>
      </c>
      <c r="C18">
        <v>52.296500000000002</v>
      </c>
      <c r="D18">
        <v>13.263400000000001</v>
      </c>
      <c r="E18" s="16" t="s">
        <v>103</v>
      </c>
      <c r="F18" s="35">
        <v>1</v>
      </c>
      <c r="G18" s="36">
        <f t="shared" si="0"/>
        <v>6.41025641025641E-3</v>
      </c>
    </row>
    <row r="19" spans="1:7" ht="15.75" customHeight="1">
      <c r="A19" s="45" t="s">
        <v>167</v>
      </c>
      <c r="B19" s="35" t="s">
        <v>23</v>
      </c>
      <c r="C19">
        <v>52.434399999999997</v>
      </c>
      <c r="D19">
        <v>13.7506</v>
      </c>
      <c r="E19" s="16" t="s">
        <v>103</v>
      </c>
      <c r="F19" s="35">
        <v>1</v>
      </c>
      <c r="G19" s="36">
        <f t="shared" si="0"/>
        <v>6.41025641025641E-3</v>
      </c>
    </row>
    <row r="20" spans="1:7" ht="15.75" customHeight="1">
      <c r="A20" s="45" t="s">
        <v>168</v>
      </c>
      <c r="B20" s="35" t="s">
        <v>24</v>
      </c>
      <c r="C20">
        <v>50.205100000000002</v>
      </c>
      <c r="D20">
        <v>8.2284000000000006</v>
      </c>
      <c r="E20" s="16" t="s">
        <v>103</v>
      </c>
      <c r="F20" s="35">
        <v>1</v>
      </c>
      <c r="G20" s="36">
        <f t="shared" si="0"/>
        <v>6.41025641025641E-3</v>
      </c>
    </row>
    <row r="21" spans="1:7" ht="15.75" customHeight="1">
      <c r="A21" s="45" t="s">
        <v>169</v>
      </c>
      <c r="B21" s="35" t="s">
        <v>25</v>
      </c>
      <c r="C21">
        <v>52.3996</v>
      </c>
      <c r="D21">
        <v>13.2159</v>
      </c>
      <c r="E21" s="16" t="s">
        <v>103</v>
      </c>
      <c r="F21" s="35">
        <v>1</v>
      </c>
      <c r="G21" s="36">
        <f t="shared" si="0"/>
        <v>6.41025641025641E-3</v>
      </c>
    </row>
    <row r="22" spans="1:7" ht="15.75" customHeight="1">
      <c r="A22" s="45" t="s">
        <v>170</v>
      </c>
      <c r="B22" s="35" t="s">
        <v>26</v>
      </c>
      <c r="C22">
        <v>50.768799999999999</v>
      </c>
      <c r="D22">
        <v>7.1856999999999998</v>
      </c>
      <c r="E22" s="16" t="s">
        <v>103</v>
      </c>
      <c r="F22" s="35">
        <v>1</v>
      </c>
      <c r="G22" s="36">
        <f t="shared" si="0"/>
        <v>6.41025641025641E-3</v>
      </c>
    </row>
    <row r="23" spans="1:7" ht="15.75" customHeight="1">
      <c r="A23" s="45" t="s">
        <v>171</v>
      </c>
      <c r="B23" s="35" t="s">
        <v>27</v>
      </c>
      <c r="C23">
        <v>48.419800000000002</v>
      </c>
      <c r="D23">
        <v>9.8966999999999992</v>
      </c>
      <c r="E23" s="16" t="s">
        <v>103</v>
      </c>
      <c r="F23" s="35">
        <v>1</v>
      </c>
      <c r="G23" s="36">
        <f t="shared" si="0"/>
        <v>6.41025641025641E-3</v>
      </c>
    </row>
    <row r="24" spans="1:7" ht="15.75" customHeight="1">
      <c r="A24" s="45" t="s">
        <v>172</v>
      </c>
      <c r="B24" s="35" t="s">
        <v>28</v>
      </c>
      <c r="C24">
        <v>52.294199999999996</v>
      </c>
      <c r="D24">
        <v>13.4518</v>
      </c>
      <c r="E24" s="16" t="s">
        <v>103</v>
      </c>
      <c r="F24" s="35">
        <v>1</v>
      </c>
      <c r="G24" s="36">
        <f t="shared" si="0"/>
        <v>6.41025641025641E-3</v>
      </c>
    </row>
    <row r="25" spans="1:7" ht="15.75" customHeight="1">
      <c r="A25" s="45" t="s">
        <v>173</v>
      </c>
      <c r="B25" s="35" t="s">
        <v>29</v>
      </c>
      <c r="C25">
        <v>48.515099999999997</v>
      </c>
      <c r="D25">
        <v>9.6986000000000008</v>
      </c>
      <c r="E25" s="16" t="s">
        <v>103</v>
      </c>
      <c r="F25" s="35">
        <v>1</v>
      </c>
      <c r="G25" s="36">
        <f t="shared" si="0"/>
        <v>6.41025641025641E-3</v>
      </c>
    </row>
    <row r="26" spans="1:7" ht="15.75" customHeight="1">
      <c r="A26" s="45" t="s">
        <v>174</v>
      </c>
      <c r="B26" s="35" t="s">
        <v>30</v>
      </c>
      <c r="C26">
        <v>48.892200000000003</v>
      </c>
      <c r="D26">
        <v>8.7064000000000004</v>
      </c>
      <c r="E26" s="16" t="s">
        <v>103</v>
      </c>
      <c r="F26" s="35">
        <v>1</v>
      </c>
      <c r="G26" s="36">
        <f t="shared" si="0"/>
        <v>6.41025641025641E-3</v>
      </c>
    </row>
    <row r="27" spans="1:7" ht="15.75" customHeight="1">
      <c r="A27" s="45" t="s">
        <v>175</v>
      </c>
      <c r="B27" s="35" t="s">
        <v>31</v>
      </c>
      <c r="C27">
        <v>52.506300000000003</v>
      </c>
      <c r="D27">
        <v>13.659700000000001</v>
      </c>
      <c r="E27" s="16" t="s">
        <v>103</v>
      </c>
      <c r="F27" s="35">
        <v>1</v>
      </c>
      <c r="G27" s="36">
        <f t="shared" si="0"/>
        <v>6.41025641025641E-3</v>
      </c>
    </row>
    <row r="28" spans="1:7" ht="15.75" customHeight="1">
      <c r="A28" s="45" t="s">
        <v>176</v>
      </c>
      <c r="B28" s="35" t="s">
        <v>32</v>
      </c>
      <c r="C28">
        <v>49.481900000000003</v>
      </c>
      <c r="D28">
        <v>8.4352999999999998</v>
      </c>
      <c r="E28" s="16" t="s">
        <v>103</v>
      </c>
      <c r="F28" s="35">
        <v>1</v>
      </c>
      <c r="G28" s="36">
        <f t="shared" si="0"/>
        <v>6.41025641025641E-3</v>
      </c>
    </row>
    <row r="29" spans="1:7" ht="15.75" customHeight="1">
      <c r="A29" s="45" t="s">
        <v>177</v>
      </c>
      <c r="B29" s="35" t="s">
        <v>33</v>
      </c>
      <c r="C29">
        <v>47.5762</v>
      </c>
      <c r="D29">
        <v>9.9685000000000006</v>
      </c>
      <c r="E29" s="16" t="s">
        <v>103</v>
      </c>
      <c r="F29" s="35">
        <v>1</v>
      </c>
      <c r="G29" s="36">
        <f t="shared" si="0"/>
        <v>6.41025641025641E-3</v>
      </c>
    </row>
    <row r="30" spans="1:7" ht="15.75" customHeight="1">
      <c r="A30" s="45" t="s">
        <v>178</v>
      </c>
      <c r="B30" s="35" t="s">
        <v>34</v>
      </c>
      <c r="C30">
        <v>53.481200000000001</v>
      </c>
      <c r="D30">
        <v>9.6981999999999999</v>
      </c>
      <c r="E30" s="16" t="s">
        <v>103</v>
      </c>
      <c r="F30" s="35">
        <v>1</v>
      </c>
      <c r="G30" s="36">
        <f t="shared" si="0"/>
        <v>6.41025641025641E-3</v>
      </c>
    </row>
    <row r="31" spans="1:7" ht="15.75" customHeight="1">
      <c r="A31" s="45" t="s">
        <v>179</v>
      </c>
      <c r="B31" s="35" t="s">
        <v>35</v>
      </c>
      <c r="C31">
        <v>50.9375</v>
      </c>
      <c r="D31">
        <v>6.9603000000000002</v>
      </c>
      <c r="E31" s="16" t="s">
        <v>103</v>
      </c>
      <c r="F31" s="35">
        <v>1</v>
      </c>
      <c r="G31" s="36">
        <f t="shared" si="0"/>
        <v>6.41025641025641E-3</v>
      </c>
    </row>
    <row r="32" spans="1:7" ht="15.75" customHeight="1">
      <c r="A32" s="45" t="s">
        <v>180</v>
      </c>
      <c r="B32" s="35" t="s">
        <v>36</v>
      </c>
      <c r="C32">
        <v>52.422600000000003</v>
      </c>
      <c r="D32">
        <v>10.7865</v>
      </c>
      <c r="E32" s="16" t="s">
        <v>103</v>
      </c>
      <c r="F32" s="35">
        <v>1</v>
      </c>
      <c r="G32" s="36">
        <f t="shared" si="0"/>
        <v>6.41025641025641E-3</v>
      </c>
    </row>
    <row r="33" spans="1:15" ht="15.75" customHeight="1">
      <c r="A33" s="45" t="s">
        <v>181</v>
      </c>
      <c r="B33" s="35" t="s">
        <v>37</v>
      </c>
      <c r="C33">
        <v>53.695399999999999</v>
      </c>
      <c r="D33">
        <v>10.005599999999999</v>
      </c>
      <c r="E33" s="16" t="s">
        <v>103</v>
      </c>
      <c r="F33" s="35">
        <v>1</v>
      </c>
      <c r="G33" s="36">
        <f t="shared" si="0"/>
        <v>6.41025641025641E-3</v>
      </c>
    </row>
    <row r="34" spans="1:15" ht="15.75" customHeight="1">
      <c r="A34" s="45" t="s">
        <v>182</v>
      </c>
      <c r="B34" s="35" t="s">
        <v>38</v>
      </c>
      <c r="C34">
        <v>50.132399999999997</v>
      </c>
      <c r="D34">
        <v>8.5485000000000007</v>
      </c>
      <c r="E34" s="16" t="s">
        <v>103</v>
      </c>
      <c r="F34" s="35">
        <v>1</v>
      </c>
      <c r="G34" s="36">
        <f t="shared" si="0"/>
        <v>6.41025641025641E-3</v>
      </c>
      <c r="O34" s="13"/>
    </row>
    <row r="35" spans="1:15" ht="15.75" customHeight="1">
      <c r="A35" s="45" t="s">
        <v>183</v>
      </c>
      <c r="B35" s="35" t="s">
        <v>40</v>
      </c>
      <c r="C35">
        <v>48.492400000000004</v>
      </c>
      <c r="D35">
        <v>9.2042999999999999</v>
      </c>
      <c r="E35" s="16" t="s">
        <v>103</v>
      </c>
      <c r="F35" s="35">
        <v>1</v>
      </c>
      <c r="G35" s="36">
        <f t="shared" si="0"/>
        <v>6.41025641025641E-3</v>
      </c>
    </row>
    <row r="36" spans="1:15" ht="15.75" customHeight="1">
      <c r="A36" s="45" t="s">
        <v>184</v>
      </c>
      <c r="B36" s="35" t="s">
        <v>41</v>
      </c>
      <c r="C36">
        <v>49.006900000000002</v>
      </c>
      <c r="D36">
        <v>8.4037000000000006</v>
      </c>
      <c r="E36" s="16" t="s">
        <v>103</v>
      </c>
      <c r="F36" s="35">
        <v>1</v>
      </c>
      <c r="G36" s="36">
        <f t="shared" si="0"/>
        <v>6.41025641025641E-3</v>
      </c>
    </row>
    <row r="37" spans="1:15" ht="15.75" customHeight="1">
      <c r="A37" s="45" t="s">
        <v>185</v>
      </c>
      <c r="B37" s="35" t="s">
        <v>42</v>
      </c>
      <c r="C37">
        <v>51.960700000000003</v>
      </c>
      <c r="D37">
        <v>7.6261000000000001</v>
      </c>
      <c r="E37" s="16" t="s">
        <v>103</v>
      </c>
      <c r="F37" s="35">
        <v>1</v>
      </c>
      <c r="G37" s="36">
        <f t="shared" si="0"/>
        <v>6.41025641025641E-3</v>
      </c>
    </row>
    <row r="38" spans="1:15" ht="15.75" customHeight="1">
      <c r="A38" s="45" t="s">
        <v>186</v>
      </c>
      <c r="B38" s="35" t="s">
        <v>43</v>
      </c>
      <c r="C38" s="16">
        <v>50.110900000000001</v>
      </c>
      <c r="D38">
        <v>8.6821000000000002</v>
      </c>
      <c r="E38" s="16" t="s">
        <v>103</v>
      </c>
      <c r="F38" s="35">
        <v>1</v>
      </c>
      <c r="G38" s="36">
        <f t="shared" si="0"/>
        <v>6.41025641025641E-3</v>
      </c>
    </row>
    <row r="39" spans="1:15" ht="15.75" customHeight="1">
      <c r="A39" s="45" t="s">
        <v>191</v>
      </c>
      <c r="B39" s="35" t="s">
        <v>44</v>
      </c>
      <c r="C39">
        <v>52.925600000000003</v>
      </c>
      <c r="D39">
        <v>8.7797999999999998</v>
      </c>
      <c r="E39" s="16" t="s">
        <v>103</v>
      </c>
      <c r="F39" s="35">
        <v>1</v>
      </c>
      <c r="G39" s="36">
        <f t="shared" si="0"/>
        <v>6.41025641025641E-3</v>
      </c>
    </row>
    <row r="40" spans="1:15" ht="15.75" customHeight="1">
      <c r="B40" s="1" t="s">
        <v>10</v>
      </c>
      <c r="F40" s="1">
        <f>SUM(F2:F39)</f>
        <v>156</v>
      </c>
      <c r="G40" s="6">
        <f t="shared" si="0"/>
        <v>1</v>
      </c>
    </row>
    <row r="41" spans="1:15" ht="15.75" customHeight="1">
      <c r="H41" s="6"/>
    </row>
    <row r="44" spans="1:15" ht="15.75" customHeight="1">
      <c r="F44" s="1"/>
    </row>
    <row r="46" spans="1:15" ht="15.75" customHeight="1">
      <c r="A46" s="25" t="s">
        <v>200</v>
      </c>
      <c r="B46" s="25" t="s">
        <v>509</v>
      </c>
    </row>
    <row r="47" spans="1:15" ht="15.75" customHeight="1">
      <c r="A47" s="25" t="s">
        <v>3</v>
      </c>
      <c r="B47" s="41">
        <f t="shared" ref="B47:B59" si="2">C67</f>
        <v>0.55769230769230771</v>
      </c>
    </row>
    <row r="48" spans="1:15" ht="15.75" customHeight="1">
      <c r="A48" s="25" t="s">
        <v>4</v>
      </c>
      <c r="B48" s="41">
        <f t="shared" si="2"/>
        <v>0.15384615384615385</v>
      </c>
    </row>
    <row r="49" spans="1:2" ht="15.75" customHeight="1">
      <c r="A49" s="41" t="s">
        <v>194</v>
      </c>
      <c r="B49" s="41">
        <f t="shared" si="2"/>
        <v>5.7692307692307696E-2</v>
      </c>
    </row>
    <row r="50" spans="1:2" ht="15.75" customHeight="1">
      <c r="A50" s="25" t="s">
        <v>7</v>
      </c>
      <c r="B50" s="41">
        <f t="shared" si="2"/>
        <v>5.128205128205128E-2</v>
      </c>
    </row>
    <row r="51" spans="1:2" ht="15.75" customHeight="1">
      <c r="A51" s="41" t="s">
        <v>193</v>
      </c>
      <c r="B51" s="41">
        <f t="shared" si="2"/>
        <v>4.4871794871794872E-2</v>
      </c>
    </row>
    <row r="52" spans="1:2" ht="15.75" customHeight="1">
      <c r="A52" s="41" t="s">
        <v>189</v>
      </c>
      <c r="B52" s="41">
        <f t="shared" si="2"/>
        <v>3.8461538461538464E-2</v>
      </c>
    </row>
    <row r="53" spans="1:2" ht="15.75" customHeight="1">
      <c r="A53" s="25" t="s">
        <v>188</v>
      </c>
      <c r="B53" s="41">
        <f t="shared" si="2"/>
        <v>2.564102564102564E-2</v>
      </c>
    </row>
    <row r="54" spans="1:2" ht="15.75" customHeight="1">
      <c r="A54" s="25" t="s">
        <v>190</v>
      </c>
      <c r="B54" s="41">
        <f t="shared" si="2"/>
        <v>1.9230769230769232E-2</v>
      </c>
    </row>
    <row r="55" spans="1:2" ht="15.75" customHeight="1">
      <c r="A55" s="25" t="s">
        <v>192</v>
      </c>
      <c r="B55" s="41">
        <f t="shared" si="2"/>
        <v>1.9230769230769232E-2</v>
      </c>
    </row>
    <row r="56" spans="1:2" ht="15.75" customHeight="1">
      <c r="A56" s="41" t="s">
        <v>198</v>
      </c>
      <c r="B56" s="41">
        <f t="shared" si="2"/>
        <v>1.282051282051282E-2</v>
      </c>
    </row>
    <row r="57" spans="1:2" ht="15.75" customHeight="1">
      <c r="A57" s="41" t="s">
        <v>195</v>
      </c>
      <c r="B57" s="41">
        <f t="shared" si="2"/>
        <v>6.41025641025641E-3</v>
      </c>
    </row>
    <row r="58" spans="1:2" ht="15.75" customHeight="1">
      <c r="A58" s="41" t="s">
        <v>196</v>
      </c>
      <c r="B58" s="41">
        <f t="shared" si="2"/>
        <v>6.41025641025641E-3</v>
      </c>
    </row>
    <row r="59" spans="1:2" ht="15.75" customHeight="1">
      <c r="A59" s="41" t="s">
        <v>197</v>
      </c>
      <c r="B59" s="41">
        <f t="shared" si="2"/>
        <v>6.41025641025641E-3</v>
      </c>
    </row>
    <row r="60" spans="1:2" ht="15.75" customHeight="1">
      <c r="A60" s="16" t="s">
        <v>10</v>
      </c>
      <c r="B60" s="41">
        <f>SUM(B47:B59)</f>
        <v>1</v>
      </c>
    </row>
    <row r="66" spans="1:3" ht="15.75" customHeight="1">
      <c r="A66" t="s">
        <v>187</v>
      </c>
      <c r="B66" s="16" t="s">
        <v>199</v>
      </c>
      <c r="C66" s="16" t="s">
        <v>1</v>
      </c>
    </row>
    <row r="67" spans="1:3" ht="15.75" customHeight="1">
      <c r="A67" t="s">
        <v>3</v>
      </c>
      <c r="B67">
        <v>87</v>
      </c>
      <c r="C67" s="41">
        <f t="shared" ref="C67:C80" si="3">B67/$B$80</f>
        <v>0.55769230769230771</v>
      </c>
    </row>
    <row r="68" spans="1:3" ht="15.75" customHeight="1">
      <c r="A68" t="s">
        <v>4</v>
      </c>
      <c r="B68">
        <v>24</v>
      </c>
      <c r="C68" s="41">
        <f t="shared" si="3"/>
        <v>0.15384615384615385</v>
      </c>
    </row>
    <row r="69" spans="1:3" ht="15.75" customHeight="1">
      <c r="A69" t="s">
        <v>194</v>
      </c>
      <c r="B69">
        <v>9</v>
      </c>
      <c r="C69" s="41">
        <f t="shared" si="3"/>
        <v>5.7692307692307696E-2</v>
      </c>
    </row>
    <row r="70" spans="1:3" ht="15.75" customHeight="1">
      <c r="A70" t="s">
        <v>7</v>
      </c>
      <c r="B70">
        <v>8</v>
      </c>
      <c r="C70" s="41">
        <f t="shared" si="3"/>
        <v>5.128205128205128E-2</v>
      </c>
    </row>
    <row r="71" spans="1:3" ht="15.75" customHeight="1">
      <c r="A71" t="s">
        <v>193</v>
      </c>
      <c r="B71">
        <v>7</v>
      </c>
      <c r="C71" s="41">
        <f t="shared" si="3"/>
        <v>4.4871794871794872E-2</v>
      </c>
    </row>
    <row r="72" spans="1:3" ht="15.75" customHeight="1">
      <c r="A72" t="s">
        <v>189</v>
      </c>
      <c r="B72">
        <v>6</v>
      </c>
      <c r="C72" s="41">
        <f t="shared" si="3"/>
        <v>3.8461538461538464E-2</v>
      </c>
    </row>
    <row r="73" spans="1:3" ht="15.75" customHeight="1">
      <c r="A73" t="s">
        <v>188</v>
      </c>
      <c r="B73">
        <v>4</v>
      </c>
      <c r="C73" s="41">
        <f t="shared" si="3"/>
        <v>2.564102564102564E-2</v>
      </c>
    </row>
    <row r="74" spans="1:3" ht="15.75" customHeight="1">
      <c r="A74" t="s">
        <v>190</v>
      </c>
      <c r="B74">
        <v>3</v>
      </c>
      <c r="C74" s="41">
        <f t="shared" si="3"/>
        <v>1.9230769230769232E-2</v>
      </c>
    </row>
    <row r="75" spans="1:3" ht="15.75" customHeight="1">
      <c r="A75" t="s">
        <v>192</v>
      </c>
      <c r="B75">
        <v>3</v>
      </c>
      <c r="C75" s="41">
        <f t="shared" si="3"/>
        <v>1.9230769230769232E-2</v>
      </c>
    </row>
    <row r="76" spans="1:3" ht="15.75" customHeight="1">
      <c r="A76" t="s">
        <v>198</v>
      </c>
      <c r="B76">
        <v>2</v>
      </c>
      <c r="C76" s="41">
        <f t="shared" si="3"/>
        <v>1.282051282051282E-2</v>
      </c>
    </row>
    <row r="77" spans="1:3" ht="15.75" customHeight="1">
      <c r="A77" t="s">
        <v>195</v>
      </c>
      <c r="B77">
        <v>1</v>
      </c>
      <c r="C77" s="41">
        <f t="shared" si="3"/>
        <v>6.41025641025641E-3</v>
      </c>
    </row>
    <row r="78" spans="1:3" ht="15.75" customHeight="1">
      <c r="A78" t="s">
        <v>196</v>
      </c>
      <c r="B78">
        <v>1</v>
      </c>
      <c r="C78" s="41">
        <f t="shared" si="3"/>
        <v>6.41025641025641E-3</v>
      </c>
    </row>
    <row r="79" spans="1:3" ht="15.75" customHeight="1">
      <c r="A79" t="s">
        <v>197</v>
      </c>
      <c r="B79">
        <v>1</v>
      </c>
      <c r="C79" s="41">
        <f t="shared" si="3"/>
        <v>6.41025641025641E-3</v>
      </c>
    </row>
    <row r="80" spans="1:3" ht="15.75" customHeight="1">
      <c r="A80" t="s">
        <v>10</v>
      </c>
      <c r="B80">
        <f>SUM(B67:B79)</f>
        <v>156</v>
      </c>
      <c r="C80" s="41">
        <f t="shared" si="3"/>
        <v>1</v>
      </c>
    </row>
    <row r="83" spans="1:2" ht="15.75" customHeight="1">
      <c r="A83" s="35"/>
      <c r="B83" s="35"/>
    </row>
    <row r="84" spans="1:2" ht="15.75" customHeight="1">
      <c r="A84" s="35"/>
      <c r="B84" s="35"/>
    </row>
    <row r="85" spans="1:2" ht="15.75" customHeight="1">
      <c r="A85" s="35"/>
      <c r="B85" s="35"/>
    </row>
    <row r="86" spans="1:2" ht="15.75" customHeight="1">
      <c r="A86" s="35"/>
      <c r="B86" s="35"/>
    </row>
    <row r="87" spans="1:2" ht="15.75" customHeight="1">
      <c r="A87" s="35"/>
      <c r="B87" s="35"/>
    </row>
  </sheetData>
  <hyperlinks>
    <hyperlink ref="Q4" r:id="rId1" xr:uid="{566FEDAB-B62D-C542-833F-0958B8EE8055}"/>
    <hyperlink ref="P2" r:id="rId2" xr:uid="{9769D88B-9607-6B4F-816D-D99D833C2F08}"/>
  </hyperlinks>
  <pageMargins left="0.7" right="0.7" top="0.75" bottom="0.75" header="0.3" footer="0.3"/>
  <pageSetup paperSize="9" orientation="portrait" horizontalDpi="0" verticalDpi="0"/>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52D2A-800B-3140-B601-B949F26C3F41}">
  <dimension ref="A1:Q55"/>
  <sheetViews>
    <sheetView showGridLines="0" tabSelected="1" zoomScale="120" zoomScaleNormal="120" zoomScalePageLayoutView="90" workbookViewId="0">
      <selection activeCell="Q6" sqref="Q6"/>
    </sheetView>
  </sheetViews>
  <sheetFormatPr baseColWidth="10" defaultRowHeight="13"/>
  <sheetData>
    <row r="1" spans="1:17" ht="14">
      <c r="A1" s="64"/>
      <c r="B1" s="64"/>
      <c r="C1" s="64"/>
      <c r="D1" s="64"/>
      <c r="E1" s="64"/>
      <c r="F1" s="64"/>
      <c r="G1" s="64"/>
      <c r="H1" s="64"/>
      <c r="I1" s="64"/>
      <c r="J1" s="64"/>
      <c r="K1" s="64"/>
      <c r="L1" s="64"/>
      <c r="M1" s="64"/>
      <c r="N1" s="64"/>
      <c r="O1" s="64"/>
      <c r="P1" s="64"/>
      <c r="Q1" s="64"/>
    </row>
    <row r="2" spans="1:17" ht="14">
      <c r="A2" s="64"/>
      <c r="B2" s="64"/>
      <c r="C2" s="64"/>
      <c r="D2" s="64"/>
      <c r="E2" s="64"/>
      <c r="F2" s="64"/>
      <c r="G2" s="64"/>
      <c r="H2" s="64"/>
      <c r="I2" s="64"/>
      <c r="J2" s="64"/>
      <c r="K2" s="64"/>
      <c r="L2" s="64"/>
      <c r="M2" s="64"/>
      <c r="N2" s="64"/>
      <c r="O2" s="64"/>
      <c r="P2" s="64"/>
      <c r="Q2" s="64"/>
    </row>
    <row r="3" spans="1:17" ht="14">
      <c r="A3" s="64"/>
      <c r="B3" s="64"/>
      <c r="C3" s="64"/>
      <c r="D3" s="64"/>
      <c r="E3" s="64"/>
      <c r="F3" s="64"/>
      <c r="G3" s="64"/>
      <c r="H3" s="64"/>
      <c r="I3" s="64"/>
      <c r="J3" s="64"/>
      <c r="K3" s="64"/>
      <c r="L3" s="64"/>
      <c r="M3" s="64"/>
      <c r="N3" s="64"/>
      <c r="O3" s="64"/>
      <c r="P3" s="64"/>
      <c r="Q3" s="64"/>
    </row>
    <row r="4" spans="1:17" ht="14">
      <c r="A4" s="64"/>
      <c r="B4" s="64"/>
      <c r="C4" s="64"/>
      <c r="D4" s="64"/>
      <c r="E4" s="64"/>
      <c r="F4" s="64"/>
      <c r="G4" s="64"/>
      <c r="H4" s="64"/>
      <c r="I4" s="64"/>
      <c r="J4" s="64"/>
      <c r="K4" s="64"/>
      <c r="L4" s="64"/>
      <c r="M4" s="64"/>
      <c r="N4" s="64"/>
      <c r="O4" s="64"/>
      <c r="P4" s="64"/>
      <c r="Q4" s="64"/>
    </row>
    <row r="5" spans="1:17" ht="14">
      <c r="A5" s="64"/>
      <c r="B5" s="64"/>
      <c r="C5" s="64"/>
      <c r="D5" s="64"/>
      <c r="E5" s="64"/>
      <c r="F5" s="64"/>
      <c r="G5" s="64"/>
      <c r="H5" s="64"/>
      <c r="I5" s="64"/>
      <c r="J5" s="64"/>
      <c r="K5" s="64"/>
      <c r="L5" s="64"/>
      <c r="M5" s="64"/>
      <c r="N5" s="64"/>
      <c r="O5" s="64"/>
      <c r="P5" s="64"/>
      <c r="Q5" s="64"/>
    </row>
    <row r="6" spans="1:17" ht="14">
      <c r="A6" s="64"/>
      <c r="B6" s="64"/>
      <c r="C6" s="64"/>
      <c r="D6" s="64"/>
      <c r="E6" s="65"/>
      <c r="F6" s="64"/>
      <c r="G6" s="64"/>
      <c r="H6" s="64"/>
      <c r="I6" s="64"/>
      <c r="J6" s="64"/>
      <c r="K6" s="64"/>
      <c r="L6" s="64"/>
      <c r="M6" s="64"/>
      <c r="N6" s="64"/>
      <c r="O6" s="64"/>
      <c r="P6" s="64"/>
      <c r="Q6" s="64"/>
    </row>
    <row r="7" spans="1:17" ht="14">
      <c r="A7" s="64"/>
      <c r="B7" s="64"/>
      <c r="C7" s="64"/>
      <c r="D7" s="64"/>
      <c r="E7" s="64"/>
      <c r="F7" s="64"/>
      <c r="G7" s="64"/>
      <c r="H7" s="64"/>
      <c r="I7" s="64"/>
      <c r="J7" s="64"/>
      <c r="K7" s="64"/>
      <c r="L7" s="64"/>
      <c r="M7" s="64"/>
      <c r="N7" s="64"/>
      <c r="O7" s="64"/>
      <c r="P7" s="64"/>
      <c r="Q7" s="64"/>
    </row>
    <row r="8" spans="1:17" ht="14">
      <c r="A8" s="64"/>
      <c r="B8" s="64"/>
      <c r="C8" s="64"/>
      <c r="D8" s="64"/>
      <c r="E8" s="64"/>
      <c r="F8" s="64"/>
      <c r="G8" s="64"/>
      <c r="H8" s="64"/>
      <c r="I8" s="64"/>
      <c r="J8" s="64"/>
      <c r="K8" s="64"/>
      <c r="L8" s="64"/>
      <c r="M8" s="64"/>
      <c r="N8" s="64"/>
      <c r="O8" s="64"/>
      <c r="P8" s="64"/>
      <c r="Q8" s="64"/>
    </row>
    <row r="9" spans="1:17" ht="14">
      <c r="A9" s="64"/>
      <c r="B9" s="64"/>
      <c r="C9" s="64"/>
      <c r="D9" s="64"/>
      <c r="E9" s="64"/>
      <c r="F9" s="64"/>
      <c r="G9" s="64"/>
      <c r="H9" s="64"/>
      <c r="I9" s="64"/>
      <c r="J9" s="64"/>
      <c r="K9" s="64"/>
      <c r="L9" s="64"/>
      <c r="M9" s="64"/>
      <c r="N9" s="64"/>
      <c r="O9" s="64"/>
      <c r="P9" s="64"/>
      <c r="Q9" s="64"/>
    </row>
    <row r="10" spans="1:17" ht="14">
      <c r="A10" s="64"/>
      <c r="B10" s="64"/>
      <c r="C10" s="64"/>
      <c r="D10" s="64"/>
      <c r="E10" s="64"/>
      <c r="F10" s="64"/>
      <c r="G10" s="64"/>
      <c r="H10" s="64"/>
      <c r="I10" s="64"/>
      <c r="J10" s="64"/>
      <c r="K10" s="64"/>
      <c r="L10" s="64"/>
      <c r="M10" s="64"/>
      <c r="N10" s="64"/>
      <c r="O10" s="64"/>
      <c r="P10" s="64"/>
      <c r="Q10" s="64"/>
    </row>
    <row r="11" spans="1:17" ht="14">
      <c r="A11" s="64"/>
      <c r="B11" s="64"/>
      <c r="C11" s="64"/>
      <c r="D11" s="64"/>
      <c r="E11" s="64"/>
      <c r="F11" s="64"/>
      <c r="G11" s="64"/>
      <c r="H11" s="64"/>
      <c r="I11" s="64"/>
      <c r="J11" s="64"/>
      <c r="K11" s="64"/>
      <c r="L11" s="64"/>
      <c r="M11" s="64"/>
      <c r="N11" s="64"/>
      <c r="O11" s="64"/>
      <c r="P11" s="64"/>
      <c r="Q11" s="64"/>
    </row>
    <row r="12" spans="1:17" ht="14">
      <c r="A12" s="64"/>
      <c r="B12" s="64"/>
      <c r="C12" s="64"/>
      <c r="D12" s="64"/>
      <c r="E12" s="64"/>
      <c r="F12" s="64"/>
      <c r="G12" s="64"/>
      <c r="H12" s="64"/>
      <c r="I12" s="64"/>
      <c r="J12" s="64"/>
      <c r="K12" s="64"/>
      <c r="L12" s="64"/>
      <c r="M12" s="64"/>
      <c r="N12" s="64"/>
      <c r="O12" s="64"/>
      <c r="P12" s="64"/>
      <c r="Q12" s="64"/>
    </row>
    <row r="13" spans="1:17" ht="14">
      <c r="A13" s="64"/>
      <c r="B13" s="64"/>
      <c r="C13" s="64"/>
      <c r="D13" s="64"/>
      <c r="E13" s="64"/>
      <c r="F13" s="64"/>
      <c r="G13" s="64"/>
      <c r="H13" s="64"/>
      <c r="I13" s="64"/>
      <c r="J13" s="64"/>
      <c r="K13" s="64"/>
      <c r="L13" s="64"/>
      <c r="M13" s="64"/>
      <c r="N13" s="64"/>
      <c r="O13" s="64"/>
      <c r="P13" s="64"/>
      <c r="Q13" s="64"/>
    </row>
    <row r="14" spans="1:17" ht="14">
      <c r="A14" s="64"/>
      <c r="B14" s="64"/>
      <c r="C14" s="64"/>
      <c r="D14" s="64"/>
      <c r="E14" s="64"/>
      <c r="F14" s="64"/>
      <c r="G14" s="64"/>
      <c r="H14" s="64"/>
      <c r="I14" s="64"/>
      <c r="J14" s="64"/>
      <c r="K14" s="64"/>
      <c r="L14" s="64"/>
      <c r="M14" s="64"/>
      <c r="N14" s="64"/>
      <c r="O14" s="64"/>
      <c r="P14" s="64"/>
      <c r="Q14" s="64"/>
    </row>
    <row r="15" spans="1:17" ht="14">
      <c r="A15" s="64"/>
      <c r="B15" s="64"/>
      <c r="C15" s="64"/>
      <c r="D15" s="64"/>
      <c r="E15" s="64"/>
      <c r="F15" s="64"/>
      <c r="G15" s="64"/>
      <c r="H15" s="64"/>
      <c r="I15" s="64"/>
      <c r="J15" s="64"/>
      <c r="K15" s="64"/>
      <c r="L15" s="64"/>
      <c r="M15" s="64"/>
      <c r="N15" s="64"/>
      <c r="O15" s="64"/>
      <c r="P15" s="64"/>
      <c r="Q15" s="64"/>
    </row>
    <row r="16" spans="1:17" ht="14">
      <c r="A16" s="64"/>
      <c r="B16" s="64"/>
      <c r="C16" s="64"/>
      <c r="D16" s="64"/>
      <c r="E16" s="64"/>
      <c r="F16" s="64"/>
      <c r="G16" s="64"/>
      <c r="H16" s="64"/>
      <c r="I16" s="64"/>
      <c r="J16" s="64"/>
      <c r="K16" s="64"/>
      <c r="L16" s="64"/>
      <c r="M16" s="64"/>
      <c r="N16" s="64"/>
      <c r="O16" s="64"/>
      <c r="P16" s="64"/>
      <c r="Q16" s="64"/>
    </row>
    <row r="17" spans="1:17" ht="14">
      <c r="A17" s="64"/>
      <c r="B17" s="64"/>
      <c r="C17" s="64"/>
      <c r="D17" s="64"/>
      <c r="E17" s="64"/>
      <c r="F17" s="64"/>
      <c r="G17" s="64"/>
      <c r="H17" s="64"/>
      <c r="I17" s="64"/>
      <c r="J17" s="64"/>
      <c r="K17" s="64"/>
      <c r="L17" s="64"/>
      <c r="M17" s="64"/>
      <c r="N17" s="64"/>
      <c r="O17" s="64"/>
      <c r="P17" s="64"/>
      <c r="Q17" s="64"/>
    </row>
    <row r="18" spans="1:17" ht="14">
      <c r="A18" s="64"/>
      <c r="B18" s="64"/>
      <c r="C18" s="64"/>
      <c r="D18" s="64"/>
      <c r="E18" s="64"/>
      <c r="F18" s="64"/>
      <c r="G18" s="64"/>
      <c r="H18" s="64"/>
      <c r="I18" s="64"/>
      <c r="J18" s="64"/>
      <c r="K18" s="64"/>
      <c r="L18" s="64"/>
      <c r="M18" s="64"/>
      <c r="N18" s="64"/>
      <c r="O18" s="64"/>
      <c r="P18" s="64"/>
      <c r="Q18" s="64"/>
    </row>
    <row r="19" spans="1:17" ht="14">
      <c r="A19" s="64"/>
      <c r="B19" s="64"/>
      <c r="C19" s="64"/>
      <c r="D19" s="64"/>
      <c r="E19" s="64"/>
      <c r="F19" s="64"/>
      <c r="G19" s="64"/>
      <c r="H19" s="64"/>
      <c r="I19" s="64"/>
      <c r="J19" s="64"/>
      <c r="K19" s="64"/>
      <c r="L19" s="64"/>
      <c r="M19" s="64"/>
      <c r="N19" s="64"/>
      <c r="O19" s="64"/>
      <c r="P19" s="64"/>
      <c r="Q19" s="64"/>
    </row>
    <row r="20" spans="1:17" ht="14">
      <c r="A20" s="64"/>
      <c r="B20" s="64"/>
      <c r="C20" s="64"/>
      <c r="D20" s="64"/>
      <c r="E20" s="64"/>
      <c r="F20" s="64"/>
      <c r="G20" s="64"/>
      <c r="H20" s="64"/>
      <c r="I20" s="64"/>
      <c r="J20" s="64"/>
      <c r="K20" s="64"/>
      <c r="L20" s="64"/>
      <c r="M20" s="64"/>
      <c r="N20" s="64"/>
      <c r="O20" s="64"/>
      <c r="P20" s="64"/>
      <c r="Q20" s="64"/>
    </row>
    <row r="21" spans="1:17" ht="14">
      <c r="A21" s="64"/>
      <c r="B21" s="64"/>
      <c r="C21" s="64"/>
      <c r="D21" s="64"/>
      <c r="E21" s="64"/>
      <c r="F21" s="64"/>
      <c r="G21" s="64"/>
      <c r="H21" s="64"/>
      <c r="I21" s="64"/>
      <c r="J21" s="64"/>
      <c r="K21" s="64"/>
      <c r="L21" s="64"/>
      <c r="M21" s="64"/>
      <c r="N21" s="64"/>
      <c r="O21" s="64"/>
      <c r="P21" s="64"/>
      <c r="Q21" s="64"/>
    </row>
    <row r="22" spans="1:17" ht="14">
      <c r="A22" s="64"/>
      <c r="B22" s="64"/>
      <c r="C22" s="64"/>
      <c r="D22" s="64"/>
      <c r="E22" s="64"/>
      <c r="F22" s="64"/>
      <c r="G22" s="64"/>
      <c r="H22" s="64"/>
      <c r="I22" s="64"/>
      <c r="J22" s="64"/>
      <c r="K22" s="64"/>
      <c r="L22" s="64"/>
      <c r="M22" s="64"/>
      <c r="N22" s="64"/>
      <c r="O22" s="64"/>
      <c r="P22" s="64"/>
      <c r="Q22" s="64"/>
    </row>
    <row r="23" spans="1:17" ht="14">
      <c r="A23" s="64"/>
      <c r="B23" s="64"/>
      <c r="C23" s="64"/>
      <c r="D23" s="64"/>
      <c r="E23" s="64"/>
      <c r="F23" s="64"/>
      <c r="G23" s="64"/>
      <c r="H23" s="64"/>
      <c r="I23" s="64"/>
      <c r="J23" s="64"/>
      <c r="K23" s="64"/>
      <c r="L23" s="64"/>
      <c r="M23" s="64"/>
      <c r="N23" s="64"/>
      <c r="O23" s="64"/>
      <c r="P23" s="64"/>
      <c r="Q23" s="64"/>
    </row>
    <row r="24" spans="1:17" ht="14">
      <c r="A24" s="64"/>
      <c r="B24" s="64"/>
      <c r="C24" s="64"/>
      <c r="D24" s="64"/>
      <c r="E24" s="64"/>
      <c r="F24" s="64"/>
      <c r="G24" s="64"/>
      <c r="H24" s="64"/>
      <c r="I24" s="64"/>
      <c r="J24" s="64"/>
      <c r="K24" s="64"/>
      <c r="L24" s="64"/>
      <c r="M24" s="64"/>
      <c r="N24" s="64"/>
      <c r="O24" s="64"/>
      <c r="P24" s="64"/>
      <c r="Q24" s="64"/>
    </row>
    <row r="25" spans="1:17" ht="14">
      <c r="A25" s="64"/>
      <c r="B25" s="64"/>
      <c r="C25" s="64"/>
      <c r="D25" s="64"/>
      <c r="E25" s="64"/>
      <c r="F25" s="64"/>
      <c r="G25" s="64"/>
      <c r="H25" s="64"/>
      <c r="I25" s="64"/>
      <c r="J25" s="64"/>
      <c r="K25" s="64"/>
      <c r="L25" s="64"/>
      <c r="M25" s="64"/>
      <c r="N25" s="64"/>
      <c r="O25" s="64"/>
      <c r="P25" s="64"/>
      <c r="Q25" s="64"/>
    </row>
    <row r="26" spans="1:17" ht="14">
      <c r="A26" s="64"/>
      <c r="B26" s="64"/>
      <c r="C26" s="64"/>
      <c r="D26" s="64"/>
      <c r="E26" s="64"/>
      <c r="F26" s="64"/>
      <c r="G26" s="64"/>
      <c r="H26" s="64"/>
      <c r="I26" s="64"/>
      <c r="J26" s="64"/>
      <c r="K26" s="64"/>
      <c r="L26" s="64"/>
      <c r="M26" s="64"/>
      <c r="N26" s="64"/>
      <c r="O26" s="64"/>
      <c r="P26" s="64"/>
      <c r="Q26" s="64"/>
    </row>
    <row r="27" spans="1:17" ht="14">
      <c r="A27" s="64"/>
      <c r="B27" s="64"/>
      <c r="C27" s="64"/>
      <c r="D27" s="64"/>
      <c r="E27" s="64"/>
      <c r="F27" s="64"/>
      <c r="G27" s="64"/>
      <c r="H27" s="64"/>
      <c r="I27" s="64"/>
      <c r="J27" s="64"/>
      <c r="K27" s="64"/>
      <c r="L27" s="64"/>
      <c r="M27" s="64"/>
      <c r="N27" s="64"/>
      <c r="O27" s="64"/>
      <c r="P27" s="64"/>
      <c r="Q27" s="64"/>
    </row>
    <row r="28" spans="1:17" ht="14">
      <c r="A28" s="64"/>
      <c r="B28" s="64"/>
      <c r="C28" s="64"/>
      <c r="D28" s="64"/>
      <c r="E28" s="64"/>
      <c r="F28" s="64"/>
      <c r="G28" s="64"/>
      <c r="H28" s="64"/>
      <c r="I28" s="64"/>
      <c r="J28" s="64"/>
      <c r="K28" s="64"/>
      <c r="L28" s="64"/>
      <c r="M28" s="64"/>
      <c r="N28" s="64"/>
      <c r="O28" s="64"/>
      <c r="P28" s="64"/>
      <c r="Q28" s="64"/>
    </row>
    <row r="29" spans="1:17" ht="14">
      <c r="A29" s="64"/>
      <c r="B29" s="64"/>
      <c r="C29" s="64"/>
      <c r="D29" s="64"/>
      <c r="E29" s="64"/>
      <c r="F29" s="64"/>
      <c r="G29" s="64"/>
      <c r="H29" s="64"/>
      <c r="I29" s="64"/>
      <c r="J29" s="64"/>
      <c r="K29" s="64"/>
      <c r="L29" s="64"/>
      <c r="M29" s="64"/>
      <c r="N29" s="64"/>
      <c r="O29" s="64"/>
      <c r="P29" s="64"/>
      <c r="Q29" s="64"/>
    </row>
    <row r="30" spans="1:17" ht="14">
      <c r="A30" s="64"/>
      <c r="B30" s="64"/>
      <c r="C30" s="64"/>
      <c r="D30" s="64"/>
      <c r="E30" s="64"/>
      <c r="F30" s="64"/>
      <c r="G30" s="64"/>
      <c r="H30" s="64"/>
      <c r="I30" s="64"/>
      <c r="J30" s="64"/>
      <c r="K30" s="64"/>
      <c r="L30" s="64"/>
      <c r="M30" s="64"/>
      <c r="N30" s="64"/>
      <c r="O30" s="64"/>
      <c r="P30" s="64"/>
      <c r="Q30" s="64"/>
    </row>
    <row r="31" spans="1:17" ht="14">
      <c r="A31" s="64"/>
      <c r="B31" s="64"/>
      <c r="C31" s="64"/>
      <c r="D31" s="64"/>
      <c r="E31" s="64"/>
      <c r="F31" s="64"/>
      <c r="G31" s="64"/>
      <c r="H31" s="64"/>
      <c r="I31" s="64"/>
      <c r="J31" s="64"/>
      <c r="K31" s="64"/>
      <c r="L31" s="64"/>
      <c r="M31" s="64"/>
      <c r="N31" s="64"/>
      <c r="O31" s="64"/>
      <c r="P31" s="64"/>
      <c r="Q31" s="64"/>
    </row>
    <row r="32" spans="1:17" ht="14">
      <c r="A32" s="64"/>
      <c r="B32" s="64"/>
      <c r="C32" s="64"/>
      <c r="D32" s="64"/>
      <c r="E32" s="64"/>
      <c r="F32" s="64"/>
      <c r="G32" s="64"/>
      <c r="H32" s="64"/>
      <c r="I32" s="64"/>
      <c r="J32" s="64"/>
      <c r="K32" s="64"/>
      <c r="L32" s="64"/>
      <c r="M32" s="64"/>
      <c r="N32" s="64"/>
      <c r="O32" s="64"/>
      <c r="P32" s="64"/>
      <c r="Q32" s="64"/>
    </row>
    <row r="33" spans="1:17" ht="14">
      <c r="A33" s="64"/>
      <c r="B33" s="64"/>
      <c r="C33" s="64"/>
      <c r="D33" s="64"/>
      <c r="E33" s="64"/>
      <c r="F33" s="64"/>
      <c r="G33" s="64"/>
      <c r="H33" s="64"/>
      <c r="I33" s="64"/>
      <c r="J33" s="64"/>
      <c r="K33" s="64"/>
      <c r="L33" s="64"/>
      <c r="M33" s="64"/>
      <c r="N33" s="64"/>
      <c r="O33" s="64"/>
      <c r="P33" s="64"/>
      <c r="Q33" s="64"/>
    </row>
    <row r="34" spans="1:17" ht="14">
      <c r="A34" s="64"/>
      <c r="B34" s="64"/>
      <c r="C34" s="64"/>
      <c r="D34" s="64"/>
      <c r="E34" s="64"/>
      <c r="F34" s="64"/>
      <c r="G34" s="64"/>
      <c r="H34" s="64"/>
      <c r="I34" s="64"/>
      <c r="J34" s="64"/>
      <c r="K34" s="64"/>
      <c r="L34" s="64"/>
      <c r="M34" s="64"/>
      <c r="N34" s="64"/>
      <c r="O34" s="64"/>
      <c r="P34" s="64"/>
      <c r="Q34" s="64"/>
    </row>
    <row r="35" spans="1:17" ht="14">
      <c r="A35" s="64"/>
      <c r="B35" s="64"/>
      <c r="C35" s="64"/>
      <c r="D35" s="64"/>
      <c r="E35" s="64"/>
      <c r="F35" s="64"/>
      <c r="G35" s="64"/>
      <c r="H35" s="64"/>
      <c r="I35" s="64"/>
      <c r="J35" s="64"/>
      <c r="K35" s="64"/>
      <c r="L35" s="64"/>
      <c r="M35" s="64"/>
      <c r="N35" s="64"/>
      <c r="O35" s="64"/>
      <c r="P35" s="64"/>
      <c r="Q35" s="64"/>
    </row>
    <row r="36" spans="1:17" ht="14">
      <c r="A36" s="64"/>
      <c r="B36" s="64"/>
      <c r="C36" s="64"/>
      <c r="D36" s="64"/>
      <c r="E36" s="64"/>
      <c r="F36" s="64"/>
      <c r="G36" s="64"/>
      <c r="H36" s="64"/>
      <c r="I36" s="64"/>
      <c r="J36" s="64"/>
      <c r="K36" s="64"/>
      <c r="L36" s="64"/>
      <c r="M36" s="64"/>
      <c r="N36" s="64"/>
      <c r="O36" s="64"/>
      <c r="P36" s="64"/>
      <c r="Q36" s="64"/>
    </row>
    <row r="37" spans="1:17" ht="14">
      <c r="A37" s="64"/>
      <c r="B37" s="64"/>
      <c r="C37" s="64"/>
      <c r="D37" s="64"/>
      <c r="E37" s="64"/>
      <c r="F37" s="64"/>
      <c r="G37" s="64"/>
      <c r="H37" s="64"/>
      <c r="I37" s="64"/>
      <c r="J37" s="64"/>
      <c r="K37" s="64"/>
      <c r="L37" s="64"/>
      <c r="M37" s="64"/>
      <c r="N37" s="64"/>
      <c r="O37" s="64"/>
      <c r="P37" s="64"/>
      <c r="Q37" s="64"/>
    </row>
    <row r="38" spans="1:17" ht="14">
      <c r="A38" s="64"/>
      <c r="B38" s="64"/>
      <c r="C38" s="64"/>
      <c r="D38" s="64"/>
      <c r="E38" s="64"/>
      <c r="F38" s="64"/>
      <c r="G38" s="64"/>
      <c r="H38" s="64"/>
      <c r="I38" s="64"/>
      <c r="J38" s="64"/>
      <c r="K38" s="64"/>
      <c r="L38" s="64"/>
      <c r="M38" s="64"/>
      <c r="N38" s="64"/>
      <c r="O38" s="64"/>
      <c r="P38" s="64"/>
      <c r="Q38" s="64"/>
    </row>
    <row r="39" spans="1:17" ht="14">
      <c r="A39" s="64"/>
      <c r="B39" s="64"/>
      <c r="C39" s="64"/>
      <c r="D39" s="64"/>
      <c r="E39" s="64"/>
      <c r="F39" s="64"/>
      <c r="G39" s="64"/>
      <c r="H39" s="64"/>
      <c r="I39" s="64"/>
      <c r="J39" s="64"/>
      <c r="K39" s="64"/>
      <c r="L39" s="64"/>
      <c r="M39" s="64"/>
      <c r="N39" s="64"/>
      <c r="O39" s="64"/>
      <c r="P39" s="64"/>
      <c r="Q39" s="64"/>
    </row>
    <row r="40" spans="1:17" ht="14">
      <c r="A40" s="64"/>
      <c r="B40" s="64"/>
      <c r="C40" s="64"/>
      <c r="D40" s="64"/>
      <c r="E40" s="64"/>
      <c r="F40" s="64"/>
      <c r="G40" s="64"/>
      <c r="H40" s="64"/>
      <c r="I40" s="64"/>
      <c r="J40" s="64"/>
      <c r="K40" s="64"/>
      <c r="L40" s="64"/>
      <c r="M40" s="64"/>
      <c r="N40" s="64"/>
      <c r="O40" s="64"/>
      <c r="P40" s="64"/>
      <c r="Q40" s="64"/>
    </row>
    <row r="41" spans="1:17" ht="14">
      <c r="A41" s="64"/>
      <c r="B41" s="64"/>
      <c r="C41" s="64"/>
      <c r="D41" s="64"/>
      <c r="E41" s="64"/>
      <c r="F41" s="64"/>
      <c r="G41" s="64"/>
      <c r="H41" s="64"/>
      <c r="I41" s="64"/>
      <c r="J41" s="64"/>
      <c r="K41" s="64"/>
      <c r="L41" s="64"/>
      <c r="M41" s="64"/>
      <c r="N41" s="64"/>
      <c r="O41" s="64"/>
      <c r="P41" s="64"/>
      <c r="Q41" s="64"/>
    </row>
    <row r="42" spans="1:17" ht="14">
      <c r="A42" s="64"/>
      <c r="B42" s="64"/>
      <c r="C42" s="64"/>
      <c r="D42" s="64"/>
      <c r="E42" s="64"/>
      <c r="F42" s="64"/>
      <c r="G42" s="64"/>
      <c r="H42" s="64"/>
      <c r="I42" s="64"/>
      <c r="J42" s="64"/>
      <c r="K42" s="64"/>
      <c r="L42" s="64"/>
      <c r="M42" s="64"/>
      <c r="N42" s="64"/>
      <c r="O42" s="64"/>
      <c r="P42" s="64"/>
      <c r="Q42" s="64"/>
    </row>
    <row r="43" spans="1:17" ht="14">
      <c r="A43" s="64"/>
      <c r="B43" s="64"/>
      <c r="C43" s="64"/>
      <c r="D43" s="64"/>
      <c r="E43" s="64"/>
      <c r="F43" s="64"/>
      <c r="G43" s="64"/>
      <c r="H43" s="64"/>
      <c r="I43" s="64"/>
      <c r="J43" s="64"/>
      <c r="K43" s="64"/>
      <c r="L43" s="64"/>
      <c r="M43" s="64"/>
      <c r="N43" s="64"/>
      <c r="O43" s="64"/>
      <c r="P43" s="64"/>
      <c r="Q43" s="64"/>
    </row>
    <row r="44" spans="1:17" ht="14">
      <c r="A44" s="64"/>
      <c r="B44" s="64"/>
      <c r="C44" s="64"/>
      <c r="D44" s="64"/>
      <c r="E44" s="64"/>
      <c r="F44" s="64"/>
      <c r="G44" s="64"/>
      <c r="H44" s="64"/>
      <c r="I44" s="64"/>
      <c r="J44" s="64"/>
      <c r="K44" s="64"/>
      <c r="L44" s="64"/>
      <c r="M44" s="64"/>
      <c r="N44" s="64"/>
      <c r="O44" s="64"/>
      <c r="P44" s="64"/>
      <c r="Q44" s="64"/>
    </row>
    <row r="45" spans="1:17" ht="14">
      <c r="A45" s="64"/>
      <c r="B45" s="64"/>
      <c r="C45" s="64"/>
      <c r="D45" s="64"/>
      <c r="E45" s="64"/>
      <c r="F45" s="64"/>
      <c r="G45" s="64"/>
      <c r="H45" s="64"/>
      <c r="I45" s="64"/>
      <c r="J45" s="64"/>
      <c r="K45" s="64"/>
      <c r="L45" s="64"/>
      <c r="M45" s="64"/>
      <c r="N45" s="64"/>
      <c r="O45" s="64"/>
      <c r="P45" s="64"/>
      <c r="Q45" s="64"/>
    </row>
    <row r="46" spans="1:17" ht="14">
      <c r="A46" s="64"/>
      <c r="B46" s="64"/>
      <c r="C46" s="64"/>
      <c r="D46" s="64"/>
      <c r="E46" s="64"/>
      <c r="F46" s="64"/>
      <c r="G46" s="64"/>
      <c r="H46" s="64"/>
      <c r="I46" s="64"/>
      <c r="J46" s="64"/>
      <c r="K46" s="64"/>
      <c r="L46" s="64"/>
      <c r="M46" s="64"/>
      <c r="N46" s="64"/>
      <c r="O46" s="64"/>
      <c r="P46" s="64"/>
      <c r="Q46" s="64"/>
    </row>
    <row r="47" spans="1:17" ht="14">
      <c r="A47" s="64"/>
      <c r="B47" s="64"/>
      <c r="C47" s="64"/>
      <c r="D47" s="64"/>
      <c r="E47" s="64"/>
      <c r="F47" s="64"/>
      <c r="G47" s="64"/>
      <c r="H47" s="64"/>
      <c r="I47" s="64"/>
      <c r="J47" s="64"/>
      <c r="K47" s="64"/>
      <c r="L47" s="64"/>
      <c r="M47" s="64"/>
      <c r="N47" s="64"/>
      <c r="O47" s="64"/>
      <c r="P47" s="64"/>
      <c r="Q47" s="64"/>
    </row>
    <row r="48" spans="1:17" ht="14">
      <c r="A48" s="64"/>
      <c r="B48" s="64"/>
      <c r="C48" s="64"/>
      <c r="D48" s="64"/>
      <c r="E48" s="64"/>
      <c r="F48" s="64"/>
      <c r="G48" s="64"/>
      <c r="H48" s="64"/>
      <c r="I48" s="64"/>
      <c r="J48" s="64"/>
      <c r="K48" s="64"/>
      <c r="L48" s="64"/>
      <c r="M48" s="64"/>
      <c r="N48" s="64"/>
      <c r="O48" s="64"/>
      <c r="P48" s="64"/>
      <c r="Q48" s="64"/>
    </row>
    <row r="49" spans="1:17" ht="14">
      <c r="A49" s="64"/>
      <c r="B49" s="64"/>
      <c r="C49" s="64"/>
      <c r="D49" s="64"/>
      <c r="E49" s="64"/>
      <c r="F49" s="64"/>
      <c r="G49" s="64"/>
      <c r="H49" s="64"/>
      <c r="I49" s="64"/>
      <c r="J49" s="64"/>
      <c r="K49" s="64"/>
      <c r="L49" s="64"/>
      <c r="M49" s="64"/>
      <c r="N49" s="64"/>
      <c r="O49" s="64"/>
      <c r="P49" s="64"/>
      <c r="Q49" s="64"/>
    </row>
    <row r="50" spans="1:17" ht="14">
      <c r="A50" s="64"/>
      <c r="B50" s="64"/>
      <c r="C50" s="64"/>
      <c r="D50" s="64"/>
      <c r="E50" s="64"/>
      <c r="F50" s="64"/>
      <c r="G50" s="64"/>
      <c r="H50" s="64"/>
      <c r="I50" s="64"/>
      <c r="J50" s="64"/>
      <c r="K50" s="64"/>
      <c r="L50" s="64"/>
      <c r="M50" s="64"/>
      <c r="N50" s="64"/>
      <c r="O50" s="64"/>
      <c r="P50" s="64"/>
      <c r="Q50" s="64"/>
    </row>
    <row r="55" spans="1:17">
      <c r="H55" s="16"/>
    </row>
  </sheetData>
  <pageMargins left="0.7" right="0.7" top="0.75" bottom="0.75" header="0.3" footer="0.3"/>
  <pageSetup paperSize="5"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A767-EBAE-2943-ABB2-DBFDA948FD3F}">
  <dimension ref="A1:R61"/>
  <sheetViews>
    <sheetView showGridLines="0" zoomScale="125" zoomScaleNormal="120" workbookViewId="0">
      <selection activeCell="R26" sqref="R26"/>
    </sheetView>
  </sheetViews>
  <sheetFormatPr baseColWidth="10" defaultRowHeight="13"/>
  <sheetData>
    <row r="1" spans="1:18" ht="14">
      <c r="A1" s="64"/>
      <c r="B1" s="64"/>
      <c r="C1" s="64"/>
      <c r="D1" s="64"/>
      <c r="E1" s="64"/>
      <c r="F1" s="64"/>
      <c r="G1" s="64"/>
      <c r="H1" s="64"/>
      <c r="I1" s="64"/>
      <c r="J1" s="64"/>
      <c r="K1" s="64"/>
      <c r="L1" s="64"/>
      <c r="M1" s="64"/>
      <c r="N1" s="64"/>
      <c r="O1" s="64"/>
      <c r="P1" s="64"/>
      <c r="Q1" s="64"/>
      <c r="R1" s="64"/>
    </row>
    <row r="2" spans="1:18" ht="14">
      <c r="A2" s="64"/>
      <c r="B2" s="64"/>
      <c r="C2" s="64"/>
      <c r="D2" s="64"/>
      <c r="E2" s="64"/>
      <c r="F2" s="64"/>
      <c r="G2" s="64"/>
      <c r="H2" s="64"/>
      <c r="I2" s="64"/>
      <c r="J2" s="64"/>
      <c r="K2" s="64"/>
      <c r="L2" s="64"/>
      <c r="M2" s="64"/>
      <c r="N2" s="64"/>
      <c r="O2" s="64"/>
      <c r="P2" s="64"/>
      <c r="Q2" s="64"/>
      <c r="R2" s="64"/>
    </row>
    <row r="3" spans="1:18" ht="14">
      <c r="A3" s="64"/>
      <c r="B3" s="64"/>
      <c r="C3" s="64"/>
      <c r="D3" s="64"/>
      <c r="E3" s="64"/>
      <c r="F3" s="64"/>
      <c r="G3" s="64"/>
      <c r="H3" s="64"/>
      <c r="I3" s="64"/>
      <c r="J3" s="64"/>
      <c r="K3" s="64"/>
      <c r="L3" s="64"/>
      <c r="M3" s="64"/>
      <c r="N3" s="64"/>
      <c r="O3" s="64"/>
      <c r="P3" s="64"/>
      <c r="Q3" s="64"/>
      <c r="R3" s="64"/>
    </row>
    <row r="4" spans="1:18" ht="14">
      <c r="A4" s="64"/>
      <c r="B4" s="64"/>
      <c r="C4" s="64"/>
      <c r="D4" s="64"/>
      <c r="E4" s="64"/>
      <c r="F4" s="64"/>
      <c r="G4" s="64"/>
      <c r="H4" s="64"/>
      <c r="I4" s="64"/>
      <c r="J4" s="64"/>
      <c r="K4" s="64"/>
      <c r="L4" s="64"/>
      <c r="M4" s="64"/>
      <c r="N4" s="64"/>
      <c r="O4" s="64"/>
      <c r="P4" s="64"/>
      <c r="Q4" s="64"/>
      <c r="R4" s="64"/>
    </row>
    <row r="5" spans="1:18" ht="14">
      <c r="A5" s="64"/>
      <c r="B5" s="64"/>
      <c r="C5" s="64"/>
      <c r="D5" s="64"/>
      <c r="E5" s="64"/>
      <c r="F5" s="64"/>
      <c r="G5" s="64"/>
      <c r="H5" s="64"/>
      <c r="I5" s="64"/>
      <c r="J5" s="64"/>
      <c r="K5" s="64"/>
      <c r="L5" s="64"/>
      <c r="M5" s="64"/>
      <c r="N5" s="64"/>
      <c r="O5" s="64"/>
      <c r="P5" s="64"/>
      <c r="Q5" s="64"/>
      <c r="R5" s="64"/>
    </row>
    <row r="6" spans="1:18" ht="14">
      <c r="A6" s="64"/>
      <c r="B6" s="64"/>
      <c r="C6" s="64"/>
      <c r="D6" s="64"/>
      <c r="E6" s="65"/>
      <c r="F6" s="64"/>
      <c r="G6" s="64"/>
      <c r="H6" s="64"/>
      <c r="I6" s="64"/>
      <c r="J6" s="64"/>
      <c r="K6" s="64"/>
      <c r="L6" s="64"/>
      <c r="M6" s="64"/>
      <c r="N6" s="64"/>
      <c r="O6" s="64"/>
      <c r="P6" s="64"/>
      <c r="Q6" s="64"/>
      <c r="R6" s="64"/>
    </row>
    <row r="7" spans="1:18" ht="14">
      <c r="A7" s="64"/>
      <c r="B7" s="64"/>
      <c r="C7" s="64"/>
      <c r="D7" s="64"/>
      <c r="E7" s="64"/>
      <c r="F7" s="64"/>
      <c r="G7" s="64"/>
      <c r="H7" s="64"/>
      <c r="I7" s="64"/>
      <c r="J7" s="64"/>
      <c r="K7" s="64"/>
      <c r="L7" s="64"/>
      <c r="M7" s="64"/>
      <c r="N7" s="64"/>
      <c r="O7" s="64"/>
      <c r="P7" s="64"/>
      <c r="Q7" s="64"/>
      <c r="R7" s="64"/>
    </row>
    <row r="8" spans="1:18" ht="14">
      <c r="A8" s="64"/>
      <c r="B8" s="64"/>
      <c r="C8" s="64"/>
      <c r="D8" s="64"/>
      <c r="E8" s="64"/>
      <c r="F8" s="64"/>
      <c r="G8" s="64"/>
      <c r="H8" s="64"/>
      <c r="I8" s="64"/>
      <c r="J8" s="64"/>
      <c r="K8" s="64"/>
      <c r="L8" s="64"/>
      <c r="M8" s="64"/>
      <c r="N8" s="64"/>
      <c r="O8" s="64"/>
      <c r="P8" s="64"/>
      <c r="Q8" s="64"/>
      <c r="R8" s="64"/>
    </row>
    <row r="9" spans="1:18" ht="14">
      <c r="A9" s="64"/>
      <c r="B9" s="64"/>
      <c r="C9" s="64"/>
      <c r="D9" s="64"/>
      <c r="E9" s="64"/>
      <c r="F9" s="64"/>
      <c r="G9" s="64"/>
      <c r="H9" s="64"/>
      <c r="I9" s="64"/>
      <c r="J9" s="64"/>
      <c r="K9" s="64"/>
      <c r="L9" s="64"/>
      <c r="M9" s="64"/>
      <c r="N9" s="64"/>
      <c r="O9" s="64"/>
      <c r="P9" s="64"/>
      <c r="Q9" s="64"/>
      <c r="R9" s="64"/>
    </row>
    <row r="10" spans="1:18" ht="14">
      <c r="A10" s="64"/>
      <c r="B10" s="64"/>
      <c r="C10" s="64"/>
      <c r="D10" s="64"/>
      <c r="E10" s="64"/>
      <c r="F10" s="64"/>
      <c r="G10" s="64"/>
      <c r="H10" s="64"/>
      <c r="I10" s="64"/>
      <c r="J10" s="64"/>
      <c r="K10" s="64"/>
      <c r="L10" s="64"/>
      <c r="M10" s="64"/>
      <c r="N10" s="64"/>
      <c r="O10" s="64"/>
      <c r="P10" s="64"/>
      <c r="Q10" s="64"/>
      <c r="R10" s="64"/>
    </row>
    <row r="11" spans="1:18" ht="14">
      <c r="A11" s="64"/>
      <c r="B11" s="64"/>
      <c r="C11" s="64"/>
      <c r="D11" s="64"/>
      <c r="E11" s="64"/>
      <c r="F11" s="64"/>
      <c r="G11" s="64"/>
      <c r="H11" s="64"/>
      <c r="I11" s="64"/>
      <c r="J11" s="64"/>
      <c r="K11" s="64"/>
      <c r="L11" s="64"/>
      <c r="M11" s="64"/>
      <c r="N11" s="64"/>
      <c r="O11" s="64"/>
      <c r="P11" s="64"/>
      <c r="Q11" s="64"/>
      <c r="R11" s="64"/>
    </row>
    <row r="12" spans="1:18" ht="14">
      <c r="A12" s="64"/>
      <c r="B12" s="64"/>
      <c r="C12" s="64"/>
      <c r="D12" s="64"/>
      <c r="E12" s="64"/>
      <c r="F12" s="64"/>
      <c r="G12" s="64"/>
      <c r="H12" s="64"/>
      <c r="I12" s="64"/>
      <c r="J12" s="64"/>
      <c r="K12" s="64"/>
      <c r="L12" s="64"/>
      <c r="M12" s="64"/>
      <c r="N12" s="64"/>
      <c r="O12" s="64"/>
      <c r="P12" s="64"/>
      <c r="Q12" s="64"/>
      <c r="R12" s="64"/>
    </row>
    <row r="13" spans="1:18" ht="14">
      <c r="A13" s="64"/>
      <c r="B13" s="64"/>
      <c r="C13" s="64"/>
      <c r="D13" s="64"/>
      <c r="E13" s="64"/>
      <c r="F13" s="64"/>
      <c r="G13" s="64"/>
      <c r="H13" s="64"/>
      <c r="I13" s="64"/>
      <c r="J13" s="64"/>
      <c r="K13" s="64"/>
      <c r="L13" s="64"/>
      <c r="M13" s="64"/>
      <c r="N13" s="64"/>
      <c r="O13" s="64"/>
      <c r="P13" s="64"/>
      <c r="Q13" s="64"/>
      <c r="R13" s="64"/>
    </row>
    <row r="14" spans="1:18" ht="14">
      <c r="A14" s="64"/>
      <c r="B14" s="64"/>
      <c r="C14" s="64"/>
      <c r="D14" s="64"/>
      <c r="E14" s="64"/>
      <c r="F14" s="64"/>
      <c r="G14" s="64"/>
      <c r="H14" s="64"/>
      <c r="I14" s="64"/>
      <c r="J14" s="64"/>
      <c r="K14" s="64"/>
      <c r="L14" s="64"/>
      <c r="M14" s="64"/>
      <c r="N14" s="64"/>
      <c r="O14" s="64"/>
      <c r="P14" s="64"/>
      <c r="Q14" s="64"/>
      <c r="R14" s="64"/>
    </row>
    <row r="15" spans="1:18" ht="14">
      <c r="A15" s="64"/>
      <c r="B15" s="64"/>
      <c r="C15" s="64"/>
      <c r="D15" s="64"/>
      <c r="E15" s="64"/>
      <c r="F15" s="64"/>
      <c r="G15" s="64"/>
      <c r="H15" s="64"/>
      <c r="I15" s="64"/>
      <c r="J15" s="64"/>
      <c r="K15" s="64"/>
      <c r="L15" s="64"/>
      <c r="M15" s="64"/>
      <c r="N15" s="64"/>
      <c r="O15" s="64"/>
      <c r="P15" s="64"/>
      <c r="Q15" s="64"/>
      <c r="R15" s="64"/>
    </row>
    <row r="16" spans="1:18" ht="14">
      <c r="A16" s="64"/>
      <c r="B16" s="64"/>
      <c r="C16" s="64"/>
      <c r="D16" s="64"/>
      <c r="E16" s="64"/>
      <c r="F16" s="64"/>
      <c r="G16" s="64"/>
      <c r="H16" s="64"/>
      <c r="I16" s="64"/>
      <c r="J16" s="64"/>
      <c r="K16" s="64"/>
      <c r="L16" s="64"/>
      <c r="M16" s="64"/>
      <c r="N16" s="64"/>
      <c r="O16" s="64"/>
      <c r="P16" s="64"/>
      <c r="Q16" s="64"/>
      <c r="R16" s="64"/>
    </row>
    <row r="17" spans="1:18" ht="14">
      <c r="A17" s="64"/>
      <c r="B17" s="64"/>
      <c r="C17" s="64"/>
      <c r="D17" s="64"/>
      <c r="E17" s="64"/>
      <c r="F17" s="64"/>
      <c r="G17" s="64"/>
      <c r="H17" s="64"/>
      <c r="I17" s="64"/>
      <c r="J17" s="64"/>
      <c r="K17" s="64"/>
      <c r="L17" s="64"/>
      <c r="M17" s="64"/>
      <c r="N17" s="64"/>
      <c r="O17" s="64"/>
      <c r="P17" s="64"/>
      <c r="Q17" s="64"/>
      <c r="R17" s="64"/>
    </row>
    <row r="18" spans="1:18" ht="14">
      <c r="A18" s="64"/>
      <c r="B18" s="64"/>
      <c r="C18" s="64"/>
      <c r="D18" s="66"/>
      <c r="E18" s="66"/>
      <c r="F18" s="64"/>
      <c r="G18" s="64"/>
      <c r="H18" s="64"/>
      <c r="I18" s="64"/>
      <c r="J18" s="64"/>
      <c r="K18" s="64"/>
      <c r="L18" s="64"/>
      <c r="M18" s="64"/>
      <c r="N18" s="64"/>
      <c r="O18" s="64"/>
      <c r="P18" s="64"/>
      <c r="Q18" s="64"/>
      <c r="R18" s="64"/>
    </row>
    <row r="19" spans="1:18" ht="14">
      <c r="A19" s="64"/>
      <c r="B19" s="64"/>
      <c r="C19" s="64"/>
      <c r="D19" s="64"/>
      <c r="E19" s="64"/>
      <c r="F19" s="64"/>
      <c r="G19" s="64"/>
      <c r="H19" s="64"/>
      <c r="I19" s="64"/>
      <c r="J19" s="64"/>
      <c r="K19" s="64"/>
      <c r="L19" s="64"/>
      <c r="M19" s="64"/>
      <c r="N19" s="64"/>
      <c r="O19" s="64"/>
      <c r="P19" s="64"/>
      <c r="Q19" s="64"/>
      <c r="R19" s="64"/>
    </row>
    <row r="20" spans="1:18" ht="14">
      <c r="A20" s="64"/>
      <c r="B20" s="64"/>
      <c r="C20" s="64"/>
      <c r="D20" s="64"/>
      <c r="E20" s="64"/>
      <c r="F20" s="64"/>
      <c r="G20" s="64"/>
      <c r="H20" s="64"/>
      <c r="I20" s="64"/>
      <c r="J20" s="64"/>
      <c r="K20" s="64"/>
      <c r="L20" s="64"/>
      <c r="M20" s="64"/>
      <c r="N20" s="64"/>
      <c r="O20" s="64"/>
      <c r="P20" s="64"/>
      <c r="Q20" s="64"/>
      <c r="R20" s="64"/>
    </row>
    <row r="21" spans="1:18" ht="14">
      <c r="A21" s="64"/>
      <c r="B21" s="64"/>
      <c r="C21" s="64"/>
      <c r="D21" s="64"/>
      <c r="E21" s="64"/>
      <c r="F21" s="64"/>
      <c r="G21" s="64"/>
      <c r="H21" s="64"/>
      <c r="I21" s="64"/>
      <c r="J21" s="64"/>
      <c r="K21" s="64"/>
      <c r="L21" s="64"/>
      <c r="M21" s="64"/>
      <c r="N21" s="64"/>
      <c r="O21" s="64"/>
      <c r="P21" s="64"/>
      <c r="Q21" s="64"/>
      <c r="R21" s="64"/>
    </row>
    <row r="22" spans="1:18" ht="14">
      <c r="A22" s="64"/>
      <c r="B22" s="64"/>
      <c r="C22" s="64"/>
      <c r="D22" s="64"/>
      <c r="E22" s="64"/>
      <c r="F22" s="64"/>
      <c r="G22" s="64"/>
      <c r="H22" s="64"/>
      <c r="I22" s="64"/>
      <c r="J22" s="64"/>
      <c r="K22" s="64"/>
      <c r="L22" s="64"/>
      <c r="M22" s="64"/>
      <c r="N22" s="64"/>
      <c r="O22" s="64"/>
      <c r="P22" s="64"/>
      <c r="Q22" s="64"/>
      <c r="R22" s="64"/>
    </row>
    <row r="23" spans="1:18" ht="14">
      <c r="A23" s="64"/>
      <c r="B23" s="64"/>
      <c r="C23" s="64"/>
      <c r="D23" s="64"/>
      <c r="E23" s="64"/>
      <c r="F23" s="64"/>
      <c r="G23" s="64"/>
      <c r="H23" s="64"/>
      <c r="I23" s="64"/>
      <c r="J23" s="64"/>
      <c r="K23" s="64"/>
      <c r="L23" s="64"/>
      <c r="M23" s="64"/>
      <c r="N23" s="64"/>
      <c r="O23" s="64"/>
      <c r="P23" s="64"/>
      <c r="Q23" s="64"/>
      <c r="R23" s="64"/>
    </row>
    <row r="24" spans="1:18" ht="14">
      <c r="A24" s="64"/>
      <c r="B24" s="64"/>
      <c r="C24" s="64"/>
      <c r="D24" s="64"/>
      <c r="E24" s="64"/>
      <c r="F24" s="64"/>
      <c r="G24" s="64"/>
      <c r="H24" s="64"/>
      <c r="I24" s="64"/>
      <c r="J24" s="64"/>
      <c r="K24" s="64"/>
      <c r="L24" s="64"/>
      <c r="M24" s="64"/>
      <c r="N24" s="64"/>
      <c r="O24" s="64"/>
      <c r="P24" s="64"/>
      <c r="Q24" s="64"/>
      <c r="R24" s="64"/>
    </row>
    <row r="25" spans="1:18" ht="14">
      <c r="A25" s="64"/>
      <c r="B25" s="64"/>
      <c r="C25" s="64"/>
      <c r="D25" s="64"/>
      <c r="E25" s="64"/>
      <c r="F25" s="64"/>
      <c r="G25" s="64"/>
      <c r="H25" s="64"/>
      <c r="I25" s="64"/>
      <c r="J25" s="64"/>
      <c r="K25" s="64"/>
      <c r="L25" s="64"/>
      <c r="M25" s="64"/>
      <c r="N25" s="64"/>
      <c r="O25" s="64"/>
      <c r="P25" s="64"/>
      <c r="Q25" s="64"/>
      <c r="R25" s="64"/>
    </row>
    <row r="26" spans="1:18" ht="14">
      <c r="A26" s="64"/>
      <c r="B26" s="64"/>
      <c r="C26" s="64"/>
      <c r="D26" s="64"/>
      <c r="E26" s="64"/>
      <c r="F26" s="64"/>
      <c r="G26" s="64"/>
      <c r="H26" s="64"/>
      <c r="I26" s="64"/>
      <c r="J26" s="64"/>
      <c r="K26" s="64"/>
      <c r="L26" s="64"/>
      <c r="M26" s="64"/>
      <c r="N26" s="64"/>
      <c r="O26" s="64"/>
      <c r="P26" s="64"/>
      <c r="Q26" s="64"/>
      <c r="R26" s="64"/>
    </row>
    <row r="27" spans="1:18" ht="14">
      <c r="A27" s="64"/>
      <c r="B27" s="64"/>
      <c r="C27" s="64"/>
      <c r="D27" s="64"/>
      <c r="E27" s="64"/>
      <c r="F27" s="64"/>
      <c r="G27" s="64"/>
      <c r="H27" s="64"/>
      <c r="I27" s="64"/>
      <c r="J27" s="64"/>
      <c r="K27" s="64"/>
      <c r="L27" s="64"/>
      <c r="M27" s="64"/>
      <c r="N27" s="64"/>
      <c r="O27" s="64"/>
      <c r="P27" s="64"/>
      <c r="Q27" s="64"/>
      <c r="R27" s="64"/>
    </row>
    <row r="28" spans="1:18" ht="14">
      <c r="A28" s="64"/>
      <c r="B28" s="64"/>
      <c r="C28" s="64"/>
      <c r="D28" s="64"/>
      <c r="E28" s="64"/>
      <c r="F28" s="64"/>
      <c r="G28" s="64"/>
      <c r="H28" s="64"/>
      <c r="I28" s="64"/>
      <c r="J28" s="64"/>
      <c r="K28" s="64"/>
      <c r="L28" s="64"/>
      <c r="M28" s="64"/>
      <c r="N28" s="64"/>
      <c r="O28" s="64"/>
      <c r="P28" s="64"/>
      <c r="Q28" s="64"/>
      <c r="R28" s="64"/>
    </row>
    <row r="29" spans="1:18" ht="14">
      <c r="A29" s="64"/>
      <c r="B29" s="64"/>
      <c r="C29" s="64"/>
      <c r="D29" s="64"/>
      <c r="E29" s="64"/>
      <c r="F29" s="64"/>
      <c r="G29" s="64"/>
      <c r="H29" s="64"/>
      <c r="I29" s="64"/>
      <c r="J29" s="64"/>
      <c r="K29" s="64"/>
      <c r="L29" s="64"/>
      <c r="M29" s="64"/>
      <c r="N29" s="64"/>
      <c r="O29" s="64"/>
      <c r="P29" s="64"/>
      <c r="Q29" s="64"/>
      <c r="R29" s="64"/>
    </row>
    <row r="30" spans="1:18" ht="14">
      <c r="A30" s="64"/>
      <c r="B30" s="64"/>
      <c r="C30" s="64"/>
      <c r="D30" s="64"/>
      <c r="E30" s="64"/>
      <c r="F30" s="64"/>
      <c r="G30" s="64"/>
      <c r="H30" s="64"/>
      <c r="I30" s="64"/>
      <c r="J30" s="64"/>
      <c r="K30" s="64"/>
      <c r="L30" s="64"/>
      <c r="M30" s="64"/>
      <c r="N30" s="64"/>
      <c r="O30" s="64"/>
      <c r="P30" s="64"/>
      <c r="Q30" s="64"/>
      <c r="R30" s="64"/>
    </row>
    <row r="31" spans="1:18" ht="14">
      <c r="A31" s="64"/>
      <c r="B31" s="64"/>
      <c r="C31" s="64"/>
      <c r="D31" s="64"/>
      <c r="E31" s="64"/>
      <c r="F31" s="64"/>
      <c r="G31" s="64"/>
      <c r="H31" s="64"/>
      <c r="I31" s="64"/>
      <c r="J31" s="64"/>
      <c r="K31" s="64"/>
      <c r="L31" s="64"/>
      <c r="M31" s="64"/>
      <c r="N31" s="64"/>
      <c r="O31" s="64"/>
      <c r="P31" s="64"/>
      <c r="Q31" s="64"/>
      <c r="R31" s="64"/>
    </row>
    <row r="32" spans="1:18" ht="14">
      <c r="A32" s="64"/>
      <c r="B32" s="64"/>
      <c r="C32" s="64"/>
      <c r="D32" s="64"/>
      <c r="E32" s="64"/>
      <c r="F32" s="64"/>
      <c r="G32" s="64"/>
      <c r="H32" s="64"/>
      <c r="I32" s="64"/>
      <c r="J32" s="64"/>
      <c r="K32" s="64"/>
      <c r="L32" s="64"/>
      <c r="M32" s="64"/>
      <c r="N32" s="64"/>
      <c r="O32" s="64"/>
      <c r="P32" s="64"/>
      <c r="Q32" s="64"/>
      <c r="R32" s="64"/>
    </row>
    <row r="33" spans="1:18" ht="14">
      <c r="A33" s="64"/>
      <c r="B33" s="64"/>
      <c r="C33" s="64"/>
      <c r="D33" s="64"/>
      <c r="E33" s="64"/>
      <c r="F33" s="64"/>
      <c r="G33" s="64"/>
      <c r="H33" s="64"/>
      <c r="I33" s="64"/>
      <c r="J33" s="64"/>
      <c r="K33" s="64"/>
      <c r="L33" s="64"/>
      <c r="M33" s="64"/>
      <c r="N33" s="64"/>
      <c r="O33" s="64"/>
      <c r="P33" s="64"/>
      <c r="Q33" s="64"/>
      <c r="R33" s="64"/>
    </row>
    <row r="34" spans="1:18" ht="14">
      <c r="A34" s="64"/>
      <c r="B34" s="64"/>
      <c r="C34" s="64"/>
      <c r="D34" s="64"/>
      <c r="E34" s="64"/>
      <c r="F34" s="64"/>
      <c r="G34" s="64"/>
      <c r="H34" s="64"/>
      <c r="I34" s="64"/>
      <c r="J34" s="64"/>
      <c r="K34" s="64"/>
      <c r="L34" s="64"/>
      <c r="M34" s="64"/>
      <c r="N34" s="64"/>
      <c r="O34" s="64"/>
      <c r="P34" s="64"/>
      <c r="Q34" s="64"/>
      <c r="R34" s="64"/>
    </row>
    <row r="35" spans="1:18" ht="14">
      <c r="A35" s="64"/>
      <c r="B35" s="64"/>
      <c r="C35" s="64"/>
      <c r="D35" s="64"/>
      <c r="E35" s="64"/>
      <c r="F35" s="64"/>
      <c r="G35" s="64"/>
      <c r="H35" s="64"/>
      <c r="I35" s="64"/>
      <c r="J35" s="64"/>
      <c r="K35" s="64"/>
      <c r="L35" s="64"/>
      <c r="M35" s="64"/>
      <c r="N35" s="64"/>
      <c r="O35" s="64"/>
      <c r="P35" s="64"/>
      <c r="Q35" s="64"/>
      <c r="R35" s="64"/>
    </row>
    <row r="36" spans="1:18" ht="14">
      <c r="A36" s="64"/>
      <c r="B36" s="64"/>
      <c r="C36" s="64"/>
      <c r="D36" s="64"/>
      <c r="E36" s="64"/>
      <c r="F36" s="64"/>
      <c r="G36" s="64"/>
      <c r="H36" s="64"/>
      <c r="I36" s="64"/>
      <c r="J36" s="64"/>
      <c r="K36" s="64"/>
      <c r="L36" s="64"/>
      <c r="M36" s="64"/>
      <c r="N36" s="64"/>
      <c r="O36" s="64"/>
      <c r="P36" s="64"/>
      <c r="Q36" s="64"/>
      <c r="R36" s="64"/>
    </row>
    <row r="37" spans="1:18" ht="14">
      <c r="A37" s="64"/>
      <c r="B37" s="64"/>
      <c r="C37" s="64"/>
      <c r="D37" s="64"/>
      <c r="E37" s="64"/>
      <c r="F37" s="64"/>
      <c r="G37" s="64"/>
      <c r="H37" s="64"/>
      <c r="I37" s="64"/>
      <c r="J37" s="64"/>
      <c r="K37" s="64"/>
      <c r="L37" s="64"/>
      <c r="M37" s="64"/>
      <c r="N37" s="64"/>
      <c r="O37" s="64"/>
      <c r="P37" s="64"/>
      <c r="Q37" s="64"/>
      <c r="R37" s="64"/>
    </row>
    <row r="38" spans="1:18" ht="14">
      <c r="A38" s="64"/>
      <c r="B38" s="64"/>
      <c r="C38" s="64"/>
      <c r="D38" s="64"/>
      <c r="E38" s="64"/>
      <c r="F38" s="64"/>
      <c r="G38" s="64"/>
      <c r="H38" s="64"/>
      <c r="I38" s="64"/>
      <c r="J38" s="64"/>
      <c r="K38" s="64"/>
      <c r="L38" s="64"/>
      <c r="M38" s="64"/>
      <c r="N38" s="64"/>
      <c r="O38" s="64"/>
      <c r="P38" s="64"/>
      <c r="Q38" s="64"/>
      <c r="R38" s="64"/>
    </row>
    <row r="39" spans="1:18" ht="14">
      <c r="A39" s="64"/>
      <c r="B39" s="64"/>
      <c r="C39" s="64"/>
      <c r="D39" s="64"/>
      <c r="E39" s="64"/>
      <c r="F39" s="64"/>
      <c r="G39" s="64"/>
      <c r="H39" s="64"/>
      <c r="I39" s="64"/>
      <c r="J39" s="64"/>
      <c r="K39" s="64"/>
      <c r="L39" s="64"/>
      <c r="M39" s="64"/>
      <c r="N39" s="64"/>
      <c r="O39" s="64"/>
      <c r="P39" s="64"/>
      <c r="Q39" s="64"/>
      <c r="R39" s="64"/>
    </row>
    <row r="40" spans="1:18" ht="14">
      <c r="A40" s="64"/>
      <c r="B40" s="64"/>
      <c r="C40" s="64"/>
      <c r="D40" s="64"/>
      <c r="E40" s="64"/>
      <c r="F40" s="64"/>
      <c r="G40" s="64"/>
      <c r="H40" s="64"/>
      <c r="I40" s="64"/>
      <c r="J40" s="64"/>
      <c r="K40" s="64"/>
      <c r="L40" s="64"/>
      <c r="M40" s="64"/>
      <c r="N40" s="64"/>
      <c r="O40" s="64"/>
      <c r="P40" s="64"/>
      <c r="Q40" s="64"/>
      <c r="R40" s="64"/>
    </row>
    <row r="41" spans="1:18" ht="14">
      <c r="A41" s="64"/>
      <c r="B41" s="64"/>
      <c r="C41" s="64"/>
      <c r="D41" s="64"/>
      <c r="E41" s="64"/>
      <c r="F41" s="64"/>
      <c r="G41" s="64"/>
      <c r="H41" s="64"/>
      <c r="I41" s="64"/>
      <c r="J41" s="64" t="s">
        <v>509</v>
      </c>
      <c r="K41" s="64"/>
      <c r="L41" s="64"/>
      <c r="M41" s="64"/>
      <c r="N41" s="64"/>
      <c r="O41" s="64"/>
      <c r="P41" s="64"/>
      <c r="Q41" s="64"/>
      <c r="R41" s="64"/>
    </row>
    <row r="42" spans="1:18" ht="14">
      <c r="A42" s="64"/>
      <c r="B42" s="64"/>
      <c r="C42" s="64"/>
      <c r="D42" s="64"/>
      <c r="E42" s="64"/>
      <c r="F42" s="64"/>
      <c r="G42" s="64"/>
      <c r="H42" s="64"/>
      <c r="I42" s="64"/>
      <c r="J42" s="64"/>
      <c r="K42" s="64"/>
      <c r="L42" s="64"/>
      <c r="M42" s="64"/>
      <c r="N42" s="64"/>
      <c r="O42" s="64"/>
      <c r="P42" s="64"/>
      <c r="Q42" s="64"/>
      <c r="R42" s="64"/>
    </row>
    <row r="43" spans="1:18" ht="14">
      <c r="A43" s="64"/>
      <c r="B43" s="64"/>
      <c r="C43" s="64"/>
      <c r="D43" s="64"/>
      <c r="E43" s="64"/>
      <c r="F43" s="64"/>
      <c r="G43" s="64"/>
      <c r="H43" s="64"/>
      <c r="I43" s="64"/>
      <c r="J43" s="64"/>
      <c r="K43" s="64"/>
      <c r="L43" s="64"/>
      <c r="M43" s="64"/>
      <c r="N43" s="64"/>
      <c r="O43" s="64"/>
      <c r="P43" s="64"/>
      <c r="Q43" s="64"/>
      <c r="R43" s="64"/>
    </row>
    <row r="44" spans="1:18" ht="14">
      <c r="A44" s="64"/>
      <c r="B44" s="64"/>
      <c r="C44" s="64"/>
      <c r="D44" s="64"/>
      <c r="E44" s="64"/>
      <c r="F44" s="64"/>
      <c r="G44" s="64"/>
      <c r="H44" s="64"/>
      <c r="I44" s="64"/>
      <c r="J44" s="64"/>
      <c r="K44" s="64"/>
      <c r="L44" s="64"/>
      <c r="M44" s="64"/>
      <c r="N44" s="64"/>
      <c r="O44" s="64"/>
      <c r="P44" s="64"/>
      <c r="Q44" s="64"/>
      <c r="R44" s="64"/>
    </row>
    <row r="45" spans="1:18" ht="14">
      <c r="A45" s="64"/>
      <c r="B45" s="64"/>
      <c r="C45" s="64"/>
      <c r="D45" s="64"/>
      <c r="E45" s="64"/>
      <c r="F45" s="64"/>
      <c r="G45" s="64"/>
      <c r="H45" s="64"/>
      <c r="I45" s="64"/>
      <c r="J45" s="64"/>
      <c r="K45" s="64"/>
      <c r="L45" s="64"/>
      <c r="M45" s="64"/>
      <c r="N45" s="64"/>
      <c r="O45" s="64"/>
      <c r="P45" s="64"/>
      <c r="Q45" s="64"/>
      <c r="R45" s="64"/>
    </row>
    <row r="46" spans="1:18" ht="14">
      <c r="A46" s="64"/>
      <c r="B46" s="64"/>
      <c r="C46" s="64"/>
      <c r="D46" s="64"/>
      <c r="E46" s="64"/>
      <c r="F46" s="64"/>
      <c r="G46" s="64"/>
      <c r="H46" s="64"/>
      <c r="I46" s="64"/>
      <c r="J46" s="64"/>
      <c r="K46" s="64"/>
      <c r="L46" s="64"/>
      <c r="M46" s="64"/>
      <c r="N46" s="64"/>
      <c r="O46" s="64"/>
      <c r="P46" s="64"/>
      <c r="Q46" s="64"/>
      <c r="R46" s="64"/>
    </row>
    <row r="47" spans="1:18" ht="14">
      <c r="A47" s="64"/>
      <c r="B47" s="64"/>
      <c r="C47" s="64"/>
      <c r="D47" s="64"/>
      <c r="E47" s="64"/>
      <c r="F47" s="64"/>
      <c r="G47" s="64"/>
      <c r="H47" s="64"/>
      <c r="I47" s="64"/>
      <c r="J47" s="64"/>
      <c r="K47" s="64"/>
      <c r="L47" s="64"/>
      <c r="M47" s="64"/>
      <c r="N47" s="64"/>
      <c r="O47" s="64"/>
      <c r="P47" s="64"/>
      <c r="Q47" s="64"/>
      <c r="R47" s="64"/>
    </row>
    <row r="48" spans="1:18" ht="14">
      <c r="A48" s="64"/>
      <c r="B48" s="64"/>
      <c r="C48" s="64"/>
      <c r="D48" s="64"/>
      <c r="E48" s="64"/>
      <c r="F48" s="64"/>
      <c r="G48" s="64"/>
      <c r="H48" s="64"/>
      <c r="I48" s="64"/>
      <c r="J48" s="64"/>
      <c r="K48" s="64"/>
      <c r="L48" s="64"/>
      <c r="M48" s="64"/>
      <c r="N48" s="64"/>
      <c r="O48" s="64"/>
      <c r="P48" s="64"/>
      <c r="Q48" s="64"/>
      <c r="R48" s="64"/>
    </row>
    <row r="49" spans="1:18" ht="14">
      <c r="A49" s="64"/>
      <c r="B49" s="64"/>
      <c r="C49" s="64"/>
      <c r="D49" s="64"/>
      <c r="E49" s="64"/>
      <c r="F49" s="64"/>
      <c r="G49" s="64"/>
      <c r="H49" s="121"/>
      <c r="I49" s="64"/>
      <c r="J49" s="64"/>
      <c r="K49" s="64"/>
      <c r="L49" s="64"/>
      <c r="M49" s="64"/>
      <c r="N49" s="64"/>
      <c r="O49" s="64"/>
      <c r="P49" s="64"/>
      <c r="Q49" s="64"/>
      <c r="R49" s="64"/>
    </row>
    <row r="50" spans="1:18" ht="14">
      <c r="A50" s="64"/>
      <c r="B50" s="64"/>
      <c r="C50" s="64"/>
      <c r="D50" s="64"/>
      <c r="E50" s="64"/>
      <c r="F50" s="64"/>
      <c r="G50" s="64"/>
      <c r="H50" s="64"/>
      <c r="I50" s="64"/>
      <c r="J50" s="64"/>
      <c r="K50" s="64"/>
      <c r="L50" s="64"/>
      <c r="M50" s="64"/>
      <c r="N50" s="64"/>
      <c r="O50" s="64"/>
      <c r="P50" s="64"/>
      <c r="Q50" s="64"/>
      <c r="R50" s="64"/>
    </row>
    <row r="59" spans="1:18">
      <c r="C59" s="16"/>
    </row>
    <row r="61" spans="1:18">
      <c r="J61" s="16" t="s">
        <v>535</v>
      </c>
    </row>
  </sheetData>
  <pageMargins left="0.7" right="0.7" top="0.75" bottom="0.75" header="0.3" footer="0.3"/>
  <pageSetup paperSize="5"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28"/>
  <sheetViews>
    <sheetView zoomScale="125" workbookViewId="0">
      <selection activeCell="B32" sqref="B32"/>
    </sheetView>
  </sheetViews>
  <sheetFormatPr baseColWidth="10" defaultColWidth="12.6640625" defaultRowHeight="15.75" customHeight="1"/>
  <cols>
    <col min="1" max="1" width="19.1640625" customWidth="1"/>
    <col min="2" max="2" width="12.6640625" customWidth="1"/>
    <col min="3" max="3" width="13.1640625" customWidth="1"/>
    <col min="4" max="4" width="14" customWidth="1"/>
    <col min="5" max="5" width="17.83203125" customWidth="1"/>
  </cols>
  <sheetData>
    <row r="1" spans="1:6" ht="15.75" customHeight="1">
      <c r="A1" s="14" t="s">
        <v>45</v>
      </c>
      <c r="B1" s="14" t="s">
        <v>1</v>
      </c>
      <c r="C1" s="15" t="s">
        <v>2</v>
      </c>
    </row>
    <row r="2" spans="1:6" ht="15.75" customHeight="1">
      <c r="A2" s="1" t="s">
        <v>118</v>
      </c>
      <c r="B2" s="1">
        <v>18</v>
      </c>
      <c r="C2" s="6">
        <f>B2/$B$6</f>
        <v>0.11538461538461539</v>
      </c>
    </row>
    <row r="3" spans="1:6" ht="15.75" customHeight="1">
      <c r="A3" s="71" t="s">
        <v>119</v>
      </c>
      <c r="B3" s="72">
        <v>67</v>
      </c>
      <c r="C3" s="73">
        <f>B3/$B$6</f>
        <v>0.42948717948717946</v>
      </c>
    </row>
    <row r="4" spans="1:6" ht="15.75" customHeight="1">
      <c r="A4" s="1" t="s">
        <v>120</v>
      </c>
      <c r="B4" s="1">
        <v>48</v>
      </c>
      <c r="C4" s="6">
        <f>B4/$B$6</f>
        <v>0.30769230769230771</v>
      </c>
    </row>
    <row r="5" spans="1:6" ht="15.75" customHeight="1">
      <c r="A5" s="74" t="s">
        <v>121</v>
      </c>
      <c r="B5" s="72">
        <v>23</v>
      </c>
      <c r="C5" s="73">
        <f>B5/$B$6</f>
        <v>0.14743589743589744</v>
      </c>
    </row>
    <row r="6" spans="1:6" ht="15.75" customHeight="1">
      <c r="A6" s="1" t="s">
        <v>10</v>
      </c>
      <c r="B6" s="1">
        <f>SUM(B2:B5)</f>
        <v>156</v>
      </c>
      <c r="C6" s="6">
        <f>B6/$B$6</f>
        <v>1</v>
      </c>
    </row>
    <row r="8" spans="1:6" ht="15.75" customHeight="1">
      <c r="C8" s="2"/>
    </row>
    <row r="9" spans="1:6" ht="15.75" customHeight="1">
      <c r="C9" s="2"/>
    </row>
    <row r="10" spans="1:6" ht="15.75" customHeight="1">
      <c r="A10" s="1" t="s">
        <v>46</v>
      </c>
    </row>
    <row r="12" spans="1:6" ht="15.75" customHeight="1">
      <c r="A12" s="21" t="s">
        <v>45</v>
      </c>
      <c r="B12" s="17" t="s">
        <v>127</v>
      </c>
      <c r="C12" s="17" t="s">
        <v>128</v>
      </c>
      <c r="D12" s="17" t="s">
        <v>129</v>
      </c>
      <c r="E12" s="17" t="s">
        <v>130</v>
      </c>
      <c r="F12" s="16" t="s">
        <v>10</v>
      </c>
    </row>
    <row r="13" spans="1:6" ht="15.75" customHeight="1">
      <c r="A13" s="22" t="s">
        <v>1</v>
      </c>
      <c r="B13" s="16">
        <v>67</v>
      </c>
      <c r="C13" s="16">
        <v>48</v>
      </c>
      <c r="D13" s="16">
        <v>23</v>
      </c>
      <c r="E13" s="16">
        <v>18</v>
      </c>
      <c r="F13" s="16">
        <v>156</v>
      </c>
    </row>
    <row r="14" spans="1:6" ht="15.75" customHeight="1">
      <c r="A14" s="22" t="s">
        <v>2</v>
      </c>
      <c r="B14" s="23">
        <v>0.42949999999999999</v>
      </c>
      <c r="C14" s="23">
        <v>0.30769999999999997</v>
      </c>
      <c r="D14" s="23">
        <v>0.1474</v>
      </c>
      <c r="E14" s="23">
        <v>0.1154</v>
      </c>
      <c r="F14" s="23">
        <v>1</v>
      </c>
    </row>
    <row r="17" spans="1:16" ht="15.75" customHeight="1">
      <c r="A17" s="21" t="s">
        <v>133</v>
      </c>
      <c r="B17" s="16"/>
      <c r="C17" s="17">
        <v>5</v>
      </c>
      <c r="D17" s="17">
        <v>10</v>
      </c>
      <c r="E17" s="17" t="s">
        <v>131</v>
      </c>
      <c r="F17" s="16"/>
    </row>
    <row r="18" spans="1:16" ht="15.75" customHeight="1">
      <c r="A18" s="24" t="s">
        <v>132</v>
      </c>
      <c r="B18" s="25">
        <v>0.11538461538461539</v>
      </c>
      <c r="C18" s="16">
        <v>67</v>
      </c>
      <c r="D18" s="16">
        <v>48</v>
      </c>
      <c r="E18" s="16">
        <v>23</v>
      </c>
      <c r="F18" s="16"/>
    </row>
    <row r="19" spans="1:16" ht="15.75" customHeight="1">
      <c r="A19" s="24" t="s">
        <v>135</v>
      </c>
      <c r="B19" s="25">
        <v>0.42948717948717946</v>
      </c>
      <c r="C19" s="23">
        <v>0.48549999999999999</v>
      </c>
      <c r="D19" s="23">
        <v>0.3478</v>
      </c>
      <c r="E19" s="23">
        <v>0.16669999999999999</v>
      </c>
      <c r="F19" s="23"/>
    </row>
    <row r="20" spans="1:16" ht="15.75" customHeight="1">
      <c r="A20" s="24" t="s">
        <v>134</v>
      </c>
      <c r="B20" s="25">
        <v>0.30769230769230771</v>
      </c>
      <c r="C20" s="23">
        <v>0.48549999999999999</v>
      </c>
      <c r="D20" s="23">
        <v>0.3478</v>
      </c>
      <c r="E20" s="23">
        <v>0.16669999999999999</v>
      </c>
    </row>
    <row r="21" spans="1:16" ht="15.75" customHeight="1">
      <c r="A21" s="26" t="s">
        <v>136</v>
      </c>
      <c r="B21" s="25">
        <v>0.14743589743589744</v>
      </c>
      <c r="C21" s="23">
        <v>0.48549999999999999</v>
      </c>
      <c r="D21" s="23">
        <v>0.3478</v>
      </c>
      <c r="E21" s="23">
        <v>0.16669999999999999</v>
      </c>
    </row>
    <row r="24" spans="1:16" ht="15.75" customHeight="1">
      <c r="H24" s="39" t="s">
        <v>512</v>
      </c>
    </row>
    <row r="27" spans="1:16" ht="15.75" customHeight="1">
      <c r="A27" s="21" t="s">
        <v>45</v>
      </c>
      <c r="B27" s="58" t="s">
        <v>498</v>
      </c>
      <c r="C27" s="59" t="s">
        <v>497</v>
      </c>
      <c r="D27" s="59" t="s">
        <v>499</v>
      </c>
      <c r="E27" s="59" t="s">
        <v>500</v>
      </c>
      <c r="P27" s="43" t="s">
        <v>145</v>
      </c>
    </row>
    <row r="28" spans="1:16" ht="15.75" customHeight="1">
      <c r="A28" s="38" t="s">
        <v>2</v>
      </c>
      <c r="B28" s="25">
        <v>0.42949999999999999</v>
      </c>
      <c r="C28" s="25">
        <v>0.30769999999999997</v>
      </c>
      <c r="D28" s="25">
        <v>0.1474</v>
      </c>
      <c r="E28" s="25">
        <v>0.1154</v>
      </c>
    </row>
  </sheetData>
  <pageMargins left="0.7" right="0.7" top="0.75" bottom="0.75" header="0.3" footer="0.3"/>
  <pageSetup paperSize="9" orientation="portrait" horizontalDpi="0" verticalDpi="0"/>
  <drawing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33"/>
  <sheetViews>
    <sheetView zoomScale="142" workbookViewId="0">
      <selection activeCell="C29" sqref="C29"/>
    </sheetView>
  </sheetViews>
  <sheetFormatPr baseColWidth="10" defaultColWidth="12.6640625" defaultRowHeight="15.75" customHeight="1"/>
  <cols>
    <col min="1" max="1" width="25.5" customWidth="1"/>
    <col min="2" max="2" width="12.6640625" hidden="1" customWidth="1"/>
  </cols>
  <sheetData>
    <row r="1" spans="1:8" ht="15.75" customHeight="1">
      <c r="A1" s="14" t="s">
        <v>47</v>
      </c>
      <c r="B1" s="14" t="s">
        <v>1</v>
      </c>
      <c r="C1" s="15" t="s">
        <v>2</v>
      </c>
    </row>
    <row r="2" spans="1:8" ht="15.75" customHeight="1">
      <c r="A2" s="17" t="s">
        <v>48</v>
      </c>
      <c r="B2" s="1">
        <v>96</v>
      </c>
      <c r="C2" s="6">
        <f t="shared" ref="C2:C8" si="0">B2/$B$8</f>
        <v>0.61538461538461542</v>
      </c>
    </row>
    <row r="3" spans="1:8" ht="15.75" customHeight="1">
      <c r="A3" s="17" t="s">
        <v>49</v>
      </c>
      <c r="B3" s="1">
        <v>32</v>
      </c>
      <c r="C3" s="6">
        <f t="shared" si="0"/>
        <v>0.20512820512820512</v>
      </c>
    </row>
    <row r="4" spans="1:8" ht="15.75" customHeight="1">
      <c r="A4" s="17" t="s">
        <v>50</v>
      </c>
      <c r="B4" s="1">
        <v>23</v>
      </c>
      <c r="C4" s="6">
        <f t="shared" si="0"/>
        <v>0.14743589743589744</v>
      </c>
    </row>
    <row r="5" spans="1:8" ht="15.75" customHeight="1">
      <c r="A5" s="17" t="s">
        <v>51</v>
      </c>
      <c r="B5" s="1">
        <v>3</v>
      </c>
      <c r="C5" s="6">
        <f t="shared" si="0"/>
        <v>1.9230769230769232E-2</v>
      </c>
    </row>
    <row r="6" spans="1:8" ht="15.75" customHeight="1">
      <c r="A6" s="17" t="s">
        <v>52</v>
      </c>
      <c r="B6" s="1">
        <v>1</v>
      </c>
      <c r="C6" s="6">
        <f t="shared" si="0"/>
        <v>6.41025641025641E-3</v>
      </c>
    </row>
    <row r="7" spans="1:8" ht="15.75" customHeight="1">
      <c r="A7" s="17" t="s">
        <v>53</v>
      </c>
      <c r="B7" s="1">
        <v>1</v>
      </c>
      <c r="C7" s="6">
        <f t="shared" si="0"/>
        <v>6.41025641025641E-3</v>
      </c>
    </row>
    <row r="8" spans="1:8" ht="15.75" customHeight="1">
      <c r="A8" s="1" t="s">
        <v>10</v>
      </c>
      <c r="B8" s="1">
        <f>SUM(B2:B7)</f>
        <v>156</v>
      </c>
      <c r="C8" s="6">
        <f t="shared" si="0"/>
        <v>1</v>
      </c>
    </row>
    <row r="12" spans="1:8" ht="15.75" customHeight="1">
      <c r="A12" s="14" t="s">
        <v>47</v>
      </c>
      <c r="B12" s="14" t="s">
        <v>1</v>
      </c>
      <c r="C12" s="15" t="s">
        <v>2</v>
      </c>
    </row>
    <row r="13" spans="1:8" ht="15.75" customHeight="1">
      <c r="A13" s="17"/>
      <c r="B13" s="1">
        <v>96</v>
      </c>
      <c r="C13" s="18">
        <f>B13/$B$8</f>
        <v>0.61538461538461542</v>
      </c>
    </row>
    <row r="14" spans="1:8" ht="15.75" customHeight="1">
      <c r="A14" s="17"/>
      <c r="B14" s="1">
        <v>33</v>
      </c>
      <c r="C14" s="18">
        <f>B14/$B$8</f>
        <v>0.21153846153846154</v>
      </c>
    </row>
    <row r="15" spans="1:8" ht="15.75" customHeight="1">
      <c r="A15" s="17"/>
      <c r="B15" s="1">
        <v>26</v>
      </c>
      <c r="C15" s="18">
        <f>B15/$B$8</f>
        <v>0.16666666666666666</v>
      </c>
      <c r="H15" s="43" t="s">
        <v>144</v>
      </c>
    </row>
    <row r="16" spans="1:8" ht="15.75" customHeight="1">
      <c r="A16" s="17"/>
      <c r="B16" s="1">
        <v>1</v>
      </c>
      <c r="C16" s="18">
        <f>B16/$B$8</f>
        <v>6.41025641025641E-3</v>
      </c>
    </row>
    <row r="17" spans="1:3" ht="15.75" customHeight="1">
      <c r="A17" s="1"/>
      <c r="B17" s="1">
        <f>SUM(B13:B16)</f>
        <v>156</v>
      </c>
      <c r="C17" s="18">
        <f>B17/$B$8</f>
        <v>1</v>
      </c>
    </row>
    <row r="33" spans="7:7" ht="15.75" customHeight="1">
      <c r="G33" s="40" t="s">
        <v>510</v>
      </c>
    </row>
  </sheetData>
  <pageMargins left="0.7" right="0.7" top="0.75" bottom="0.75" header="0.3" footer="0.3"/>
  <pageSetup paperSize="9" orientation="portrait" horizontalDpi="0" verticalDpi="0"/>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4"/>
  <sheetViews>
    <sheetView topLeftCell="A31" zoomScale="172" workbookViewId="0">
      <selection activeCell="A50" sqref="A50"/>
    </sheetView>
  </sheetViews>
  <sheetFormatPr baseColWidth="10" defaultColWidth="12.6640625" defaultRowHeight="15.75" customHeight="1"/>
  <cols>
    <col min="1" max="1" width="14.6640625" customWidth="1"/>
  </cols>
  <sheetData>
    <row r="1" spans="1:4" ht="15.75" customHeight="1">
      <c r="A1" s="16" t="s">
        <v>117</v>
      </c>
    </row>
    <row r="2" spans="1:4" ht="15.75" customHeight="1">
      <c r="A2" s="14" t="s">
        <v>116</v>
      </c>
      <c r="B2" s="14" t="s">
        <v>1</v>
      </c>
      <c r="C2" s="15" t="s">
        <v>2</v>
      </c>
    </row>
    <row r="3" spans="1:4" ht="15.75" customHeight="1">
      <c r="A3" s="19" t="s">
        <v>486</v>
      </c>
      <c r="B3" s="1">
        <v>10</v>
      </c>
      <c r="C3" s="18">
        <f t="shared" ref="C3:C8" si="0">B3/$B$9</f>
        <v>6.4102564102564097E-2</v>
      </c>
      <c r="D3" s="19"/>
    </row>
    <row r="4" spans="1:4" ht="15.75" customHeight="1">
      <c r="A4" s="19" t="s">
        <v>55</v>
      </c>
      <c r="B4" s="1">
        <v>39</v>
      </c>
      <c r="C4" s="18">
        <f t="shared" si="0"/>
        <v>0.25</v>
      </c>
      <c r="D4" s="19"/>
    </row>
    <row r="5" spans="1:4" ht="15.75" customHeight="1">
      <c r="A5" s="19" t="s">
        <v>54</v>
      </c>
      <c r="B5" s="1">
        <v>48</v>
      </c>
      <c r="C5" s="18">
        <f t="shared" si="0"/>
        <v>0.30769230769230771</v>
      </c>
      <c r="D5" s="19"/>
    </row>
    <row r="6" spans="1:4" ht="15.75" customHeight="1">
      <c r="A6" s="19" t="s">
        <v>57</v>
      </c>
      <c r="B6" s="1">
        <v>25</v>
      </c>
      <c r="C6" s="18">
        <f t="shared" si="0"/>
        <v>0.16025641025641027</v>
      </c>
      <c r="D6" s="19"/>
    </row>
    <row r="7" spans="1:4" ht="15.75" customHeight="1">
      <c r="A7" s="19" t="s">
        <v>56</v>
      </c>
      <c r="B7" s="1">
        <v>27</v>
      </c>
      <c r="C7" s="18">
        <f t="shared" si="0"/>
        <v>0.17307692307692307</v>
      </c>
      <c r="D7" s="19"/>
    </row>
    <row r="8" spans="1:4" ht="15.75" customHeight="1">
      <c r="A8" s="19" t="s">
        <v>496</v>
      </c>
      <c r="B8" s="1">
        <v>7</v>
      </c>
      <c r="C8" s="18">
        <f t="shared" si="0"/>
        <v>4.4871794871794872E-2</v>
      </c>
      <c r="D8" s="19"/>
    </row>
    <row r="9" spans="1:4" ht="15.75" customHeight="1">
      <c r="A9" s="20" t="s">
        <v>10</v>
      </c>
      <c r="B9" s="1">
        <f>SUM(B3:B8)</f>
        <v>156</v>
      </c>
      <c r="C9" s="18">
        <f>B9/$B$9</f>
        <v>1</v>
      </c>
    </row>
    <row r="11" spans="1:4" ht="15.75" customHeight="1">
      <c r="A11" s="1" t="s">
        <v>60</v>
      </c>
    </row>
    <row r="13" spans="1:4" ht="15.75" customHeight="1">
      <c r="A13" s="14" t="s">
        <v>116</v>
      </c>
      <c r="B13" s="14" t="s">
        <v>1</v>
      </c>
      <c r="C13" s="16" t="s">
        <v>122</v>
      </c>
    </row>
    <row r="14" spans="1:4" ht="15.75" customHeight="1">
      <c r="A14" s="19" t="s">
        <v>486</v>
      </c>
      <c r="B14" s="1">
        <v>10</v>
      </c>
      <c r="C14">
        <v>156</v>
      </c>
    </row>
    <row r="15" spans="1:4" ht="15.75" customHeight="1">
      <c r="A15" s="19" t="s">
        <v>123</v>
      </c>
      <c r="B15" s="1">
        <v>39</v>
      </c>
      <c r="C15">
        <v>156</v>
      </c>
    </row>
    <row r="16" spans="1:4" ht="15.75" customHeight="1">
      <c r="A16" s="19" t="s">
        <v>124</v>
      </c>
      <c r="B16" s="1">
        <v>48</v>
      </c>
      <c r="C16">
        <v>156</v>
      </c>
    </row>
    <row r="17" spans="1:3" ht="15.75" customHeight="1">
      <c r="A17" s="19" t="s">
        <v>125</v>
      </c>
      <c r="B17" s="1">
        <v>25</v>
      </c>
      <c r="C17">
        <v>156</v>
      </c>
    </row>
    <row r="18" spans="1:3" ht="15.75" customHeight="1">
      <c r="A18" s="19" t="s">
        <v>126</v>
      </c>
      <c r="B18" s="1">
        <v>27</v>
      </c>
      <c r="C18">
        <v>156</v>
      </c>
    </row>
    <row r="19" spans="1:3" ht="15.75" customHeight="1">
      <c r="A19" s="19" t="s">
        <v>496</v>
      </c>
      <c r="B19" s="1">
        <v>7</v>
      </c>
      <c r="C19">
        <v>156</v>
      </c>
    </row>
    <row r="20" spans="1:3" ht="15.75" customHeight="1">
      <c r="A20" s="20" t="s">
        <v>10</v>
      </c>
      <c r="B20" s="1">
        <f>SUM(B14:B19)</f>
        <v>156</v>
      </c>
      <c r="C20" s="18"/>
    </row>
    <row r="34" spans="5:7" ht="15.75" customHeight="1">
      <c r="E34" s="39" t="s">
        <v>513</v>
      </c>
    </row>
    <row r="35" spans="5:7" ht="15.75" customHeight="1">
      <c r="E35" s="39" t="s">
        <v>229</v>
      </c>
    </row>
    <row r="37" spans="5:7" ht="15.75" customHeight="1">
      <c r="E37" s="22" t="s">
        <v>116</v>
      </c>
      <c r="F37" s="22" t="s">
        <v>1</v>
      </c>
      <c r="G37" s="22" t="s">
        <v>2</v>
      </c>
    </row>
    <row r="38" spans="5:7" ht="15.75" customHeight="1">
      <c r="E38" s="17" t="s">
        <v>58</v>
      </c>
      <c r="F38" s="16">
        <v>10</v>
      </c>
      <c r="G38" s="25">
        <v>0.06</v>
      </c>
    </row>
    <row r="39" spans="5:7" ht="15.75" customHeight="1">
      <c r="E39" s="17" t="s">
        <v>123</v>
      </c>
      <c r="F39" s="16">
        <v>39</v>
      </c>
      <c r="G39" s="25">
        <v>0.25</v>
      </c>
    </row>
    <row r="40" spans="5:7" ht="15.75" customHeight="1">
      <c r="E40" s="17" t="s">
        <v>124</v>
      </c>
      <c r="F40" s="16">
        <v>48</v>
      </c>
      <c r="G40" s="25">
        <v>0.31</v>
      </c>
    </row>
    <row r="41" spans="5:7" ht="15.75" customHeight="1">
      <c r="E41" s="17" t="s">
        <v>125</v>
      </c>
      <c r="F41" s="16">
        <v>25</v>
      </c>
      <c r="G41" s="25">
        <v>0.16</v>
      </c>
    </row>
    <row r="42" spans="5:7" ht="15.75" customHeight="1">
      <c r="E42" s="17" t="s">
        <v>126</v>
      </c>
      <c r="F42" s="16">
        <v>27</v>
      </c>
      <c r="G42" s="25">
        <v>0.17</v>
      </c>
    </row>
    <row r="43" spans="5:7" ht="15.75" customHeight="1">
      <c r="E43" s="17" t="s">
        <v>59</v>
      </c>
      <c r="F43" s="16">
        <v>7</v>
      </c>
      <c r="G43" s="25">
        <v>0.04</v>
      </c>
    </row>
    <row r="44" spans="5:7" ht="15.75" customHeight="1">
      <c r="E44" s="16" t="s">
        <v>10</v>
      </c>
      <c r="F44" s="16">
        <v>156</v>
      </c>
      <c r="G44" s="25">
        <v>1</v>
      </c>
    </row>
  </sheetData>
  <pageMargins left="0.7" right="0.7" top="0.75" bottom="0.75" header="0.3" footer="0.3"/>
  <pageSetup paperSize="9" orientation="portrait" horizontalDpi="0" verticalDpi="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36"/>
  <sheetViews>
    <sheetView zoomScale="120" zoomScaleNormal="120" workbookViewId="0">
      <selection activeCell="A2" sqref="A2:C9"/>
    </sheetView>
  </sheetViews>
  <sheetFormatPr baseColWidth="10" defaultColWidth="12.6640625" defaultRowHeight="15.75" customHeight="1"/>
  <cols>
    <col min="1" max="1" width="26.83203125" customWidth="1"/>
    <col min="2" max="2" width="0" hidden="1" customWidth="1"/>
  </cols>
  <sheetData>
    <row r="1" spans="1:3" ht="15.75" customHeight="1">
      <c r="A1" s="60" t="s">
        <v>501</v>
      </c>
      <c r="B1" s="14" t="s">
        <v>1</v>
      </c>
      <c r="C1" s="15" t="s">
        <v>2</v>
      </c>
    </row>
    <row r="2" spans="1:3" ht="15.75" customHeight="1">
      <c r="A2" s="61" t="s">
        <v>508</v>
      </c>
      <c r="B2" s="1" t="s">
        <v>567</v>
      </c>
      <c r="C2" s="6" t="s">
        <v>568</v>
      </c>
    </row>
    <row r="3" spans="1:3" ht="15.75" customHeight="1">
      <c r="A3" s="61" t="s">
        <v>502</v>
      </c>
      <c r="B3" s="1">
        <v>80</v>
      </c>
      <c r="C3" s="6">
        <f t="shared" ref="C3:C9" si="0">B3/$B$9</f>
        <v>0.51282051282051277</v>
      </c>
    </row>
    <row r="4" spans="1:3" ht="15.75" customHeight="1">
      <c r="A4" s="61" t="s">
        <v>503</v>
      </c>
      <c r="B4" s="1">
        <v>35</v>
      </c>
      <c r="C4" s="6">
        <f t="shared" si="0"/>
        <v>0.22435897435897437</v>
      </c>
    </row>
    <row r="5" spans="1:3" ht="15.75" customHeight="1">
      <c r="A5" s="62" t="s">
        <v>504</v>
      </c>
      <c r="B5" s="1">
        <v>19</v>
      </c>
      <c r="C5" s="6">
        <f t="shared" si="0"/>
        <v>0.12179487179487179</v>
      </c>
    </row>
    <row r="6" spans="1:3" ht="15.75" customHeight="1">
      <c r="A6" s="62" t="s">
        <v>505</v>
      </c>
      <c r="B6" s="1">
        <v>14</v>
      </c>
      <c r="C6" s="6">
        <f t="shared" si="0"/>
        <v>8.9743589743589744E-2</v>
      </c>
    </row>
    <row r="7" spans="1:3" ht="15.75" customHeight="1">
      <c r="A7" s="62" t="s">
        <v>506</v>
      </c>
      <c r="B7" s="1">
        <v>5</v>
      </c>
      <c r="C7" s="6">
        <f t="shared" si="0"/>
        <v>3.2051282051282048E-2</v>
      </c>
    </row>
    <row r="8" spans="1:3" ht="15.75" customHeight="1">
      <c r="A8" s="62" t="s">
        <v>507</v>
      </c>
      <c r="B8" s="1">
        <v>3</v>
      </c>
      <c r="C8" s="6">
        <f t="shared" si="0"/>
        <v>1.9230769230769232E-2</v>
      </c>
    </row>
    <row r="9" spans="1:3" ht="15.75" customHeight="1">
      <c r="A9" s="62" t="s">
        <v>485</v>
      </c>
      <c r="B9" s="1">
        <f>SUM(B3:B8)</f>
        <v>156</v>
      </c>
      <c r="C9" s="6">
        <f t="shared" si="0"/>
        <v>1</v>
      </c>
    </row>
    <row r="11" spans="1:3" ht="15.75" customHeight="1">
      <c r="A11" s="1"/>
    </row>
    <row r="13" spans="1:3" ht="15.75" customHeight="1">
      <c r="A13" s="75" t="s">
        <v>516</v>
      </c>
    </row>
    <row r="16" spans="1:3" ht="15.75" customHeight="1">
      <c r="A16" s="76" t="s">
        <v>143</v>
      </c>
    </row>
    <row r="35" spans="1:1" ht="15.75" customHeight="1">
      <c r="A35" s="39" t="s">
        <v>511</v>
      </c>
    </row>
    <row r="36" spans="1:1" ht="15.75" customHeight="1">
      <c r="A36" s="39" t="s">
        <v>140</v>
      </c>
    </row>
  </sheetData>
  <pageMargins left="0.7" right="0.7" top="0.75" bottom="0.75" header="0.3" footer="0.3"/>
  <pageSetup paperSize="9" orientation="portrait" horizontalDpi="0" verticalDpi="0"/>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V149"/>
  <sheetViews>
    <sheetView zoomScale="88" zoomScaleNormal="100" workbookViewId="0">
      <selection activeCell="N26" sqref="N26"/>
    </sheetView>
  </sheetViews>
  <sheetFormatPr baseColWidth="10" defaultColWidth="12.6640625" defaultRowHeight="15.75" customHeight="1"/>
  <cols>
    <col min="1" max="1" width="36.5" customWidth="1"/>
    <col min="2" max="3" width="10.6640625" customWidth="1"/>
    <col min="4" max="4" width="3.6640625" customWidth="1"/>
    <col min="5" max="5" width="32" customWidth="1"/>
    <col min="7" max="7" width="25.1640625" customWidth="1"/>
    <col min="8" max="8" width="11.5" customWidth="1"/>
    <col min="9" max="9" width="11.1640625" customWidth="1"/>
  </cols>
  <sheetData>
    <row r="1" spans="1:13" ht="15.75" customHeight="1">
      <c r="A1" s="3" t="s">
        <v>61</v>
      </c>
      <c r="B1" s="4" t="s">
        <v>1</v>
      </c>
      <c r="C1" s="28" t="s">
        <v>2</v>
      </c>
      <c r="D1" s="1"/>
      <c r="E1" s="1" t="s">
        <v>62</v>
      </c>
      <c r="G1" s="29" t="s">
        <v>62</v>
      </c>
      <c r="H1" s="29" t="s">
        <v>1</v>
      </c>
      <c r="I1" s="29" t="s">
        <v>2</v>
      </c>
      <c r="K1" s="79" t="s">
        <v>62</v>
      </c>
      <c r="L1" s="29" t="s">
        <v>1</v>
      </c>
      <c r="M1" s="29" t="s">
        <v>2</v>
      </c>
    </row>
    <row r="2" spans="1:13" ht="15.75" customHeight="1">
      <c r="A2" s="1" t="s">
        <v>508</v>
      </c>
      <c r="B2" s="1" t="s">
        <v>567</v>
      </c>
      <c r="C2" s="77" t="s">
        <v>568</v>
      </c>
      <c r="D2" s="30"/>
      <c r="E2" s="30" t="s">
        <v>64</v>
      </c>
      <c r="G2" s="17" t="s">
        <v>65</v>
      </c>
      <c r="H2" s="1">
        <v>9</v>
      </c>
      <c r="I2" s="6">
        <f t="shared" ref="I2:I37" si="0">H2/$H$37</f>
        <v>0.125</v>
      </c>
      <c r="K2" s="56" t="s">
        <v>487</v>
      </c>
      <c r="L2" s="1">
        <v>9</v>
      </c>
      <c r="M2" s="18">
        <f t="shared" ref="M2:M12" si="1">L2/$L$12</f>
        <v>0.125</v>
      </c>
    </row>
    <row r="3" spans="1:13" ht="15.75" customHeight="1">
      <c r="A3" s="1" t="s">
        <v>63</v>
      </c>
      <c r="B3" s="1">
        <v>72</v>
      </c>
      <c r="C3" s="77">
        <f>B3/$B$5</f>
        <v>0.46153846153846156</v>
      </c>
      <c r="D3" s="1"/>
      <c r="E3" s="1" t="s">
        <v>67</v>
      </c>
      <c r="G3" s="17" t="s">
        <v>68</v>
      </c>
      <c r="H3" s="1">
        <v>8</v>
      </c>
      <c r="I3" s="6">
        <f t="shared" si="0"/>
        <v>0.1111111111111111</v>
      </c>
      <c r="K3" s="56" t="s">
        <v>488</v>
      </c>
      <c r="L3" s="1">
        <v>8</v>
      </c>
      <c r="M3" s="18">
        <f t="shared" si="1"/>
        <v>0.1111111111111111</v>
      </c>
    </row>
    <row r="4" spans="1:13" ht="15.75" customHeight="1">
      <c r="A4" s="1" t="s">
        <v>66</v>
      </c>
      <c r="B4" s="1">
        <v>84</v>
      </c>
      <c r="C4" s="77">
        <f>B4/$B$5</f>
        <v>0.53846153846153844</v>
      </c>
      <c r="D4" s="30"/>
      <c r="E4" s="30" t="s">
        <v>64</v>
      </c>
      <c r="G4" s="17" t="s">
        <v>69</v>
      </c>
      <c r="H4" s="1">
        <v>8</v>
      </c>
      <c r="I4" s="6">
        <f t="shared" si="0"/>
        <v>0.1111111111111111</v>
      </c>
      <c r="K4" s="56" t="s">
        <v>69</v>
      </c>
      <c r="L4" s="1">
        <v>8</v>
      </c>
      <c r="M4" s="18">
        <f t="shared" si="1"/>
        <v>0.1111111111111111</v>
      </c>
    </row>
    <row r="5" spans="1:13" ht="15.75" customHeight="1">
      <c r="A5" s="1" t="s">
        <v>10</v>
      </c>
      <c r="B5" s="1">
        <f>SUM(B3:B4)</f>
        <v>156</v>
      </c>
      <c r="C5" s="77">
        <f>B5/$B$5</f>
        <v>1</v>
      </c>
      <c r="D5" s="30"/>
      <c r="E5" s="30" t="s">
        <v>70</v>
      </c>
      <c r="G5" s="17" t="s">
        <v>70</v>
      </c>
      <c r="H5" s="1">
        <v>5</v>
      </c>
      <c r="I5" s="6">
        <f t="shared" si="0"/>
        <v>6.9444444444444448E-2</v>
      </c>
      <c r="K5" s="56" t="s">
        <v>489</v>
      </c>
      <c r="L5" s="1">
        <v>5</v>
      </c>
      <c r="M5" s="18">
        <f t="shared" si="1"/>
        <v>6.9444444444444448E-2</v>
      </c>
    </row>
    <row r="6" spans="1:13" ht="15.75" customHeight="1">
      <c r="A6" s="1" t="s">
        <v>71</v>
      </c>
      <c r="C6" s="30"/>
      <c r="D6" s="30"/>
      <c r="E6" s="30" t="s">
        <v>70</v>
      </c>
      <c r="G6" s="17" t="s">
        <v>72</v>
      </c>
      <c r="H6" s="1">
        <v>4</v>
      </c>
      <c r="I6" s="6">
        <f t="shared" si="0"/>
        <v>5.5555555555555552E-2</v>
      </c>
      <c r="K6" s="56" t="s">
        <v>490</v>
      </c>
      <c r="L6" s="1">
        <v>4</v>
      </c>
      <c r="M6" s="18">
        <f t="shared" si="1"/>
        <v>5.5555555555555552E-2</v>
      </c>
    </row>
    <row r="7" spans="1:13" ht="15.75" customHeight="1">
      <c r="C7" s="30"/>
      <c r="D7" s="30"/>
      <c r="E7" s="30" t="s">
        <v>68</v>
      </c>
      <c r="G7" s="17" t="s">
        <v>73</v>
      </c>
      <c r="H7" s="1">
        <v>4</v>
      </c>
      <c r="I7" s="6">
        <f t="shared" si="0"/>
        <v>5.5555555555555552E-2</v>
      </c>
      <c r="K7" s="56" t="s">
        <v>491</v>
      </c>
      <c r="L7" s="1">
        <v>4</v>
      </c>
      <c r="M7" s="18">
        <f t="shared" si="1"/>
        <v>5.5555555555555552E-2</v>
      </c>
    </row>
    <row r="8" spans="1:13" ht="15.75" customHeight="1">
      <c r="C8" s="30"/>
      <c r="D8" s="30"/>
      <c r="E8" s="30" t="s">
        <v>74</v>
      </c>
      <c r="G8" s="17" t="s">
        <v>64</v>
      </c>
      <c r="H8" s="1">
        <v>3</v>
      </c>
      <c r="I8" s="6">
        <f t="shared" si="0"/>
        <v>4.1666666666666664E-2</v>
      </c>
      <c r="K8" s="56" t="s">
        <v>492</v>
      </c>
      <c r="L8" s="1">
        <v>3</v>
      </c>
      <c r="M8" s="18">
        <f t="shared" si="1"/>
        <v>4.1666666666666664E-2</v>
      </c>
    </row>
    <row r="9" spans="1:13" ht="15.75" customHeight="1">
      <c r="C9" s="30"/>
      <c r="D9" s="30"/>
      <c r="E9" s="30" t="s">
        <v>68</v>
      </c>
      <c r="G9" s="17" t="s">
        <v>75</v>
      </c>
      <c r="H9" s="1">
        <v>3</v>
      </c>
      <c r="I9" s="6">
        <f t="shared" si="0"/>
        <v>4.1666666666666664E-2</v>
      </c>
      <c r="K9" s="56" t="s">
        <v>493</v>
      </c>
      <c r="L9" s="1">
        <v>3</v>
      </c>
      <c r="M9" s="18">
        <f t="shared" si="1"/>
        <v>4.1666666666666664E-2</v>
      </c>
    </row>
    <row r="10" spans="1:13" ht="15.75" customHeight="1">
      <c r="C10" s="31"/>
      <c r="D10" s="31"/>
      <c r="E10" s="31" t="s">
        <v>76</v>
      </c>
      <c r="G10" s="17" t="s">
        <v>77</v>
      </c>
      <c r="H10" s="1">
        <v>2</v>
      </c>
      <c r="I10" s="6">
        <f t="shared" si="0"/>
        <v>2.7777777777777776E-2</v>
      </c>
      <c r="K10" s="56" t="s">
        <v>494</v>
      </c>
      <c r="L10" s="1">
        <v>2</v>
      </c>
      <c r="M10" s="18">
        <f t="shared" si="1"/>
        <v>2.7777777777777776E-2</v>
      </c>
    </row>
    <row r="11" spans="1:13" ht="15.75" customHeight="1">
      <c r="C11" s="30"/>
      <c r="D11" s="30"/>
      <c r="E11" s="30" t="s">
        <v>69</v>
      </c>
      <c r="G11" s="17" t="s">
        <v>78</v>
      </c>
      <c r="H11" s="1">
        <v>1</v>
      </c>
      <c r="I11" s="6">
        <f t="shared" si="0"/>
        <v>1.3888888888888888E-2</v>
      </c>
      <c r="K11" s="56" t="s">
        <v>495</v>
      </c>
      <c r="L11" s="1">
        <v>26</v>
      </c>
      <c r="M11" s="18">
        <f t="shared" si="1"/>
        <v>0.3611111111111111</v>
      </c>
    </row>
    <row r="12" spans="1:13" ht="15.75" customHeight="1" thickBot="1">
      <c r="C12" s="30"/>
      <c r="D12" s="30"/>
      <c r="E12" s="30" t="s">
        <v>68</v>
      </c>
      <c r="G12" s="17" t="s">
        <v>79</v>
      </c>
      <c r="H12" s="1">
        <v>1</v>
      </c>
      <c r="I12" s="6">
        <f t="shared" si="0"/>
        <v>1.3888888888888888E-2</v>
      </c>
      <c r="K12" s="57" t="s">
        <v>485</v>
      </c>
      <c r="L12" s="11">
        <f>SUM(L2:L11)</f>
        <v>72</v>
      </c>
      <c r="M12" s="78">
        <f t="shared" si="1"/>
        <v>1</v>
      </c>
    </row>
    <row r="13" spans="1:13" ht="15.75" customHeight="1">
      <c r="C13" s="31"/>
      <c r="D13" s="31"/>
      <c r="E13" s="31" t="s">
        <v>80</v>
      </c>
      <c r="G13" s="17" t="s">
        <v>81</v>
      </c>
      <c r="H13" s="1">
        <v>1</v>
      </c>
      <c r="I13" s="6">
        <f t="shared" si="0"/>
        <v>1.3888888888888888E-2</v>
      </c>
      <c r="K13" s="17"/>
      <c r="M13" s="6"/>
    </row>
    <row r="14" spans="1:13" ht="15.75" customHeight="1">
      <c r="C14" s="30"/>
      <c r="D14" s="30"/>
      <c r="E14" s="30" t="s">
        <v>69</v>
      </c>
      <c r="G14" s="17" t="s">
        <v>82</v>
      </c>
      <c r="H14" s="1">
        <v>1</v>
      </c>
      <c r="I14" s="6">
        <f t="shared" si="0"/>
        <v>1.3888888888888888E-2</v>
      </c>
      <c r="K14" s="17"/>
      <c r="M14" s="6"/>
    </row>
    <row r="15" spans="1:13" ht="15.75" customHeight="1">
      <c r="C15" s="30"/>
      <c r="D15" s="30"/>
      <c r="E15" s="30" t="s">
        <v>68</v>
      </c>
      <c r="G15" s="17" t="s">
        <v>83</v>
      </c>
      <c r="H15" s="1">
        <v>1</v>
      </c>
      <c r="I15" s="6">
        <f t="shared" si="0"/>
        <v>1.3888888888888888E-2</v>
      </c>
      <c r="K15" s="17"/>
      <c r="M15" s="6"/>
    </row>
    <row r="16" spans="1:13" ht="15.75" customHeight="1">
      <c r="C16" s="30"/>
      <c r="D16" s="30"/>
      <c r="E16" s="30" t="s">
        <v>72</v>
      </c>
      <c r="G16" s="17" t="s">
        <v>84</v>
      </c>
      <c r="H16" s="1">
        <v>1</v>
      </c>
      <c r="I16" s="6">
        <f t="shared" si="0"/>
        <v>1.3888888888888888E-2</v>
      </c>
      <c r="K16" s="17"/>
      <c r="M16" s="6"/>
    </row>
    <row r="17" spans="3:13" ht="15.75" customHeight="1">
      <c r="C17" s="30"/>
      <c r="D17" s="30"/>
      <c r="E17" s="30" t="s">
        <v>85</v>
      </c>
      <c r="G17" s="17" t="s">
        <v>86</v>
      </c>
      <c r="H17" s="1">
        <v>1</v>
      </c>
      <c r="I17" s="6">
        <f t="shared" si="0"/>
        <v>1.3888888888888888E-2</v>
      </c>
      <c r="K17" s="17"/>
      <c r="M17" s="6"/>
    </row>
    <row r="18" spans="3:13" ht="15.75" customHeight="1">
      <c r="C18" s="31"/>
      <c r="D18" s="31"/>
      <c r="E18" s="31" t="s">
        <v>87</v>
      </c>
      <c r="G18" s="17" t="s">
        <v>88</v>
      </c>
      <c r="H18" s="1">
        <v>1</v>
      </c>
      <c r="I18" s="6">
        <f t="shared" si="0"/>
        <v>1.3888888888888888E-2</v>
      </c>
      <c r="K18" s="17"/>
      <c r="M18" s="6"/>
    </row>
    <row r="19" spans="3:13" ht="15.75" customHeight="1">
      <c r="C19" s="30"/>
      <c r="D19" s="30"/>
      <c r="E19" s="30" t="s">
        <v>69</v>
      </c>
      <c r="G19" s="17" t="s">
        <v>89</v>
      </c>
      <c r="H19" s="1">
        <v>1</v>
      </c>
      <c r="I19" s="6">
        <f t="shared" si="0"/>
        <v>1.3888888888888888E-2</v>
      </c>
      <c r="K19" s="17"/>
      <c r="M19" s="6"/>
    </row>
    <row r="20" spans="3:13" ht="15.75" customHeight="1">
      <c r="C20" s="30"/>
      <c r="D20" s="30"/>
      <c r="E20" s="30" t="s">
        <v>65</v>
      </c>
      <c r="G20" s="17" t="s">
        <v>90</v>
      </c>
      <c r="H20" s="1">
        <v>1</v>
      </c>
      <c r="I20" s="6">
        <f t="shared" si="0"/>
        <v>1.3888888888888888E-2</v>
      </c>
      <c r="K20" s="17"/>
      <c r="M20" s="6"/>
    </row>
    <row r="21" spans="3:13" ht="15.75" customHeight="1">
      <c r="C21" s="30"/>
      <c r="D21" s="30"/>
      <c r="E21" s="30" t="s">
        <v>70</v>
      </c>
      <c r="G21" s="17" t="s">
        <v>91</v>
      </c>
      <c r="H21" s="1">
        <v>1</v>
      </c>
      <c r="I21" s="6">
        <f t="shared" si="0"/>
        <v>1.3888888888888888E-2</v>
      </c>
      <c r="K21" s="17"/>
      <c r="L21" s="32"/>
      <c r="M21" s="34"/>
    </row>
    <row r="22" spans="3:13" ht="15.75" customHeight="1">
      <c r="C22" s="30"/>
      <c r="D22" s="30"/>
      <c r="E22" s="30" t="s">
        <v>73</v>
      </c>
      <c r="G22" s="17" t="s">
        <v>92</v>
      </c>
      <c r="H22" s="1">
        <v>1</v>
      </c>
      <c r="I22" s="6">
        <f t="shared" si="0"/>
        <v>1.3888888888888888E-2</v>
      </c>
      <c r="K22" s="17"/>
      <c r="M22" s="6"/>
    </row>
    <row r="23" spans="3:13" ht="15.75" customHeight="1">
      <c r="C23" s="30"/>
      <c r="D23" s="30"/>
      <c r="E23" s="30" t="s">
        <v>77</v>
      </c>
      <c r="G23" s="17" t="s">
        <v>93</v>
      </c>
      <c r="H23" s="1">
        <v>1</v>
      </c>
      <c r="I23" s="6">
        <f t="shared" si="0"/>
        <v>1.3888888888888888E-2</v>
      </c>
      <c r="K23" s="17"/>
      <c r="M23" s="6"/>
    </row>
    <row r="24" spans="3:13" ht="15.75" customHeight="1">
      <c r="C24" s="30"/>
      <c r="D24" s="30"/>
      <c r="E24" s="30" t="s">
        <v>94</v>
      </c>
      <c r="G24" s="17" t="s">
        <v>95</v>
      </c>
      <c r="H24" s="1">
        <v>1</v>
      </c>
      <c r="I24" s="6">
        <f t="shared" si="0"/>
        <v>1.3888888888888888E-2</v>
      </c>
      <c r="K24" s="17"/>
      <c r="M24" s="6"/>
    </row>
    <row r="25" spans="3:13" ht="15.75" customHeight="1">
      <c r="C25" s="31"/>
      <c r="D25" s="31"/>
      <c r="E25" s="31" t="s">
        <v>96</v>
      </c>
      <c r="G25" s="17" t="s">
        <v>97</v>
      </c>
      <c r="H25" s="1">
        <v>1</v>
      </c>
      <c r="I25" s="6">
        <f t="shared" si="0"/>
        <v>1.3888888888888888E-2</v>
      </c>
      <c r="K25" s="17"/>
      <c r="M25" s="6"/>
    </row>
    <row r="26" spans="3:13" ht="15.75" customHeight="1">
      <c r="C26" s="30"/>
      <c r="D26" s="30"/>
      <c r="E26" s="30" t="s">
        <v>65</v>
      </c>
      <c r="G26" s="17" t="s">
        <v>98</v>
      </c>
      <c r="H26" s="1">
        <v>1</v>
      </c>
      <c r="I26" s="6">
        <f t="shared" si="0"/>
        <v>1.3888888888888888E-2</v>
      </c>
      <c r="K26" s="17"/>
      <c r="M26" s="6"/>
    </row>
    <row r="27" spans="3:13" ht="15.75" customHeight="1">
      <c r="C27" s="30"/>
      <c r="D27" s="30"/>
      <c r="E27" s="30" t="s">
        <v>77</v>
      </c>
      <c r="G27" s="17" t="s">
        <v>99</v>
      </c>
      <c r="H27" s="1">
        <v>1</v>
      </c>
      <c r="I27" s="6">
        <f t="shared" si="0"/>
        <v>1.3888888888888888E-2</v>
      </c>
      <c r="K27" s="17"/>
      <c r="M27" s="6"/>
    </row>
    <row r="28" spans="3:13" ht="15.75" customHeight="1">
      <c r="C28" s="30"/>
      <c r="D28" s="30"/>
      <c r="E28" s="30" t="s">
        <v>65</v>
      </c>
      <c r="G28" s="17" t="s">
        <v>100</v>
      </c>
      <c r="H28" s="1">
        <v>1</v>
      </c>
      <c r="I28" s="6">
        <f t="shared" si="0"/>
        <v>1.3888888888888888E-2</v>
      </c>
      <c r="K28" s="17"/>
      <c r="M28" s="6"/>
    </row>
    <row r="29" spans="3:13" ht="15.75" customHeight="1">
      <c r="C29" s="31"/>
      <c r="D29" s="31"/>
      <c r="E29" s="31" t="s">
        <v>100</v>
      </c>
      <c r="G29" s="17" t="s">
        <v>96</v>
      </c>
      <c r="H29" s="1">
        <v>1</v>
      </c>
      <c r="I29" s="6">
        <f t="shared" si="0"/>
        <v>1.3888888888888888E-2</v>
      </c>
      <c r="K29" s="17"/>
      <c r="M29" s="6"/>
    </row>
    <row r="30" spans="3:13" ht="15.75" customHeight="1">
      <c r="C30" s="30"/>
      <c r="D30" s="30"/>
      <c r="E30" s="30" t="s">
        <v>72</v>
      </c>
      <c r="G30" s="17" t="s">
        <v>94</v>
      </c>
      <c r="H30" s="1">
        <v>1</v>
      </c>
      <c r="I30" s="6">
        <f t="shared" si="0"/>
        <v>1.3888888888888888E-2</v>
      </c>
      <c r="K30" s="17"/>
      <c r="M30" s="6"/>
    </row>
    <row r="31" spans="3:13" ht="15.75" customHeight="1">
      <c r="C31" s="30"/>
      <c r="D31" s="30"/>
      <c r="E31" s="30" t="s">
        <v>65</v>
      </c>
      <c r="G31" s="17" t="s">
        <v>87</v>
      </c>
      <c r="H31" s="1">
        <v>1</v>
      </c>
      <c r="I31" s="6">
        <f t="shared" si="0"/>
        <v>1.3888888888888888E-2</v>
      </c>
      <c r="K31" s="17"/>
      <c r="M31" s="6"/>
    </row>
    <row r="32" spans="3:13" ht="15.75" customHeight="1">
      <c r="C32" s="30"/>
      <c r="D32" s="30"/>
      <c r="E32" s="30" t="s">
        <v>99</v>
      </c>
      <c r="G32" s="17" t="s">
        <v>85</v>
      </c>
      <c r="H32" s="1">
        <v>1</v>
      </c>
      <c r="I32" s="6">
        <f t="shared" si="0"/>
        <v>1.3888888888888888E-2</v>
      </c>
      <c r="K32" s="17"/>
      <c r="M32" s="6"/>
    </row>
    <row r="33" spans="3:22" ht="15.75" customHeight="1">
      <c r="C33" s="30"/>
      <c r="D33" s="30"/>
      <c r="E33" s="30" t="s">
        <v>68</v>
      </c>
      <c r="G33" s="17" t="s">
        <v>80</v>
      </c>
      <c r="H33" s="1">
        <v>1</v>
      </c>
      <c r="I33" s="6">
        <f t="shared" si="0"/>
        <v>1.3888888888888888E-2</v>
      </c>
      <c r="K33" s="17"/>
      <c r="M33" s="6"/>
    </row>
    <row r="34" spans="3:22" ht="15.75" customHeight="1">
      <c r="C34" s="30"/>
      <c r="D34" s="30"/>
      <c r="E34" s="30" t="s">
        <v>69</v>
      </c>
      <c r="G34" s="17" t="s">
        <v>76</v>
      </c>
      <c r="H34" s="1">
        <v>1</v>
      </c>
      <c r="I34" s="6">
        <f t="shared" si="0"/>
        <v>1.3888888888888888E-2</v>
      </c>
      <c r="K34" s="17"/>
      <c r="M34" s="6"/>
    </row>
    <row r="35" spans="3:22" ht="15.75" customHeight="1">
      <c r="C35" s="31"/>
      <c r="D35" s="31"/>
      <c r="E35" s="31" t="s">
        <v>93</v>
      </c>
      <c r="G35" s="17" t="s">
        <v>74</v>
      </c>
      <c r="H35" s="1">
        <v>1</v>
      </c>
      <c r="I35" s="6">
        <f t="shared" si="0"/>
        <v>1.3888888888888888E-2</v>
      </c>
      <c r="K35" s="17"/>
      <c r="L35" s="44" t="s">
        <v>146</v>
      </c>
      <c r="M35" s="6"/>
    </row>
    <row r="36" spans="3:22" ht="15.75" customHeight="1">
      <c r="C36" s="30"/>
      <c r="D36" s="30"/>
      <c r="E36" s="30" t="s">
        <v>73</v>
      </c>
      <c r="G36" s="17" t="s">
        <v>101</v>
      </c>
      <c r="H36" s="1">
        <v>1</v>
      </c>
      <c r="I36" s="6">
        <f t="shared" si="0"/>
        <v>1.3888888888888888E-2</v>
      </c>
      <c r="K36" s="17"/>
      <c r="M36" s="6"/>
    </row>
    <row r="37" spans="3:22" ht="15.75" customHeight="1">
      <c r="C37" s="30"/>
      <c r="D37" s="30"/>
      <c r="E37" s="30" t="s">
        <v>72</v>
      </c>
      <c r="G37" s="17" t="s">
        <v>10</v>
      </c>
      <c r="H37" s="1">
        <f>SUM(H2:H36)</f>
        <v>72</v>
      </c>
      <c r="I37" s="6">
        <f t="shared" si="0"/>
        <v>1</v>
      </c>
      <c r="K37" s="16"/>
      <c r="L37" s="39" t="s">
        <v>142</v>
      </c>
    </row>
    <row r="38" spans="3:22" ht="15.75" customHeight="1">
      <c r="C38" s="30"/>
      <c r="D38" s="30"/>
      <c r="E38" s="30" t="s">
        <v>65</v>
      </c>
      <c r="G38" s="30"/>
      <c r="L38" s="42" t="s">
        <v>141</v>
      </c>
    </row>
    <row r="39" spans="3:22" ht="15.75" customHeight="1">
      <c r="C39" s="30"/>
      <c r="D39" s="30"/>
      <c r="E39" s="30" t="s">
        <v>98</v>
      </c>
      <c r="G39" s="30"/>
      <c r="V39" s="63" t="s">
        <v>517</v>
      </c>
    </row>
    <row r="40" spans="3:22" ht="15.75" customHeight="1">
      <c r="C40" s="31"/>
      <c r="D40" s="31"/>
      <c r="E40" s="31" t="s">
        <v>97</v>
      </c>
      <c r="G40" s="30"/>
    </row>
    <row r="41" spans="3:22" ht="15.75" customHeight="1">
      <c r="C41" s="30"/>
      <c r="D41" s="30"/>
      <c r="E41" s="30" t="s">
        <v>69</v>
      </c>
      <c r="G41" s="30"/>
    </row>
    <row r="42" spans="3:22" ht="15.75" customHeight="1">
      <c r="C42" s="31"/>
      <c r="D42" s="31"/>
      <c r="E42" s="31" t="s">
        <v>95</v>
      </c>
      <c r="G42" s="30"/>
    </row>
    <row r="43" spans="3:22" ht="15.75" customHeight="1">
      <c r="C43" s="31"/>
      <c r="D43" s="31"/>
      <c r="E43" s="31" t="s">
        <v>86</v>
      </c>
      <c r="G43" s="30"/>
    </row>
    <row r="44" spans="3:22" ht="15.75" customHeight="1">
      <c r="C44" s="30"/>
      <c r="D44" s="30"/>
      <c r="E44" s="30" t="s">
        <v>68</v>
      </c>
      <c r="G44" s="30"/>
    </row>
    <row r="45" spans="3:22" ht="15.75" customHeight="1">
      <c r="C45" s="31"/>
      <c r="D45" s="31"/>
      <c r="E45" s="31" t="s">
        <v>92</v>
      </c>
      <c r="G45" s="30"/>
    </row>
    <row r="46" spans="3:22" ht="15.75" customHeight="1">
      <c r="C46" s="30"/>
      <c r="D46" s="30"/>
      <c r="E46" s="30" t="s">
        <v>70</v>
      </c>
      <c r="G46" s="30"/>
    </row>
    <row r="47" spans="3:22" ht="15.75" customHeight="1">
      <c r="C47" s="30"/>
      <c r="D47" s="30"/>
      <c r="E47" s="30" t="s">
        <v>79</v>
      </c>
      <c r="G47" s="30"/>
    </row>
    <row r="48" spans="3:22" ht="15.75" customHeight="1">
      <c r="C48" s="30"/>
      <c r="D48" s="30"/>
      <c r="E48" s="30" t="s">
        <v>65</v>
      </c>
      <c r="G48" s="30"/>
    </row>
    <row r="49" spans="3:12" ht="15.75" customHeight="1">
      <c r="C49" s="30"/>
      <c r="D49" s="30"/>
      <c r="E49" s="30" t="s">
        <v>81</v>
      </c>
      <c r="G49" s="30"/>
    </row>
    <row r="50" spans="3:12" ht="15.75" customHeight="1">
      <c r="C50" s="30"/>
      <c r="D50" s="30"/>
      <c r="E50" s="30" t="s">
        <v>75</v>
      </c>
      <c r="G50" s="30"/>
    </row>
    <row r="51" spans="3:12" ht="15.75" customHeight="1">
      <c r="C51" s="30"/>
      <c r="D51" s="30"/>
      <c r="E51" s="30" t="s">
        <v>82</v>
      </c>
      <c r="G51" s="30"/>
    </row>
    <row r="52" spans="3:12" ht="15.75" customHeight="1">
      <c r="C52" s="30"/>
      <c r="D52" s="30"/>
      <c r="E52" s="30" t="s">
        <v>69</v>
      </c>
      <c r="G52" s="30"/>
    </row>
    <row r="53" spans="3:12" ht="15.75" customHeight="1">
      <c r="C53" s="30"/>
      <c r="D53" s="30"/>
      <c r="E53" s="30" t="s">
        <v>78</v>
      </c>
      <c r="G53" s="30"/>
    </row>
    <row r="54" spans="3:12" ht="15.75" customHeight="1">
      <c r="C54" s="30"/>
      <c r="D54" s="30"/>
      <c r="E54" s="30" t="s">
        <v>84</v>
      </c>
      <c r="G54" s="30"/>
    </row>
    <row r="55" spans="3:12" ht="15.75" customHeight="1">
      <c r="C55" s="31"/>
      <c r="D55" s="31"/>
      <c r="E55" s="31" t="s">
        <v>83</v>
      </c>
      <c r="G55" s="30"/>
    </row>
    <row r="56" spans="3:12" ht="15.75" customHeight="1">
      <c r="C56" s="30"/>
      <c r="D56" s="30"/>
      <c r="E56" s="30" t="s">
        <v>68</v>
      </c>
      <c r="G56" s="30"/>
    </row>
    <row r="57" spans="3:12" ht="15.75" customHeight="1">
      <c r="C57" s="30"/>
      <c r="D57" s="30"/>
      <c r="E57" s="30" t="s">
        <v>70</v>
      </c>
      <c r="G57" s="30"/>
    </row>
    <row r="58" spans="3:12" ht="15.75" customHeight="1">
      <c r="C58" s="30"/>
      <c r="D58" s="30"/>
      <c r="E58" s="30" t="s">
        <v>72</v>
      </c>
      <c r="G58" s="30"/>
      <c r="L58" s="22" t="s">
        <v>139</v>
      </c>
    </row>
    <row r="59" spans="3:12" ht="15.75" customHeight="1">
      <c r="C59" s="31"/>
      <c r="D59" s="31"/>
      <c r="E59" s="31" t="s">
        <v>88</v>
      </c>
      <c r="G59" s="30"/>
      <c r="L59" s="17" t="s">
        <v>78</v>
      </c>
    </row>
    <row r="60" spans="3:12" ht="15.75" customHeight="1">
      <c r="C60" s="31"/>
      <c r="D60" s="31"/>
      <c r="E60" s="31" t="s">
        <v>89</v>
      </c>
      <c r="G60" s="30"/>
      <c r="L60" s="17" t="s">
        <v>79</v>
      </c>
    </row>
    <row r="61" spans="3:12" ht="14">
      <c r="C61" s="30"/>
      <c r="D61" s="30"/>
      <c r="E61" s="30" t="s">
        <v>69</v>
      </c>
      <c r="G61" s="30"/>
      <c r="L61" s="17" t="s">
        <v>81</v>
      </c>
    </row>
    <row r="62" spans="3:12" ht="14">
      <c r="C62" s="30"/>
      <c r="D62" s="30"/>
      <c r="E62" s="30" t="s">
        <v>65</v>
      </c>
      <c r="G62" s="30"/>
      <c r="L62" s="17" t="s">
        <v>82</v>
      </c>
    </row>
    <row r="63" spans="3:12" ht="14">
      <c r="C63" s="30"/>
      <c r="D63" s="30"/>
      <c r="E63" s="30" t="s">
        <v>75</v>
      </c>
      <c r="G63" s="30"/>
      <c r="L63" s="17" t="s">
        <v>83</v>
      </c>
    </row>
    <row r="64" spans="3:12" ht="14">
      <c r="C64" s="30"/>
      <c r="D64" s="30"/>
      <c r="E64" s="30" t="s">
        <v>73</v>
      </c>
      <c r="G64" s="30"/>
      <c r="L64" s="17" t="s">
        <v>84</v>
      </c>
    </row>
    <row r="65" spans="1:12" ht="15">
      <c r="C65" s="31"/>
      <c r="D65" s="31"/>
      <c r="E65" s="31" t="s">
        <v>90</v>
      </c>
      <c r="G65" s="30"/>
      <c r="L65" s="17" t="s">
        <v>86</v>
      </c>
    </row>
    <row r="66" spans="1:12" ht="14">
      <c r="C66" s="30"/>
      <c r="D66" s="30"/>
      <c r="E66" s="30" t="s">
        <v>69</v>
      </c>
      <c r="G66" s="30"/>
      <c r="L66" s="17" t="s">
        <v>88</v>
      </c>
    </row>
    <row r="67" spans="1:12" ht="14">
      <c r="C67" s="30"/>
      <c r="D67" s="30"/>
      <c r="E67" s="30" t="s">
        <v>68</v>
      </c>
      <c r="G67" s="30"/>
      <c r="L67" s="17" t="s">
        <v>89</v>
      </c>
    </row>
    <row r="68" spans="1:12" ht="14">
      <c r="C68" s="30"/>
      <c r="D68" s="30"/>
      <c r="E68" s="30" t="s">
        <v>65</v>
      </c>
      <c r="G68" s="30"/>
      <c r="L68" s="17" t="s">
        <v>90</v>
      </c>
    </row>
    <row r="69" spans="1:12" ht="14">
      <c r="C69" s="30"/>
      <c r="D69" s="30"/>
      <c r="E69" s="30" t="s">
        <v>73</v>
      </c>
      <c r="G69" s="30"/>
      <c r="L69" s="17" t="s">
        <v>91</v>
      </c>
    </row>
    <row r="70" spans="1:12" ht="14">
      <c r="C70" s="30"/>
      <c r="D70" s="30"/>
      <c r="E70" s="30" t="s">
        <v>64</v>
      </c>
      <c r="G70" s="30"/>
      <c r="L70" s="17" t="s">
        <v>92</v>
      </c>
    </row>
    <row r="71" spans="1:12" ht="15">
      <c r="C71" s="31"/>
      <c r="D71" s="31"/>
      <c r="E71" s="31" t="s">
        <v>91</v>
      </c>
      <c r="G71" s="30"/>
      <c r="L71" s="17" t="s">
        <v>93</v>
      </c>
    </row>
    <row r="72" spans="1:12" ht="14">
      <c r="C72" s="30"/>
      <c r="D72" s="30"/>
      <c r="E72" s="30" t="s">
        <v>75</v>
      </c>
      <c r="G72" s="30"/>
      <c r="L72" s="17" t="s">
        <v>95</v>
      </c>
    </row>
    <row r="73" spans="1:12" ht="15">
      <c r="C73" s="31"/>
      <c r="D73" s="31"/>
      <c r="E73" s="31" t="s">
        <v>101</v>
      </c>
      <c r="G73" s="30"/>
      <c r="L73" s="17" t="s">
        <v>97</v>
      </c>
    </row>
    <row r="74" spans="1:12" ht="15.75" customHeight="1">
      <c r="L74" s="17" t="s">
        <v>98</v>
      </c>
    </row>
    <row r="75" spans="1:12" ht="14">
      <c r="E75" s="1" t="s">
        <v>102</v>
      </c>
      <c r="L75" s="17" t="s">
        <v>99</v>
      </c>
    </row>
    <row r="76" spans="1:12" ht="15.75" customHeight="1">
      <c r="L76" s="17" t="s">
        <v>100</v>
      </c>
    </row>
    <row r="77" spans="1:12" ht="15.75" customHeight="1">
      <c r="L77" s="17" t="s">
        <v>96</v>
      </c>
    </row>
    <row r="78" spans="1:12" ht="14">
      <c r="A78" s="30"/>
      <c r="L78" s="17" t="s">
        <v>94</v>
      </c>
    </row>
    <row r="79" spans="1:12" ht="14">
      <c r="A79" s="30"/>
      <c r="G79" s="33"/>
      <c r="L79" s="17" t="s">
        <v>87</v>
      </c>
    </row>
    <row r="80" spans="1:12" ht="14">
      <c r="A80" s="30"/>
      <c r="L80" s="17" t="s">
        <v>85</v>
      </c>
    </row>
    <row r="81" spans="1:12" ht="14">
      <c r="A81" s="30"/>
      <c r="L81" s="17" t="s">
        <v>80</v>
      </c>
    </row>
    <row r="82" spans="1:12" ht="14">
      <c r="A82" s="30"/>
      <c r="G82" s="33"/>
      <c r="L82" s="17" t="s">
        <v>76</v>
      </c>
    </row>
    <row r="83" spans="1:12" ht="14">
      <c r="A83" s="30"/>
      <c r="G83" s="33"/>
      <c r="L83" s="17" t="s">
        <v>74</v>
      </c>
    </row>
    <row r="84" spans="1:12" ht="14">
      <c r="A84" s="30"/>
      <c r="L84" s="17" t="s">
        <v>101</v>
      </c>
    </row>
    <row r="85" spans="1:12" ht="14">
      <c r="A85" s="30"/>
    </row>
    <row r="86" spans="1:12" ht="14">
      <c r="A86" s="30"/>
    </row>
    <row r="87" spans="1:12" ht="14">
      <c r="A87" s="30"/>
    </row>
    <row r="88" spans="1:12" ht="14">
      <c r="A88" s="30"/>
    </row>
    <row r="89" spans="1:12" ht="14">
      <c r="A89" s="30"/>
    </row>
    <row r="90" spans="1:12" ht="14">
      <c r="A90" s="30"/>
    </row>
    <row r="91" spans="1:12" ht="14">
      <c r="A91" s="30"/>
    </row>
    <row r="92" spans="1:12" ht="14">
      <c r="A92" s="30"/>
    </row>
    <row r="93" spans="1:12" ht="14">
      <c r="A93" s="30"/>
    </row>
    <row r="94" spans="1:12" ht="14">
      <c r="A94" s="30"/>
    </row>
    <row r="95" spans="1:12" ht="14">
      <c r="A95" s="30"/>
    </row>
    <row r="96" spans="1:12" ht="14">
      <c r="A96" s="30"/>
    </row>
    <row r="97" spans="1:1" ht="14">
      <c r="A97" s="30"/>
    </row>
    <row r="98" spans="1:1" ht="14">
      <c r="A98" s="30"/>
    </row>
    <row r="99" spans="1:1" ht="14">
      <c r="A99" s="30"/>
    </row>
    <row r="100" spans="1:1" ht="14">
      <c r="A100" s="30"/>
    </row>
    <row r="101" spans="1:1" ht="14">
      <c r="A101" s="30"/>
    </row>
    <row r="102" spans="1:1" ht="14">
      <c r="A102" s="30"/>
    </row>
    <row r="103" spans="1:1" ht="14">
      <c r="A103" s="30"/>
    </row>
    <row r="104" spans="1:1" ht="14">
      <c r="A104" s="30"/>
    </row>
    <row r="105" spans="1:1" ht="14">
      <c r="A105" s="30"/>
    </row>
    <row r="106" spans="1:1" ht="14">
      <c r="A106" s="30"/>
    </row>
    <row r="107" spans="1:1" ht="14">
      <c r="A107" s="30"/>
    </row>
    <row r="108" spans="1:1" ht="14">
      <c r="A108" s="30"/>
    </row>
    <row r="109" spans="1:1" ht="14">
      <c r="A109" s="30"/>
    </row>
    <row r="110" spans="1:1" ht="14">
      <c r="A110" s="30"/>
    </row>
    <row r="111" spans="1:1" ht="14">
      <c r="A111" s="30"/>
    </row>
    <row r="112" spans="1:1" ht="14">
      <c r="A112" s="30"/>
    </row>
    <row r="113" spans="1:1" ht="14">
      <c r="A113" s="30"/>
    </row>
    <row r="114" spans="1:1" ht="14">
      <c r="A114" s="30"/>
    </row>
    <row r="115" spans="1:1" ht="14">
      <c r="A115" s="30"/>
    </row>
    <row r="116" spans="1:1" ht="14">
      <c r="A116" s="30"/>
    </row>
    <row r="117" spans="1:1" ht="14">
      <c r="A117" s="30"/>
    </row>
    <row r="118" spans="1:1" ht="14">
      <c r="A118" s="30"/>
    </row>
    <row r="119" spans="1:1" ht="14">
      <c r="A119" s="30"/>
    </row>
    <row r="120" spans="1:1" ht="14">
      <c r="A120" s="30"/>
    </row>
    <row r="121" spans="1:1" ht="14">
      <c r="A121" s="30"/>
    </row>
    <row r="122" spans="1:1" ht="14">
      <c r="A122" s="30"/>
    </row>
    <row r="123" spans="1:1" ht="14">
      <c r="A123" s="30"/>
    </row>
    <row r="124" spans="1:1" ht="14">
      <c r="A124" s="30"/>
    </row>
    <row r="125" spans="1:1" ht="14">
      <c r="A125" s="30"/>
    </row>
    <row r="126" spans="1:1" ht="14">
      <c r="A126" s="30"/>
    </row>
    <row r="127" spans="1:1" ht="14">
      <c r="A127" s="30"/>
    </row>
    <row r="128" spans="1:1" ht="14">
      <c r="A128" s="30"/>
    </row>
    <row r="129" spans="1:1" ht="14">
      <c r="A129" s="30"/>
    </row>
    <row r="130" spans="1:1" ht="14">
      <c r="A130" s="30"/>
    </row>
    <row r="131" spans="1:1" ht="14">
      <c r="A131" s="30"/>
    </row>
    <row r="132" spans="1:1" ht="14">
      <c r="A132" s="30"/>
    </row>
    <row r="133" spans="1:1" ht="14">
      <c r="A133" s="30"/>
    </row>
    <row r="134" spans="1:1" ht="14">
      <c r="A134" s="30"/>
    </row>
    <row r="135" spans="1:1" ht="14">
      <c r="A135" s="30"/>
    </row>
    <row r="136" spans="1:1" ht="14">
      <c r="A136" s="30"/>
    </row>
    <row r="137" spans="1:1" ht="14">
      <c r="A137" s="30"/>
    </row>
    <row r="138" spans="1:1" ht="14">
      <c r="A138" s="30"/>
    </row>
    <row r="139" spans="1:1" ht="14">
      <c r="A139" s="30"/>
    </row>
    <row r="140" spans="1:1" ht="14">
      <c r="A140" s="30"/>
    </row>
    <row r="141" spans="1:1" ht="14">
      <c r="A141" s="30"/>
    </row>
    <row r="142" spans="1:1" ht="14">
      <c r="A142" s="30"/>
    </row>
    <row r="143" spans="1:1" ht="14">
      <c r="A143" s="30"/>
    </row>
    <row r="144" spans="1:1" ht="14">
      <c r="A144" s="30"/>
    </row>
    <row r="145" spans="1:1" ht="14">
      <c r="A145" s="30"/>
    </row>
    <row r="146" spans="1:1" ht="14">
      <c r="A146" s="30"/>
    </row>
    <row r="147" spans="1:1" ht="14">
      <c r="A147" s="30"/>
    </row>
    <row r="148" spans="1:1" ht="14">
      <c r="A148" s="30"/>
    </row>
    <row r="149" spans="1:1" ht="14">
      <c r="A149" s="30"/>
    </row>
  </sheetData>
  <pageMargins left="0.7" right="0.7" top="0.75" bottom="0.75" header="0.3" footer="0.3"/>
  <pageSetup paperSize="9" orientation="portrait" horizontalDpi="0" verticalDpi="0"/>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F7496-005B-1946-992C-2569B138C19B}">
  <dimension ref="A1:D155"/>
  <sheetViews>
    <sheetView topLeftCell="A55" zoomScale="83" zoomScaleNormal="120" workbookViewId="0">
      <selection activeCell="C38" sqref="C38"/>
    </sheetView>
  </sheetViews>
  <sheetFormatPr baseColWidth="10" defaultRowHeight="13"/>
  <cols>
    <col min="2" max="2" width="31.6640625" customWidth="1"/>
    <col min="3" max="3" width="62.83203125" customWidth="1"/>
  </cols>
  <sheetData>
    <row r="1" spans="1:4">
      <c r="A1" s="22" t="s">
        <v>227</v>
      </c>
      <c r="B1" s="52" t="s">
        <v>448</v>
      </c>
      <c r="C1" s="9" t="s">
        <v>242</v>
      </c>
      <c r="D1" s="22" t="s">
        <v>243</v>
      </c>
    </row>
    <row r="2" spans="1:4" ht="15">
      <c r="A2" s="16" t="s">
        <v>244</v>
      </c>
      <c r="B2" s="16"/>
      <c r="C2" s="9" t="s">
        <v>452</v>
      </c>
      <c r="D2" s="54" t="s">
        <v>245</v>
      </c>
    </row>
    <row r="3" spans="1:4" ht="15">
      <c r="A3" s="16" t="s">
        <v>58</v>
      </c>
      <c r="B3" s="16"/>
      <c r="C3" s="9" t="s">
        <v>58</v>
      </c>
      <c r="D3" s="54" t="s">
        <v>246</v>
      </c>
    </row>
    <row r="4" spans="1:4" ht="15">
      <c r="A4" s="16" t="s">
        <v>239</v>
      </c>
      <c r="B4" s="16"/>
      <c r="C4" s="9" t="s">
        <v>239</v>
      </c>
      <c r="D4" s="54" t="s">
        <v>247</v>
      </c>
    </row>
    <row r="5" spans="1:4" ht="15">
      <c r="A5" s="16" t="s">
        <v>231</v>
      </c>
      <c r="B5" s="53" t="s">
        <v>231</v>
      </c>
      <c r="C5" s="9" t="s">
        <v>231</v>
      </c>
      <c r="D5" s="54" t="s">
        <v>248</v>
      </c>
    </row>
    <row r="6" spans="1:4" ht="15">
      <c r="A6" s="16" t="s">
        <v>214</v>
      </c>
      <c r="B6" s="16"/>
      <c r="C6" s="9" t="s">
        <v>202</v>
      </c>
      <c r="D6" s="54" t="s">
        <v>249</v>
      </c>
    </row>
    <row r="7" spans="1:4" ht="15">
      <c r="A7" s="16" t="s">
        <v>203</v>
      </c>
      <c r="B7" s="16"/>
      <c r="C7" s="9" t="s">
        <v>453</v>
      </c>
      <c r="D7" s="54" t="s">
        <v>250</v>
      </c>
    </row>
    <row r="8" spans="1:4" ht="15">
      <c r="A8" s="16" t="s">
        <v>251</v>
      </c>
      <c r="B8" s="16"/>
      <c r="C8" s="9" t="s">
        <v>454</v>
      </c>
      <c r="D8" s="54" t="s">
        <v>252</v>
      </c>
    </row>
    <row r="9" spans="1:4" ht="15">
      <c r="A9" s="16" t="s">
        <v>231</v>
      </c>
      <c r="B9" s="53" t="s">
        <v>231</v>
      </c>
      <c r="C9" s="16"/>
      <c r="D9" s="54" t="s">
        <v>253</v>
      </c>
    </row>
    <row r="10" spans="1:4" ht="15">
      <c r="A10" s="16" t="s">
        <v>203</v>
      </c>
      <c r="B10" s="16"/>
      <c r="C10" s="9" t="s">
        <v>455</v>
      </c>
      <c r="D10" s="54" t="s">
        <v>254</v>
      </c>
    </row>
    <row r="11" spans="1:4" ht="15">
      <c r="A11" s="16" t="s">
        <v>463</v>
      </c>
      <c r="B11" s="53" t="s">
        <v>255</v>
      </c>
      <c r="C11" s="16"/>
      <c r="D11" s="54" t="s">
        <v>256</v>
      </c>
    </row>
    <row r="12" spans="1:4" ht="15">
      <c r="A12" s="16" t="s">
        <v>463</v>
      </c>
      <c r="B12" s="53" t="s">
        <v>257</v>
      </c>
      <c r="C12" s="16"/>
      <c r="D12" s="54" t="s">
        <v>258</v>
      </c>
    </row>
    <row r="13" spans="1:4" ht="15">
      <c r="A13" s="16" t="s">
        <v>228</v>
      </c>
      <c r="B13" s="16"/>
      <c r="C13" s="9" t="s">
        <v>259</v>
      </c>
      <c r="D13" s="54" t="s">
        <v>260</v>
      </c>
    </row>
    <row r="14" spans="1:4" ht="15">
      <c r="A14" s="16" t="s">
        <v>205</v>
      </c>
      <c r="B14" s="53" t="s">
        <v>257</v>
      </c>
      <c r="C14" s="9" t="s">
        <v>205</v>
      </c>
      <c r="D14" s="54" t="s">
        <v>261</v>
      </c>
    </row>
    <row r="15" spans="1:4" ht="15">
      <c r="A15" s="16" t="s">
        <v>58</v>
      </c>
      <c r="B15" s="53"/>
      <c r="C15" s="9" t="s">
        <v>58</v>
      </c>
      <c r="D15" s="54" t="s">
        <v>262</v>
      </c>
    </row>
    <row r="16" spans="1:4" ht="15">
      <c r="A16" s="16" t="s">
        <v>58</v>
      </c>
      <c r="B16" s="16"/>
      <c r="C16" s="9" t="s">
        <v>58</v>
      </c>
      <c r="D16" s="54" t="s">
        <v>263</v>
      </c>
    </row>
    <row r="17" spans="1:4" ht="15">
      <c r="A17" s="16" t="s">
        <v>232</v>
      </c>
      <c r="B17" s="16"/>
      <c r="C17" s="9" t="s">
        <v>232</v>
      </c>
      <c r="D17" s="54" t="s">
        <v>264</v>
      </c>
    </row>
    <row r="18" spans="1:4" ht="15">
      <c r="A18" s="16" t="s">
        <v>265</v>
      </c>
      <c r="B18" s="16"/>
      <c r="C18" s="9" t="s">
        <v>456</v>
      </c>
      <c r="D18" s="54" t="s">
        <v>266</v>
      </c>
    </row>
    <row r="19" spans="1:4" ht="15">
      <c r="A19" s="16" t="s">
        <v>228</v>
      </c>
      <c r="B19" s="53" t="s">
        <v>449</v>
      </c>
      <c r="C19" s="9" t="s">
        <v>457</v>
      </c>
      <c r="D19" s="54" t="s">
        <v>267</v>
      </c>
    </row>
    <row r="20" spans="1:4" ht="15">
      <c r="A20" s="16" t="s">
        <v>268</v>
      </c>
      <c r="B20" s="53" t="s">
        <v>269</v>
      </c>
      <c r="C20" s="9" t="s">
        <v>458</v>
      </c>
      <c r="D20" s="54" t="s">
        <v>270</v>
      </c>
    </row>
    <row r="21" spans="1:4" ht="15">
      <c r="A21" s="16" t="s">
        <v>271</v>
      </c>
      <c r="B21" s="16"/>
      <c r="C21" s="16"/>
      <c r="D21" s="54" t="s">
        <v>272</v>
      </c>
    </row>
    <row r="22" spans="1:4" ht="15">
      <c r="A22" s="16" t="s">
        <v>273</v>
      </c>
      <c r="B22" s="16"/>
      <c r="C22" s="16"/>
      <c r="D22" s="54" t="s">
        <v>274</v>
      </c>
    </row>
    <row r="23" spans="1:4" ht="15">
      <c r="A23" s="16" t="s">
        <v>231</v>
      </c>
      <c r="B23" s="16"/>
      <c r="C23" s="16"/>
      <c r="D23" s="54" t="s">
        <v>275</v>
      </c>
    </row>
    <row r="24" spans="1:4" ht="15">
      <c r="A24" s="16" t="s">
        <v>238</v>
      </c>
      <c r="B24" s="53" t="s">
        <v>450</v>
      </c>
      <c r="C24" s="16"/>
      <c r="D24" s="54" t="s">
        <v>276</v>
      </c>
    </row>
    <row r="25" spans="1:4" ht="15">
      <c r="A25" s="16" t="s">
        <v>214</v>
      </c>
      <c r="B25" s="16"/>
      <c r="C25" s="16"/>
      <c r="D25" s="54" t="s">
        <v>277</v>
      </c>
    </row>
    <row r="26" spans="1:4" ht="15">
      <c r="A26" s="16" t="s">
        <v>231</v>
      </c>
      <c r="B26" s="53" t="s">
        <v>231</v>
      </c>
      <c r="C26" s="16"/>
      <c r="D26" s="54" t="s">
        <v>278</v>
      </c>
    </row>
    <row r="27" spans="1:4" ht="15">
      <c r="A27" s="16" t="s">
        <v>58</v>
      </c>
      <c r="B27" s="16"/>
      <c r="C27" s="16"/>
      <c r="D27" s="54" t="s">
        <v>279</v>
      </c>
    </row>
    <row r="28" spans="1:4" ht="15">
      <c r="A28" s="16" t="s">
        <v>233</v>
      </c>
      <c r="B28" s="53" t="s">
        <v>447</v>
      </c>
      <c r="C28" s="16"/>
      <c r="D28" s="54" t="s">
        <v>280</v>
      </c>
    </row>
    <row r="29" spans="1:4" ht="15">
      <c r="A29" s="16" t="s">
        <v>203</v>
      </c>
      <c r="B29" s="16"/>
      <c r="C29" s="16"/>
      <c r="D29" s="54" t="s">
        <v>281</v>
      </c>
    </row>
    <row r="30" spans="1:4" ht="15">
      <c r="A30" s="16" t="s">
        <v>282</v>
      </c>
      <c r="B30" s="16"/>
      <c r="C30" s="16"/>
      <c r="D30" s="54" t="s">
        <v>283</v>
      </c>
    </row>
    <row r="31" spans="1:4" ht="15">
      <c r="A31" s="16" t="s">
        <v>205</v>
      </c>
      <c r="B31" s="16"/>
      <c r="C31" s="16"/>
      <c r="D31" s="54" t="s">
        <v>284</v>
      </c>
    </row>
    <row r="32" spans="1:4" ht="15">
      <c r="A32" s="16" t="s">
        <v>58</v>
      </c>
      <c r="B32" s="16"/>
      <c r="C32" s="16"/>
      <c r="D32" s="54" t="s">
        <v>285</v>
      </c>
    </row>
    <row r="33" spans="1:4" ht="15">
      <c r="A33" s="16" t="s">
        <v>214</v>
      </c>
      <c r="B33" s="16"/>
      <c r="C33" s="16"/>
      <c r="D33" s="54" t="s">
        <v>286</v>
      </c>
    </row>
    <row r="34" spans="1:4" ht="15">
      <c r="A34" s="16" t="s">
        <v>214</v>
      </c>
      <c r="B34" s="16"/>
      <c r="C34" s="16"/>
      <c r="D34" s="54" t="s">
        <v>287</v>
      </c>
    </row>
    <row r="35" spans="1:4" ht="15">
      <c r="A35" s="16" t="s">
        <v>214</v>
      </c>
      <c r="B35" s="16"/>
      <c r="C35" s="16"/>
      <c r="D35" s="54" t="s">
        <v>288</v>
      </c>
    </row>
    <row r="36" spans="1:4" ht="15">
      <c r="A36" s="16" t="s">
        <v>289</v>
      </c>
      <c r="B36" s="16"/>
      <c r="C36" s="16"/>
      <c r="D36" s="54" t="s">
        <v>290</v>
      </c>
    </row>
    <row r="37" spans="1:4" ht="15">
      <c r="A37" s="16" t="s">
        <v>203</v>
      </c>
      <c r="B37" s="16"/>
      <c r="C37" s="16"/>
      <c r="D37" s="54" t="s">
        <v>291</v>
      </c>
    </row>
    <row r="38" spans="1:4" ht="15">
      <c r="A38" s="16" t="s">
        <v>58</v>
      </c>
      <c r="B38" s="16"/>
      <c r="C38" s="16"/>
      <c r="D38" s="54" t="s">
        <v>292</v>
      </c>
    </row>
    <row r="39" spans="1:4" ht="15">
      <c r="A39" s="16" t="s">
        <v>203</v>
      </c>
      <c r="B39" s="16"/>
      <c r="C39" s="16"/>
      <c r="D39" s="54" t="s">
        <v>293</v>
      </c>
    </row>
    <row r="40" spans="1:4" ht="15">
      <c r="A40" s="16" t="s">
        <v>294</v>
      </c>
      <c r="B40" s="16"/>
      <c r="C40" s="16"/>
      <c r="D40" s="54" t="s">
        <v>295</v>
      </c>
    </row>
    <row r="41" spans="1:4" ht="15">
      <c r="A41" s="16" t="s">
        <v>296</v>
      </c>
      <c r="B41" s="16"/>
      <c r="C41" s="16"/>
      <c r="D41" s="54" t="s">
        <v>297</v>
      </c>
    </row>
    <row r="42" spans="1:4" ht="15">
      <c r="A42" s="16" t="s">
        <v>205</v>
      </c>
      <c r="B42" s="16"/>
      <c r="C42" s="16"/>
      <c r="D42" s="54" t="s">
        <v>298</v>
      </c>
    </row>
    <row r="43" spans="1:4" ht="15">
      <c r="A43" s="16" t="s">
        <v>299</v>
      </c>
      <c r="B43" s="16"/>
      <c r="C43" s="16"/>
      <c r="D43" s="54" t="s">
        <v>300</v>
      </c>
    </row>
    <row r="44" spans="1:4" ht="15">
      <c r="A44" s="16" t="s">
        <v>301</v>
      </c>
      <c r="B44" s="16"/>
      <c r="C44" s="16"/>
      <c r="D44" s="54" t="s">
        <v>302</v>
      </c>
    </row>
    <row r="45" spans="1:4" ht="15">
      <c r="A45" s="16" t="s">
        <v>211</v>
      </c>
      <c r="B45" s="16"/>
      <c r="C45" s="16"/>
      <c r="D45" s="54" t="s">
        <v>303</v>
      </c>
    </row>
    <row r="46" spans="1:4" ht="15">
      <c r="A46" s="16" t="s">
        <v>304</v>
      </c>
      <c r="B46" s="16"/>
      <c r="C46" s="16"/>
      <c r="D46" s="54" t="s">
        <v>305</v>
      </c>
    </row>
    <row r="47" spans="1:4" ht="15">
      <c r="A47" s="16" t="s">
        <v>214</v>
      </c>
      <c r="B47" s="16"/>
      <c r="C47" s="16"/>
      <c r="D47" s="54" t="s">
        <v>306</v>
      </c>
    </row>
    <row r="48" spans="1:4" ht="15">
      <c r="A48" s="16" t="s">
        <v>203</v>
      </c>
      <c r="B48" s="16"/>
      <c r="C48" s="16"/>
      <c r="D48" s="54" t="s">
        <v>307</v>
      </c>
    </row>
    <row r="49" spans="1:4" ht="15">
      <c r="A49" s="16" t="s">
        <v>308</v>
      </c>
      <c r="B49" s="53" t="s">
        <v>309</v>
      </c>
      <c r="C49" s="16"/>
      <c r="D49" s="54" t="s">
        <v>310</v>
      </c>
    </row>
    <row r="50" spans="1:4" ht="15">
      <c r="A50" s="16" t="s">
        <v>58</v>
      </c>
      <c r="B50" s="53" t="s">
        <v>447</v>
      </c>
      <c r="C50" s="16"/>
      <c r="D50" s="54" t="s">
        <v>311</v>
      </c>
    </row>
    <row r="51" spans="1:4" ht="15">
      <c r="A51" s="16" t="s">
        <v>205</v>
      </c>
      <c r="B51" s="16"/>
      <c r="C51" s="9" t="s">
        <v>312</v>
      </c>
      <c r="D51" s="54" t="s">
        <v>313</v>
      </c>
    </row>
    <row r="52" spans="1:4" ht="15">
      <c r="A52" s="16" t="s">
        <v>463</v>
      </c>
      <c r="B52" s="53" t="s">
        <v>314</v>
      </c>
      <c r="C52" s="16"/>
      <c r="D52" s="54" t="s">
        <v>315</v>
      </c>
    </row>
    <row r="53" spans="1:4" ht="15">
      <c r="A53" s="16" t="s">
        <v>221</v>
      </c>
      <c r="B53" s="16"/>
      <c r="C53" s="16"/>
      <c r="D53" s="54" t="s">
        <v>316</v>
      </c>
    </row>
    <row r="54" spans="1:4" ht="15">
      <c r="A54" s="16" t="s">
        <v>58</v>
      </c>
      <c r="B54" s="16"/>
      <c r="C54" s="16"/>
      <c r="D54" s="54" t="s">
        <v>317</v>
      </c>
    </row>
    <row r="55" spans="1:4" ht="15">
      <c r="A55" s="16" t="s">
        <v>58</v>
      </c>
      <c r="B55" s="16"/>
      <c r="C55" s="16"/>
      <c r="D55" s="54" t="s">
        <v>292</v>
      </c>
    </row>
    <row r="56" spans="1:4" ht="15">
      <c r="A56" s="16" t="s">
        <v>58</v>
      </c>
      <c r="B56" s="16"/>
      <c r="C56" s="16"/>
      <c r="D56" s="54" t="s">
        <v>318</v>
      </c>
    </row>
    <row r="57" spans="1:4" ht="15">
      <c r="A57" s="16" t="s">
        <v>211</v>
      </c>
      <c r="B57" s="16"/>
      <c r="C57" s="16"/>
      <c r="D57" s="54" t="s">
        <v>319</v>
      </c>
    </row>
    <row r="58" spans="1:4" ht="15">
      <c r="A58" s="16" t="s">
        <v>320</v>
      </c>
      <c r="B58" s="16"/>
      <c r="C58" s="16"/>
      <c r="D58" s="54" t="s">
        <v>321</v>
      </c>
    </row>
    <row r="59" spans="1:4" ht="15">
      <c r="A59" s="16" t="s">
        <v>463</v>
      </c>
      <c r="B59" s="53" t="s">
        <v>322</v>
      </c>
      <c r="C59" s="16"/>
      <c r="D59" s="54" t="s">
        <v>323</v>
      </c>
    </row>
    <row r="60" spans="1:4" ht="15">
      <c r="A60" s="16" t="s">
        <v>237</v>
      </c>
      <c r="B60" s="16"/>
      <c r="C60" s="9" t="s">
        <v>324</v>
      </c>
      <c r="D60" s="54" t="s">
        <v>325</v>
      </c>
    </row>
    <row r="61" spans="1:4" ht="15">
      <c r="A61" s="16" t="s">
        <v>326</v>
      </c>
      <c r="B61" s="53" t="s">
        <v>327</v>
      </c>
      <c r="C61" s="16"/>
      <c r="D61" s="54" t="s">
        <v>328</v>
      </c>
    </row>
    <row r="62" spans="1:4" ht="15">
      <c r="A62" s="16" t="s">
        <v>230</v>
      </c>
      <c r="B62" s="53" t="s">
        <v>329</v>
      </c>
      <c r="C62" s="16"/>
      <c r="D62" s="54" t="s">
        <v>330</v>
      </c>
    </row>
    <row r="63" spans="1:4" ht="15">
      <c r="A63" s="16" t="s">
        <v>234</v>
      </c>
      <c r="B63" s="16"/>
      <c r="C63" s="16"/>
      <c r="D63" s="54" t="s">
        <v>331</v>
      </c>
    </row>
    <row r="64" spans="1:4" ht="15">
      <c r="A64" s="16" t="s">
        <v>221</v>
      </c>
      <c r="B64" s="16"/>
      <c r="C64" s="16"/>
      <c r="D64" s="54" t="s">
        <v>332</v>
      </c>
    </row>
    <row r="65" spans="1:4" ht="15">
      <c r="A65" s="16" t="s">
        <v>333</v>
      </c>
      <c r="B65" s="53" t="s">
        <v>334</v>
      </c>
      <c r="C65" s="16"/>
      <c r="D65" s="54" t="s">
        <v>335</v>
      </c>
    </row>
    <row r="66" spans="1:4" ht="15">
      <c r="A66" s="16" t="s">
        <v>463</v>
      </c>
      <c r="B66" s="16"/>
      <c r="C66" s="16"/>
      <c r="D66" s="54" t="s">
        <v>336</v>
      </c>
    </row>
    <row r="67" spans="1:4" ht="15">
      <c r="A67" s="16" t="s">
        <v>203</v>
      </c>
      <c r="B67" s="16"/>
      <c r="C67" s="16"/>
      <c r="D67" s="54" t="s">
        <v>337</v>
      </c>
    </row>
    <row r="68" spans="1:4" ht="15">
      <c r="A68" s="16" t="s">
        <v>463</v>
      </c>
      <c r="B68" s="16"/>
      <c r="C68" s="16"/>
      <c r="D68" s="54" t="s">
        <v>338</v>
      </c>
    </row>
    <row r="69" spans="1:4" ht="15">
      <c r="A69" s="16" t="s">
        <v>206</v>
      </c>
      <c r="B69" s="53" t="s">
        <v>339</v>
      </c>
      <c r="C69" s="16"/>
      <c r="D69" s="54" t="s">
        <v>340</v>
      </c>
    </row>
    <row r="70" spans="1:4" ht="15">
      <c r="A70" s="16" t="s">
        <v>235</v>
      </c>
      <c r="B70" s="53" t="s">
        <v>341</v>
      </c>
      <c r="C70" s="16"/>
      <c r="D70" s="54" t="s">
        <v>342</v>
      </c>
    </row>
    <row r="71" spans="1:4" ht="15">
      <c r="A71" s="16" t="s">
        <v>343</v>
      </c>
      <c r="B71" s="16"/>
      <c r="C71" s="9" t="s">
        <v>344</v>
      </c>
      <c r="D71" s="54" t="s">
        <v>345</v>
      </c>
    </row>
    <row r="72" spans="1:4" ht="15">
      <c r="A72" s="16" t="s">
        <v>463</v>
      </c>
      <c r="B72" s="16"/>
      <c r="C72" s="16"/>
      <c r="D72" s="54" t="s">
        <v>346</v>
      </c>
    </row>
    <row r="73" spans="1:4" ht="15">
      <c r="A73" s="16" t="s">
        <v>347</v>
      </c>
      <c r="B73" s="16"/>
      <c r="C73" s="16"/>
      <c r="D73" s="54" t="s">
        <v>348</v>
      </c>
    </row>
    <row r="74" spans="1:4" ht="15">
      <c r="A74" s="16" t="s">
        <v>463</v>
      </c>
      <c r="B74" s="16"/>
      <c r="C74" s="16"/>
      <c r="D74" s="54" t="s">
        <v>349</v>
      </c>
    </row>
    <row r="75" spans="1:4" ht="15">
      <c r="A75" s="16" t="s">
        <v>211</v>
      </c>
      <c r="B75" s="16"/>
      <c r="C75" s="16"/>
      <c r="D75" s="54" t="s">
        <v>350</v>
      </c>
    </row>
    <row r="76" spans="1:4" ht="15">
      <c r="A76" s="16" t="s">
        <v>265</v>
      </c>
      <c r="B76" s="16"/>
      <c r="C76" s="16"/>
      <c r="D76" s="54" t="s">
        <v>351</v>
      </c>
    </row>
    <row r="77" spans="1:4" ht="15">
      <c r="A77" s="16" t="s">
        <v>203</v>
      </c>
      <c r="B77" s="16"/>
      <c r="C77" s="16"/>
      <c r="D77" s="54" t="s">
        <v>352</v>
      </c>
    </row>
    <row r="78" spans="1:4" ht="15">
      <c r="A78" s="16" t="s">
        <v>58</v>
      </c>
      <c r="B78" s="16"/>
      <c r="C78" s="16"/>
      <c r="D78" s="54" t="s">
        <v>353</v>
      </c>
    </row>
    <row r="79" spans="1:4" ht="15">
      <c r="A79" s="16" t="s">
        <v>354</v>
      </c>
      <c r="B79" s="16"/>
      <c r="C79" s="16"/>
      <c r="D79" s="54" t="s">
        <v>355</v>
      </c>
    </row>
    <row r="80" spans="1:4" ht="15">
      <c r="A80" s="16" t="s">
        <v>205</v>
      </c>
      <c r="B80" s="53" t="s">
        <v>356</v>
      </c>
      <c r="C80" s="16"/>
      <c r="D80" s="54" t="s">
        <v>357</v>
      </c>
    </row>
    <row r="81" spans="1:4" ht="15">
      <c r="A81" s="16" t="s">
        <v>358</v>
      </c>
      <c r="B81" s="16"/>
      <c r="C81" s="16"/>
      <c r="D81" s="54" t="s">
        <v>359</v>
      </c>
    </row>
    <row r="82" spans="1:4" ht="15">
      <c r="A82" s="16" t="s">
        <v>228</v>
      </c>
      <c r="B82" s="16"/>
      <c r="C82" s="16"/>
      <c r="D82" s="54" t="s">
        <v>360</v>
      </c>
    </row>
    <row r="83" spans="1:4" ht="15">
      <c r="A83" s="16" t="s">
        <v>361</v>
      </c>
      <c r="B83" s="16"/>
      <c r="C83" s="16"/>
      <c r="D83" s="54" t="s">
        <v>362</v>
      </c>
    </row>
    <row r="84" spans="1:4" ht="15">
      <c r="A84" s="16" t="s">
        <v>463</v>
      </c>
      <c r="B84" s="53" t="s">
        <v>231</v>
      </c>
      <c r="C84" s="16"/>
      <c r="D84" s="54" t="s">
        <v>363</v>
      </c>
    </row>
    <row r="85" spans="1:4" ht="15">
      <c r="A85" s="16" t="s">
        <v>203</v>
      </c>
      <c r="B85" s="16"/>
      <c r="C85" s="16"/>
      <c r="D85" s="54" t="s">
        <v>364</v>
      </c>
    </row>
    <row r="86" spans="1:4" ht="15">
      <c r="A86" s="16" t="s">
        <v>214</v>
      </c>
      <c r="B86" s="16"/>
      <c r="C86" s="16"/>
      <c r="D86" s="54" t="s">
        <v>365</v>
      </c>
    </row>
    <row r="87" spans="1:4" ht="15">
      <c r="A87" s="16" t="s">
        <v>58</v>
      </c>
      <c r="B87" s="16"/>
      <c r="C87" s="16"/>
      <c r="D87" s="54" t="s">
        <v>366</v>
      </c>
    </row>
    <row r="88" spans="1:4" ht="15">
      <c r="A88" s="16" t="s">
        <v>213</v>
      </c>
      <c r="B88" s="16"/>
      <c r="C88" s="16"/>
      <c r="D88" s="54" t="s">
        <v>367</v>
      </c>
    </row>
    <row r="89" spans="1:4" ht="15">
      <c r="A89" s="16" t="s">
        <v>236</v>
      </c>
      <c r="B89" s="16"/>
      <c r="C89" s="16"/>
      <c r="D89" s="54" t="s">
        <v>368</v>
      </c>
    </row>
    <row r="90" spans="1:4" ht="15">
      <c r="A90" s="16" t="s">
        <v>463</v>
      </c>
      <c r="B90" s="53" t="s">
        <v>369</v>
      </c>
      <c r="C90" s="16"/>
      <c r="D90" s="54" t="s">
        <v>370</v>
      </c>
    </row>
    <row r="91" spans="1:4" ht="15">
      <c r="A91" s="16" t="s">
        <v>230</v>
      </c>
      <c r="B91" s="53" t="s">
        <v>371</v>
      </c>
      <c r="C91" s="16"/>
      <c r="D91" s="54" t="s">
        <v>372</v>
      </c>
    </row>
    <row r="92" spans="1:4" ht="15">
      <c r="A92" s="16" t="s">
        <v>373</v>
      </c>
      <c r="B92" s="53" t="s">
        <v>374</v>
      </c>
      <c r="C92" s="16"/>
      <c r="D92" s="54" t="s">
        <v>375</v>
      </c>
    </row>
    <row r="93" spans="1:4" ht="15">
      <c r="A93" s="16" t="s">
        <v>326</v>
      </c>
      <c r="B93" s="16"/>
      <c r="C93" s="16"/>
      <c r="D93" s="54" t="s">
        <v>376</v>
      </c>
    </row>
    <row r="94" spans="1:4" ht="15">
      <c r="A94" s="16" t="s">
        <v>463</v>
      </c>
      <c r="B94" s="16"/>
      <c r="C94" s="16"/>
      <c r="D94" s="54" t="s">
        <v>377</v>
      </c>
    </row>
    <row r="95" spans="1:4" ht="15">
      <c r="A95" s="16" t="s">
        <v>463</v>
      </c>
      <c r="B95" s="16"/>
      <c r="C95" s="16"/>
      <c r="D95" s="54" t="s">
        <v>378</v>
      </c>
    </row>
    <row r="96" spans="1:4" ht="15">
      <c r="A96" s="16" t="s">
        <v>265</v>
      </c>
      <c r="B96" s="16"/>
      <c r="C96" s="9" t="s">
        <v>265</v>
      </c>
      <c r="D96" s="54" t="s">
        <v>379</v>
      </c>
    </row>
    <row r="97" spans="1:4" ht="15">
      <c r="A97" s="16" t="s">
        <v>214</v>
      </c>
      <c r="B97" s="16"/>
      <c r="C97" s="9" t="s">
        <v>202</v>
      </c>
      <c r="D97" s="54" t="s">
        <v>380</v>
      </c>
    </row>
    <row r="98" spans="1:4" ht="15">
      <c r="A98" s="16" t="s">
        <v>206</v>
      </c>
      <c r="B98" s="16"/>
      <c r="C98" s="9" t="s">
        <v>206</v>
      </c>
      <c r="D98" s="54" t="s">
        <v>381</v>
      </c>
    </row>
    <row r="99" spans="1:4" ht="15">
      <c r="A99" s="16" t="s">
        <v>203</v>
      </c>
      <c r="B99" s="16"/>
      <c r="C99" s="9" t="s">
        <v>203</v>
      </c>
      <c r="D99" s="54" t="s">
        <v>382</v>
      </c>
    </row>
    <row r="100" spans="1:4" ht="15">
      <c r="A100" s="16" t="s">
        <v>213</v>
      </c>
      <c r="B100" s="16"/>
      <c r="C100" s="9" t="s">
        <v>213</v>
      </c>
      <c r="D100" s="54" t="s">
        <v>383</v>
      </c>
    </row>
    <row r="101" spans="1:4" ht="15">
      <c r="A101" s="16" t="s">
        <v>384</v>
      </c>
      <c r="B101" s="16"/>
      <c r="C101" s="9" t="s">
        <v>459</v>
      </c>
      <c r="D101" s="54" t="s">
        <v>385</v>
      </c>
    </row>
    <row r="102" spans="1:4" ht="15">
      <c r="A102" s="16" t="s">
        <v>289</v>
      </c>
      <c r="B102" s="16"/>
      <c r="C102" s="9" t="s">
        <v>460</v>
      </c>
      <c r="D102" s="54" t="s">
        <v>386</v>
      </c>
    </row>
    <row r="103" spans="1:4" ht="15">
      <c r="A103" s="16" t="s">
        <v>231</v>
      </c>
      <c r="B103" s="53" t="s">
        <v>374</v>
      </c>
      <c r="C103" s="9" t="s">
        <v>387</v>
      </c>
      <c r="D103" s="54" t="s">
        <v>388</v>
      </c>
    </row>
    <row r="104" spans="1:4" ht="15">
      <c r="A104" s="16" t="s">
        <v>214</v>
      </c>
      <c r="B104" s="16"/>
      <c r="C104" s="9" t="s">
        <v>202</v>
      </c>
      <c r="D104" s="54" t="s">
        <v>389</v>
      </c>
    </row>
    <row r="105" spans="1:4" ht="15">
      <c r="A105" s="16" t="s">
        <v>58</v>
      </c>
      <c r="B105" s="16"/>
      <c r="C105" s="9" t="s">
        <v>58</v>
      </c>
      <c r="D105" s="54" t="s">
        <v>390</v>
      </c>
    </row>
    <row r="106" spans="1:4" ht="15">
      <c r="A106" s="16" t="s">
        <v>214</v>
      </c>
      <c r="B106" s="16"/>
      <c r="C106" s="9" t="s">
        <v>202</v>
      </c>
      <c r="D106" s="54" t="s">
        <v>391</v>
      </c>
    </row>
    <row r="107" spans="1:4" ht="15">
      <c r="A107" s="16" t="s">
        <v>58</v>
      </c>
      <c r="B107" s="16"/>
      <c r="C107" s="9" t="s">
        <v>58</v>
      </c>
      <c r="D107" s="54" t="s">
        <v>392</v>
      </c>
    </row>
    <row r="108" spans="1:4" ht="15">
      <c r="A108" s="16" t="s">
        <v>58</v>
      </c>
      <c r="B108" s="16"/>
      <c r="C108" s="9" t="s">
        <v>58</v>
      </c>
      <c r="D108" s="54" t="s">
        <v>393</v>
      </c>
    </row>
    <row r="109" spans="1:4" ht="15">
      <c r="A109" s="16" t="s">
        <v>203</v>
      </c>
      <c r="B109" s="16"/>
      <c r="C109" s="9" t="s">
        <v>203</v>
      </c>
      <c r="D109" s="54" t="s">
        <v>394</v>
      </c>
    </row>
    <row r="110" spans="1:4" ht="15">
      <c r="A110" s="16" t="s">
        <v>395</v>
      </c>
      <c r="B110" s="53" t="s">
        <v>447</v>
      </c>
      <c r="C110" s="9" t="s">
        <v>461</v>
      </c>
      <c r="D110" s="54" t="s">
        <v>396</v>
      </c>
    </row>
    <row r="111" spans="1:4" ht="15">
      <c r="A111" s="16" t="s">
        <v>230</v>
      </c>
      <c r="B111" s="16"/>
      <c r="C111" s="9" t="s">
        <v>230</v>
      </c>
      <c r="D111" s="54" t="s">
        <v>397</v>
      </c>
    </row>
    <row r="112" spans="1:4" ht="15">
      <c r="A112" s="16" t="s">
        <v>58</v>
      </c>
      <c r="B112" s="16"/>
      <c r="C112" s="9" t="s">
        <v>58</v>
      </c>
      <c r="D112" s="54" t="s">
        <v>398</v>
      </c>
    </row>
    <row r="113" spans="1:4" ht="15">
      <c r="A113" s="16" t="s">
        <v>58</v>
      </c>
      <c r="B113" s="16"/>
      <c r="C113" s="9" t="s">
        <v>58</v>
      </c>
      <c r="D113" s="54" t="s">
        <v>399</v>
      </c>
    </row>
    <row r="114" spans="1:4" ht="15">
      <c r="A114" s="16" t="s">
        <v>400</v>
      </c>
      <c r="B114" s="16"/>
      <c r="C114" s="9" t="s">
        <v>459</v>
      </c>
      <c r="D114" s="54" t="s">
        <v>401</v>
      </c>
    </row>
    <row r="115" spans="1:4" ht="15">
      <c r="A115" s="16" t="s">
        <v>210</v>
      </c>
      <c r="B115" s="16"/>
      <c r="C115" s="9" t="s">
        <v>210</v>
      </c>
      <c r="D115" s="54" t="s">
        <v>402</v>
      </c>
    </row>
    <row r="116" spans="1:4" ht="15">
      <c r="A116" s="16" t="s">
        <v>463</v>
      </c>
      <c r="B116" s="53" t="s">
        <v>204</v>
      </c>
      <c r="C116" s="9" t="s">
        <v>204</v>
      </c>
      <c r="D116" s="54" t="s">
        <v>403</v>
      </c>
    </row>
    <row r="117" spans="1:4" ht="15">
      <c r="A117" s="16" t="s">
        <v>221</v>
      </c>
      <c r="B117" s="16"/>
      <c r="C117" s="9" t="s">
        <v>221</v>
      </c>
      <c r="D117" s="54" t="s">
        <v>404</v>
      </c>
    </row>
    <row r="118" spans="1:4" ht="15">
      <c r="A118" s="16" t="s">
        <v>207</v>
      </c>
      <c r="B118" s="16"/>
      <c r="C118" s="9" t="s">
        <v>207</v>
      </c>
      <c r="D118" s="54" t="s">
        <v>405</v>
      </c>
    </row>
    <row r="119" spans="1:4" ht="15">
      <c r="A119" s="16" t="s">
        <v>211</v>
      </c>
      <c r="B119" s="16"/>
      <c r="C119" s="9" t="s">
        <v>211</v>
      </c>
      <c r="D119" s="54" t="s">
        <v>406</v>
      </c>
    </row>
    <row r="120" spans="1:4" ht="15">
      <c r="A120" s="16" t="s">
        <v>203</v>
      </c>
      <c r="B120" s="16"/>
      <c r="C120" s="9" t="s">
        <v>203</v>
      </c>
      <c r="D120" s="54" t="s">
        <v>407</v>
      </c>
    </row>
    <row r="121" spans="1:4" ht="15">
      <c r="A121" s="16" t="s">
        <v>58</v>
      </c>
      <c r="B121" s="16"/>
      <c r="C121" s="9" t="s">
        <v>58</v>
      </c>
      <c r="D121" s="54" t="s">
        <v>408</v>
      </c>
    </row>
    <row r="122" spans="1:4" ht="15">
      <c r="A122" s="16" t="s">
        <v>265</v>
      </c>
      <c r="B122" s="16"/>
      <c r="C122" s="9" t="s">
        <v>265</v>
      </c>
      <c r="D122" s="54" t="s">
        <v>409</v>
      </c>
    </row>
    <row r="123" spans="1:4" ht="15">
      <c r="A123" s="16" t="s">
        <v>214</v>
      </c>
      <c r="B123" s="16"/>
      <c r="C123" s="9" t="s">
        <v>202</v>
      </c>
      <c r="D123" s="54" t="s">
        <v>410</v>
      </c>
    </row>
    <row r="124" spans="1:4" ht="15">
      <c r="A124" s="16" t="s">
        <v>214</v>
      </c>
      <c r="B124" s="16"/>
      <c r="C124" s="9" t="s">
        <v>202</v>
      </c>
      <c r="D124" s="54" t="s">
        <v>411</v>
      </c>
    </row>
    <row r="125" spans="1:4" ht="15">
      <c r="A125" s="16" t="s">
        <v>214</v>
      </c>
      <c r="B125" s="16"/>
      <c r="C125" s="9" t="s">
        <v>202</v>
      </c>
      <c r="D125" s="54" t="s">
        <v>412</v>
      </c>
    </row>
    <row r="126" spans="1:4" ht="15">
      <c r="A126" s="16" t="s">
        <v>230</v>
      </c>
      <c r="B126" s="16"/>
      <c r="C126" s="9" t="s">
        <v>230</v>
      </c>
      <c r="D126" s="54" t="s">
        <v>413</v>
      </c>
    </row>
    <row r="127" spans="1:4" ht="15">
      <c r="A127" s="16" t="s">
        <v>289</v>
      </c>
      <c r="B127" s="16"/>
      <c r="C127" s="9" t="s">
        <v>460</v>
      </c>
      <c r="D127" s="54" t="s">
        <v>414</v>
      </c>
    </row>
    <row r="128" spans="1:4" ht="15">
      <c r="A128" s="16" t="s">
        <v>214</v>
      </c>
      <c r="B128" s="16"/>
      <c r="C128" s="9" t="s">
        <v>202</v>
      </c>
      <c r="D128" s="54" t="s">
        <v>415</v>
      </c>
    </row>
    <row r="129" spans="1:4" ht="15">
      <c r="A129" s="16" t="s">
        <v>205</v>
      </c>
      <c r="B129" s="16"/>
      <c r="C129" s="9" t="s">
        <v>205</v>
      </c>
      <c r="D129" s="54" t="s">
        <v>416</v>
      </c>
    </row>
    <row r="130" spans="1:4" ht="15">
      <c r="A130" s="16" t="s">
        <v>210</v>
      </c>
      <c r="B130" s="16"/>
      <c r="C130" s="9" t="s">
        <v>210</v>
      </c>
      <c r="D130" s="54" t="s">
        <v>417</v>
      </c>
    </row>
    <row r="131" spans="1:4" ht="15">
      <c r="A131" s="16" t="s">
        <v>203</v>
      </c>
      <c r="B131" s="16"/>
      <c r="C131" s="9" t="s">
        <v>203</v>
      </c>
      <c r="D131" s="54" t="s">
        <v>418</v>
      </c>
    </row>
    <row r="132" spans="1:4" ht="15">
      <c r="A132" s="16" t="s">
        <v>230</v>
      </c>
      <c r="B132" s="16"/>
      <c r="C132" s="9" t="s">
        <v>230</v>
      </c>
      <c r="D132" s="54" t="s">
        <v>419</v>
      </c>
    </row>
    <row r="133" spans="1:4" ht="15">
      <c r="A133" s="16" t="s">
        <v>58</v>
      </c>
      <c r="B133" s="16"/>
      <c r="C133" s="9" t="s">
        <v>58</v>
      </c>
      <c r="D133" s="54" t="s">
        <v>420</v>
      </c>
    </row>
    <row r="134" spans="1:4" ht="15">
      <c r="A134" s="16" t="s">
        <v>230</v>
      </c>
      <c r="B134" s="16"/>
      <c r="C134" s="9" t="s">
        <v>230</v>
      </c>
      <c r="D134" s="54" t="s">
        <v>421</v>
      </c>
    </row>
    <row r="135" spans="1:4" ht="15">
      <c r="A135" s="16" t="s">
        <v>214</v>
      </c>
      <c r="B135" s="16"/>
      <c r="C135" s="9" t="s">
        <v>202</v>
      </c>
      <c r="D135" s="54" t="s">
        <v>422</v>
      </c>
    </row>
    <row r="136" spans="1:4" ht="15">
      <c r="A136" s="16" t="s">
        <v>463</v>
      </c>
      <c r="B136" s="53" t="s">
        <v>204</v>
      </c>
      <c r="C136" s="9" t="s">
        <v>204</v>
      </c>
      <c r="D136" s="54" t="s">
        <v>423</v>
      </c>
    </row>
    <row r="137" spans="1:4" ht="15">
      <c r="A137" s="16" t="s">
        <v>209</v>
      </c>
      <c r="B137" s="53" t="s">
        <v>209</v>
      </c>
      <c r="C137" s="9" t="s">
        <v>209</v>
      </c>
      <c r="D137" s="54" t="s">
        <v>424</v>
      </c>
    </row>
    <row r="138" spans="1:4" ht="15">
      <c r="A138" s="16" t="s">
        <v>230</v>
      </c>
      <c r="B138" s="16"/>
      <c r="C138" s="9" t="s">
        <v>230</v>
      </c>
      <c r="D138" s="54" t="s">
        <v>425</v>
      </c>
    </row>
    <row r="139" spans="1:4" ht="15">
      <c r="A139" s="16" t="s">
        <v>214</v>
      </c>
      <c r="B139" s="16"/>
      <c r="C139" s="9" t="s">
        <v>202</v>
      </c>
      <c r="D139" s="54" t="s">
        <v>426</v>
      </c>
    </row>
    <row r="140" spans="1:4" ht="15">
      <c r="A140" s="16" t="s">
        <v>203</v>
      </c>
      <c r="B140" s="16"/>
      <c r="C140" s="9" t="s">
        <v>203</v>
      </c>
      <c r="D140" s="54" t="s">
        <v>427</v>
      </c>
    </row>
    <row r="141" spans="1:4" ht="15">
      <c r="A141" s="16" t="s">
        <v>203</v>
      </c>
      <c r="B141" s="16"/>
      <c r="C141" s="9" t="s">
        <v>203</v>
      </c>
      <c r="D141" s="54" t="s">
        <v>428</v>
      </c>
    </row>
    <row r="142" spans="1:4" ht="15">
      <c r="A142" s="16" t="s">
        <v>58</v>
      </c>
      <c r="B142" s="16"/>
      <c r="C142" s="9" t="s">
        <v>58</v>
      </c>
      <c r="D142" s="54" t="s">
        <v>429</v>
      </c>
    </row>
    <row r="143" spans="1:4" ht="15">
      <c r="A143" s="16" t="s">
        <v>58</v>
      </c>
      <c r="B143" s="16"/>
      <c r="C143" s="9" t="s">
        <v>58</v>
      </c>
      <c r="D143" s="54" t="s">
        <v>430</v>
      </c>
    </row>
    <row r="144" spans="1:4" ht="15">
      <c r="A144" s="16" t="s">
        <v>265</v>
      </c>
      <c r="B144" s="16"/>
      <c r="C144" s="9" t="s">
        <v>265</v>
      </c>
      <c r="D144" s="54" t="s">
        <v>431</v>
      </c>
    </row>
    <row r="145" spans="1:4" ht="15">
      <c r="A145" s="16" t="s">
        <v>230</v>
      </c>
      <c r="B145" s="16"/>
      <c r="C145" s="9" t="s">
        <v>230</v>
      </c>
      <c r="D145" s="54" t="s">
        <v>432</v>
      </c>
    </row>
    <row r="146" spans="1:4" ht="15">
      <c r="A146" s="16" t="s">
        <v>203</v>
      </c>
      <c r="B146" s="16"/>
      <c r="C146" s="9" t="s">
        <v>203</v>
      </c>
      <c r="D146" s="54" t="s">
        <v>433</v>
      </c>
    </row>
    <row r="147" spans="1:4" ht="15">
      <c r="A147" s="16" t="s">
        <v>384</v>
      </c>
      <c r="B147" s="16"/>
      <c r="C147" s="9" t="s">
        <v>459</v>
      </c>
      <c r="D147" s="54" t="s">
        <v>434</v>
      </c>
    </row>
    <row r="148" spans="1:4" ht="15">
      <c r="A148" s="16" t="s">
        <v>205</v>
      </c>
      <c r="B148" s="16"/>
      <c r="C148" s="9" t="s">
        <v>205</v>
      </c>
      <c r="D148" s="54" t="s">
        <v>435</v>
      </c>
    </row>
    <row r="149" spans="1:4" ht="15">
      <c r="A149" s="16" t="s">
        <v>436</v>
      </c>
      <c r="B149" s="53" t="s">
        <v>437</v>
      </c>
      <c r="C149" s="9" t="s">
        <v>212</v>
      </c>
      <c r="D149" s="54" t="s">
        <v>438</v>
      </c>
    </row>
    <row r="150" spans="1:4" ht="15">
      <c r="A150" s="16" t="s">
        <v>58</v>
      </c>
      <c r="B150" s="16"/>
      <c r="C150" s="9" t="s">
        <v>58</v>
      </c>
      <c r="D150" s="54" t="s">
        <v>439</v>
      </c>
    </row>
    <row r="151" spans="1:4" ht="15">
      <c r="A151" s="16" t="s">
        <v>440</v>
      </c>
      <c r="B151" s="16"/>
      <c r="C151" s="9" t="s">
        <v>462</v>
      </c>
      <c r="D151" s="54" t="s">
        <v>441</v>
      </c>
    </row>
    <row r="152" spans="1:4" ht="15">
      <c r="A152" s="16" t="s">
        <v>442</v>
      </c>
      <c r="B152" s="16"/>
      <c r="C152" s="9" t="s">
        <v>451</v>
      </c>
      <c r="D152" s="54" t="s">
        <v>443</v>
      </c>
    </row>
    <row r="153" spans="1:4" ht="15">
      <c r="A153" s="16" t="s">
        <v>221</v>
      </c>
      <c r="B153" s="16"/>
      <c r="C153" s="9" t="s">
        <v>221</v>
      </c>
      <c r="D153" s="54" t="s">
        <v>444</v>
      </c>
    </row>
    <row r="154" spans="1:4" ht="15">
      <c r="A154" s="16" t="s">
        <v>58</v>
      </c>
      <c r="B154" s="16"/>
      <c r="C154" s="16"/>
      <c r="D154" s="54" t="s">
        <v>292</v>
      </c>
    </row>
    <row r="155" spans="1:4" ht="15">
      <c r="A155" s="16" t="s">
        <v>446</v>
      </c>
      <c r="B155" s="16"/>
      <c r="C155" s="16"/>
      <c r="D155" s="54" t="s">
        <v>445</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9A8E0-85CA-3444-A4E9-48D0F7ECE7EF}">
  <dimension ref="A1:Z173"/>
  <sheetViews>
    <sheetView topLeftCell="A127" zoomScale="120" zoomScaleNormal="120" workbookViewId="0">
      <selection activeCell="N103" sqref="N103"/>
    </sheetView>
  </sheetViews>
  <sheetFormatPr baseColWidth="10" defaultRowHeight="13"/>
  <cols>
    <col min="1" max="1" width="42.83203125" customWidth="1"/>
    <col min="2" max="3" width="15.1640625" customWidth="1"/>
    <col min="4" max="4" width="8.5" customWidth="1"/>
    <col min="5" max="5" width="16.83203125" customWidth="1"/>
    <col min="6" max="6" width="17.83203125" customWidth="1"/>
    <col min="7" max="7" width="21.83203125" customWidth="1"/>
  </cols>
  <sheetData>
    <row r="1" spans="1:7">
      <c r="A1" s="22" t="s">
        <v>201</v>
      </c>
      <c r="B1" s="16" t="s">
        <v>1</v>
      </c>
      <c r="C1" s="16" t="s">
        <v>2</v>
      </c>
    </row>
    <row r="2" spans="1:7">
      <c r="A2" s="16" t="s">
        <v>202</v>
      </c>
      <c r="B2" s="16">
        <v>17</v>
      </c>
      <c r="C2" s="48">
        <f t="shared" ref="C2:C14" si="0">B2/$B$15*(-1)</f>
        <v>-0.26984126984126983</v>
      </c>
    </row>
    <row r="3" spans="1:7">
      <c r="A3" s="16" t="s">
        <v>203</v>
      </c>
      <c r="B3" s="16">
        <v>13</v>
      </c>
      <c r="C3" s="48">
        <f t="shared" si="0"/>
        <v>-0.20634920634920634</v>
      </c>
    </row>
    <row r="4" spans="1:7">
      <c r="A4" s="16" t="s">
        <v>208</v>
      </c>
      <c r="B4" s="16">
        <v>8</v>
      </c>
      <c r="C4" s="48">
        <f t="shared" si="0"/>
        <v>-0.12698412698412698</v>
      </c>
      <c r="G4" s="16" t="s">
        <v>216</v>
      </c>
    </row>
    <row r="5" spans="1:7">
      <c r="A5" s="16" t="s">
        <v>210</v>
      </c>
      <c r="B5" s="16">
        <v>6</v>
      </c>
      <c r="C5" s="48">
        <f t="shared" si="0"/>
        <v>-9.5238095238095233E-2</v>
      </c>
      <c r="F5" s="16"/>
      <c r="G5" s="16" t="s">
        <v>218</v>
      </c>
    </row>
    <row r="6" spans="1:7">
      <c r="A6" s="16" t="s">
        <v>221</v>
      </c>
      <c r="B6" s="16">
        <v>5</v>
      </c>
      <c r="C6" s="48">
        <f t="shared" si="0"/>
        <v>-7.9365079365079361E-2</v>
      </c>
      <c r="G6" s="16" t="s">
        <v>217</v>
      </c>
    </row>
    <row r="7" spans="1:7">
      <c r="A7" s="16" t="s">
        <v>205</v>
      </c>
      <c r="B7" s="16">
        <v>5</v>
      </c>
      <c r="C7" s="48">
        <f t="shared" si="0"/>
        <v>-7.9365079365079361E-2</v>
      </c>
      <c r="D7" t="s">
        <v>223</v>
      </c>
      <c r="G7" s="16" t="s">
        <v>215</v>
      </c>
    </row>
    <row r="8" spans="1:7">
      <c r="A8" s="16" t="s">
        <v>204</v>
      </c>
      <c r="B8" s="16">
        <v>2</v>
      </c>
      <c r="C8" s="48">
        <f t="shared" si="0"/>
        <v>-3.1746031746031744E-2</v>
      </c>
      <c r="D8" t="s">
        <v>222</v>
      </c>
      <c r="G8" s="16" t="s">
        <v>219</v>
      </c>
    </row>
    <row r="9" spans="1:7">
      <c r="A9" s="16" t="s">
        <v>211</v>
      </c>
      <c r="B9" s="16">
        <v>2</v>
      </c>
      <c r="C9" s="48">
        <f t="shared" si="0"/>
        <v>-3.1746031746031744E-2</v>
      </c>
      <c r="D9" t="s">
        <v>226</v>
      </c>
      <c r="G9" s="16" t="s">
        <v>58</v>
      </c>
    </row>
    <row r="10" spans="1:7">
      <c r="A10" s="16" t="s">
        <v>206</v>
      </c>
      <c r="B10" s="16">
        <v>1</v>
      </c>
      <c r="C10" s="48">
        <f t="shared" si="0"/>
        <v>-1.5873015873015872E-2</v>
      </c>
      <c r="G10" s="16" t="s">
        <v>220</v>
      </c>
    </row>
    <row r="11" spans="1:7">
      <c r="A11" s="16" t="s">
        <v>207</v>
      </c>
      <c r="B11" s="16">
        <v>1</v>
      </c>
      <c r="C11" s="48">
        <f t="shared" si="0"/>
        <v>-1.5873015873015872E-2</v>
      </c>
      <c r="D11" t="s">
        <v>225</v>
      </c>
      <c r="G11" s="16" t="s">
        <v>218</v>
      </c>
    </row>
    <row r="12" spans="1:7">
      <c r="A12" s="16" t="s">
        <v>209</v>
      </c>
      <c r="B12" s="16">
        <v>1</v>
      </c>
      <c r="C12" s="48">
        <f t="shared" si="0"/>
        <v>-1.5873015873015872E-2</v>
      </c>
    </row>
    <row r="13" spans="1:7">
      <c r="A13" s="16" t="s">
        <v>212</v>
      </c>
      <c r="B13" s="16">
        <v>1</v>
      </c>
      <c r="C13" s="48">
        <f t="shared" si="0"/>
        <v>-1.5873015873015872E-2</v>
      </c>
    </row>
    <row r="14" spans="1:7">
      <c r="A14" s="16" t="s">
        <v>213</v>
      </c>
      <c r="B14" s="47">
        <v>1</v>
      </c>
      <c r="C14" s="48">
        <f t="shared" si="0"/>
        <v>-1.5873015873015872E-2</v>
      </c>
      <c r="D14" t="s">
        <v>224</v>
      </c>
    </row>
    <row r="15" spans="1:7">
      <c r="A15" s="16" t="s">
        <v>10</v>
      </c>
      <c r="B15">
        <v>63</v>
      </c>
    </row>
    <row r="20" spans="1:6">
      <c r="A20" s="22" t="s">
        <v>508</v>
      </c>
      <c r="B20" s="16" t="s">
        <v>201</v>
      </c>
      <c r="C20" s="16" t="s">
        <v>468</v>
      </c>
      <c r="D20" s="16" t="s">
        <v>469</v>
      </c>
      <c r="E20" s="16"/>
      <c r="F20" s="16"/>
    </row>
    <row r="21" spans="1:6" ht="14">
      <c r="A21" t="s">
        <v>553</v>
      </c>
      <c r="B21" s="69">
        <v>1</v>
      </c>
      <c r="C21" s="46">
        <f>B21/SUM($B$21:$B$37)</f>
        <v>6.2500000000000003E-3</v>
      </c>
      <c r="D21" s="25">
        <f t="shared" ref="D21:D29" si="1">C21*(-1)</f>
        <v>-6.2500000000000003E-3</v>
      </c>
      <c r="E21" s="16"/>
      <c r="F21" s="67"/>
    </row>
    <row r="22" spans="1:6">
      <c r="A22" t="s">
        <v>483</v>
      </c>
      <c r="B22" s="69">
        <v>1</v>
      </c>
      <c r="C22" s="46">
        <f t="shared" ref="C22:C37" si="2">B22/SUM($B$21:$B$37)</f>
        <v>6.2500000000000003E-3</v>
      </c>
      <c r="D22" s="25">
        <f t="shared" si="1"/>
        <v>-6.2500000000000003E-3</v>
      </c>
      <c r="E22" s="16"/>
    </row>
    <row r="23" spans="1:6">
      <c r="A23" t="s">
        <v>484</v>
      </c>
      <c r="B23" s="69">
        <v>1</v>
      </c>
      <c r="C23" s="46">
        <f t="shared" si="2"/>
        <v>6.2500000000000003E-3</v>
      </c>
      <c r="D23" s="25">
        <f t="shared" si="1"/>
        <v>-6.2500000000000003E-3</v>
      </c>
      <c r="E23" s="16"/>
    </row>
    <row r="24" spans="1:6" ht="14">
      <c r="A24" t="s">
        <v>482</v>
      </c>
      <c r="B24" s="69">
        <v>2</v>
      </c>
      <c r="C24" s="46">
        <f t="shared" si="2"/>
        <v>1.2500000000000001E-2</v>
      </c>
      <c r="D24" s="25">
        <f t="shared" si="1"/>
        <v>-1.2500000000000001E-2</v>
      </c>
      <c r="E24" s="16"/>
      <c r="F24" s="68"/>
    </row>
    <row r="25" spans="1:6">
      <c r="A25" t="s">
        <v>554</v>
      </c>
      <c r="B25" s="69">
        <v>2</v>
      </c>
      <c r="C25" s="46">
        <f t="shared" si="2"/>
        <v>1.2500000000000001E-2</v>
      </c>
      <c r="D25" s="25">
        <f t="shared" si="1"/>
        <v>-1.2500000000000001E-2</v>
      </c>
      <c r="E25" s="16"/>
    </row>
    <row r="26" spans="1:6" ht="14">
      <c r="A26" t="s">
        <v>555</v>
      </c>
      <c r="B26" s="69">
        <v>2</v>
      </c>
      <c r="C26" s="46">
        <f t="shared" si="2"/>
        <v>1.2500000000000001E-2</v>
      </c>
      <c r="D26" s="25">
        <f t="shared" si="1"/>
        <v>-1.2500000000000001E-2</v>
      </c>
      <c r="E26" s="16"/>
      <c r="F26" s="68"/>
    </row>
    <row r="27" spans="1:6">
      <c r="A27" t="s">
        <v>481</v>
      </c>
      <c r="B27" s="69">
        <v>4</v>
      </c>
      <c r="C27" s="46">
        <f t="shared" si="2"/>
        <v>2.5000000000000001E-2</v>
      </c>
      <c r="D27" s="25">
        <f t="shared" si="1"/>
        <v>-2.5000000000000001E-2</v>
      </c>
      <c r="E27" s="16"/>
    </row>
    <row r="28" spans="1:6" ht="14">
      <c r="A28" t="s">
        <v>480</v>
      </c>
      <c r="B28" s="69">
        <v>5</v>
      </c>
      <c r="C28" s="46">
        <f t="shared" si="2"/>
        <v>3.125E-2</v>
      </c>
      <c r="D28" s="25">
        <f t="shared" si="1"/>
        <v>-3.125E-2</v>
      </c>
      <c r="E28" s="16"/>
      <c r="F28" s="68"/>
    </row>
    <row r="29" spans="1:6">
      <c r="A29" t="s">
        <v>479</v>
      </c>
      <c r="B29" s="69">
        <v>6</v>
      </c>
      <c r="C29" s="46">
        <f t="shared" si="2"/>
        <v>3.7499999999999999E-2</v>
      </c>
      <c r="D29" s="25">
        <f t="shared" si="1"/>
        <v>-3.7499999999999999E-2</v>
      </c>
      <c r="E29" s="16"/>
    </row>
    <row r="30" spans="1:6" ht="14">
      <c r="A30" t="s">
        <v>545</v>
      </c>
      <c r="B30" s="69">
        <v>7</v>
      </c>
      <c r="C30" s="46">
        <f t="shared" si="2"/>
        <v>4.3749999999999997E-2</v>
      </c>
      <c r="D30" s="25">
        <f t="shared" ref="D30:D37" si="3">C30*(-1)</f>
        <v>-4.3749999999999997E-2</v>
      </c>
      <c r="E30" s="16"/>
      <c r="F30" s="68"/>
    </row>
    <row r="31" spans="1:6" ht="14">
      <c r="A31" t="s">
        <v>556</v>
      </c>
      <c r="B31" s="69">
        <v>8</v>
      </c>
      <c r="C31" s="46">
        <f t="shared" si="2"/>
        <v>0.05</v>
      </c>
      <c r="D31" s="25">
        <f t="shared" si="3"/>
        <v>-0.05</v>
      </c>
      <c r="E31" s="16"/>
      <c r="F31" s="68"/>
    </row>
    <row r="32" spans="1:6">
      <c r="A32" t="s">
        <v>477</v>
      </c>
      <c r="B32" s="69">
        <v>8</v>
      </c>
      <c r="C32" s="46">
        <f t="shared" si="2"/>
        <v>0.05</v>
      </c>
      <c r="D32" s="25">
        <f t="shared" si="3"/>
        <v>-0.05</v>
      </c>
      <c r="E32" s="16"/>
    </row>
    <row r="33" spans="1:20" ht="14">
      <c r="A33" t="s">
        <v>478</v>
      </c>
      <c r="B33" s="69">
        <v>11</v>
      </c>
      <c r="C33" s="46">
        <f t="shared" si="2"/>
        <v>6.8750000000000006E-2</v>
      </c>
      <c r="D33" s="25">
        <f t="shared" si="3"/>
        <v>-6.8750000000000006E-2</v>
      </c>
      <c r="E33" s="16"/>
      <c r="F33" s="68"/>
      <c r="T33" s="16" t="s">
        <v>466</v>
      </c>
    </row>
    <row r="34" spans="1:20">
      <c r="A34" t="s">
        <v>476</v>
      </c>
      <c r="B34" s="69">
        <v>17</v>
      </c>
      <c r="C34" s="46">
        <f t="shared" si="2"/>
        <v>0.10625</v>
      </c>
      <c r="D34" s="25">
        <f t="shared" si="3"/>
        <v>-0.10625</v>
      </c>
      <c r="E34" s="16"/>
      <c r="T34" s="50" t="s">
        <v>241</v>
      </c>
    </row>
    <row r="35" spans="1:20" ht="14">
      <c r="A35" t="s">
        <v>514</v>
      </c>
      <c r="B35" s="69">
        <v>21</v>
      </c>
      <c r="C35" s="46">
        <f t="shared" si="2"/>
        <v>0.13125000000000001</v>
      </c>
      <c r="D35" s="25">
        <f t="shared" si="3"/>
        <v>-0.13125000000000001</v>
      </c>
      <c r="E35" s="16"/>
      <c r="F35" s="68"/>
      <c r="T35" s="9" t="s">
        <v>240</v>
      </c>
    </row>
    <row r="36" spans="1:20">
      <c r="A36" t="s">
        <v>475</v>
      </c>
      <c r="B36" s="69">
        <v>28</v>
      </c>
      <c r="C36" s="46">
        <f t="shared" si="2"/>
        <v>0.17499999999999999</v>
      </c>
      <c r="D36" s="25">
        <f t="shared" si="3"/>
        <v>-0.17499999999999999</v>
      </c>
      <c r="E36" s="16"/>
      <c r="T36" s="37" t="s">
        <v>464</v>
      </c>
    </row>
    <row r="37" spans="1:20" ht="14">
      <c r="A37" t="s">
        <v>474</v>
      </c>
      <c r="B37" s="69">
        <v>36</v>
      </c>
      <c r="C37" s="46">
        <f t="shared" si="2"/>
        <v>0.22500000000000001</v>
      </c>
      <c r="D37" s="25">
        <f t="shared" si="3"/>
        <v>-0.22500000000000001</v>
      </c>
      <c r="E37" s="16"/>
      <c r="F37" s="68"/>
      <c r="T37" t="s">
        <v>465</v>
      </c>
    </row>
    <row r="38" spans="1:20">
      <c r="C38" s="70" t="s">
        <v>549</v>
      </c>
      <c r="D38" s="25"/>
      <c r="E38" s="16"/>
    </row>
    <row r="39" spans="1:20">
      <c r="A39" t="s">
        <v>486</v>
      </c>
      <c r="B39" s="69">
        <v>37</v>
      </c>
    </row>
    <row r="40" spans="1:20" ht="14">
      <c r="A40" s="16" t="s">
        <v>550</v>
      </c>
      <c r="B40" s="69">
        <f>156-B39</f>
        <v>119</v>
      </c>
      <c r="F40" s="68"/>
    </row>
    <row r="41" spans="1:20" ht="14">
      <c r="A41" s="16"/>
      <c r="B41" s="16"/>
      <c r="E41" s="16"/>
      <c r="F41" s="68"/>
    </row>
    <row r="42" spans="1:20">
      <c r="B42" s="16"/>
      <c r="C42" s="46"/>
      <c r="D42" s="51"/>
      <c r="E42" s="16"/>
    </row>
    <row r="43" spans="1:20">
      <c r="B43" s="16"/>
      <c r="C43" s="46"/>
      <c r="D43" s="51"/>
    </row>
    <row r="44" spans="1:20" ht="14" thickBot="1">
      <c r="B44" s="16"/>
      <c r="C44" s="51"/>
      <c r="D44" s="51"/>
    </row>
    <row r="45" spans="1:20">
      <c r="A45" s="112" t="s">
        <v>547</v>
      </c>
      <c r="B45" s="113">
        <f>156-B46</f>
        <v>37</v>
      </c>
      <c r="C45" s="114">
        <f>B45/156</f>
        <v>0.23717948717948717</v>
      </c>
      <c r="D45" s="51"/>
    </row>
    <row r="46" spans="1:20" ht="14" thickBot="1">
      <c r="A46" s="115" t="s">
        <v>546</v>
      </c>
      <c r="B46" s="116">
        <v>119</v>
      </c>
      <c r="C46" s="117">
        <f>B46/156</f>
        <v>0.76282051282051277</v>
      </c>
      <c r="D46" s="51"/>
    </row>
    <row r="47" spans="1:20">
      <c r="B47" s="16"/>
      <c r="C47" s="51"/>
      <c r="D47" s="51"/>
    </row>
    <row r="48" spans="1:20">
      <c r="B48" s="16"/>
      <c r="C48" s="51"/>
      <c r="D48" s="51"/>
    </row>
    <row r="49" spans="1:9">
      <c r="B49" s="16"/>
      <c r="C49" s="51"/>
      <c r="D49" s="51"/>
    </row>
    <row r="50" spans="1:9">
      <c r="B50" s="16"/>
      <c r="C50" s="51"/>
      <c r="D50" s="51"/>
    </row>
    <row r="51" spans="1:9" ht="14" thickBot="1">
      <c r="B51" s="16"/>
      <c r="C51" s="51"/>
      <c r="D51" s="51"/>
    </row>
    <row r="52" spans="1:9">
      <c r="A52" s="82" t="s">
        <v>566</v>
      </c>
      <c r="B52" s="16"/>
      <c r="C52" s="51"/>
      <c r="D52" s="51"/>
      <c r="E52" s="16"/>
    </row>
    <row r="53" spans="1:9">
      <c r="A53" s="80" t="s">
        <v>558</v>
      </c>
      <c r="B53" s="16"/>
      <c r="C53" s="46"/>
      <c r="D53" s="51"/>
      <c r="E53" s="16"/>
    </row>
    <row r="54" spans="1:9">
      <c r="A54" s="80" t="s">
        <v>559</v>
      </c>
      <c r="B54" s="16"/>
      <c r="D54" s="49"/>
    </row>
    <row r="55" spans="1:9">
      <c r="A55" s="80" t="s">
        <v>560</v>
      </c>
      <c r="B55" s="16"/>
    </row>
    <row r="56" spans="1:9">
      <c r="A56" s="80" t="s">
        <v>561</v>
      </c>
      <c r="B56" s="16"/>
    </row>
    <row r="57" spans="1:9">
      <c r="A57" s="80" t="s">
        <v>562</v>
      </c>
      <c r="B57" s="16"/>
    </row>
    <row r="58" spans="1:9">
      <c r="A58" s="80" t="s">
        <v>563</v>
      </c>
      <c r="B58" s="16"/>
    </row>
    <row r="59" spans="1:9">
      <c r="A59" s="80" t="s">
        <v>564</v>
      </c>
      <c r="B59" s="16"/>
      <c r="D59" s="16"/>
      <c r="I59" s="37" t="s">
        <v>569</v>
      </c>
    </row>
    <row r="60" spans="1:9" ht="14" thickBot="1">
      <c r="A60" s="81" t="s">
        <v>565</v>
      </c>
    </row>
    <row r="62" spans="1:9" ht="14" customHeight="1">
      <c r="A62" s="16" t="s">
        <v>557</v>
      </c>
      <c r="B62" s="16" t="s">
        <v>508</v>
      </c>
      <c r="C62" s="16" t="s">
        <v>578</v>
      </c>
      <c r="D62" s="16" t="s">
        <v>567</v>
      </c>
      <c r="E62" s="16" t="s">
        <v>579</v>
      </c>
      <c r="F62" s="16" t="s">
        <v>568</v>
      </c>
    </row>
    <row r="63" spans="1:9" ht="14" customHeight="1">
      <c r="A63" t="s">
        <v>553</v>
      </c>
      <c r="B63" s="16"/>
      <c r="C63">
        <v>1</v>
      </c>
      <c r="D63" s="16"/>
      <c r="E63">
        <v>0</v>
      </c>
    </row>
    <row r="64" spans="1:9" ht="14" customHeight="1">
      <c r="A64" t="s">
        <v>483</v>
      </c>
      <c r="C64">
        <v>1</v>
      </c>
      <c r="D64" s="16"/>
      <c r="E64">
        <v>0</v>
      </c>
    </row>
    <row r="65" spans="1:8" ht="14" customHeight="1">
      <c r="A65" t="s">
        <v>484</v>
      </c>
      <c r="C65">
        <v>1</v>
      </c>
      <c r="D65" s="16"/>
      <c r="E65">
        <v>0</v>
      </c>
    </row>
    <row r="66" spans="1:8" ht="14" customHeight="1">
      <c r="A66" s="16" t="s">
        <v>482</v>
      </c>
      <c r="C66">
        <v>2</v>
      </c>
      <c r="D66" s="16"/>
      <c r="E66">
        <v>11</v>
      </c>
    </row>
    <row r="67" spans="1:8" ht="14" customHeight="1">
      <c r="A67" t="s">
        <v>554</v>
      </c>
      <c r="C67">
        <v>2</v>
      </c>
      <c r="D67" s="16"/>
      <c r="E67">
        <v>0</v>
      </c>
    </row>
    <row r="68" spans="1:8" ht="14" customHeight="1">
      <c r="A68" t="s">
        <v>555</v>
      </c>
      <c r="C68">
        <v>2</v>
      </c>
      <c r="D68" s="16"/>
      <c r="E68">
        <v>0</v>
      </c>
    </row>
    <row r="69" spans="1:8" ht="14" customHeight="1">
      <c r="A69" t="s">
        <v>481</v>
      </c>
      <c r="C69">
        <v>4</v>
      </c>
      <c r="D69" s="16"/>
      <c r="E69">
        <v>0</v>
      </c>
    </row>
    <row r="70" spans="1:8">
      <c r="A70" t="s">
        <v>480</v>
      </c>
      <c r="C70">
        <v>5</v>
      </c>
      <c r="D70" s="16"/>
      <c r="E70">
        <v>0</v>
      </c>
    </row>
    <row r="71" spans="1:8">
      <c r="A71" t="s">
        <v>479</v>
      </c>
      <c r="C71">
        <v>6</v>
      </c>
      <c r="D71" s="16"/>
      <c r="E71">
        <v>0</v>
      </c>
    </row>
    <row r="72" spans="1:8">
      <c r="A72" s="16" t="s">
        <v>573</v>
      </c>
      <c r="C72">
        <v>7</v>
      </c>
      <c r="D72" s="16"/>
      <c r="E72">
        <v>20</v>
      </c>
    </row>
    <row r="73" spans="1:8">
      <c r="A73" t="s">
        <v>556</v>
      </c>
      <c r="C73">
        <v>8</v>
      </c>
      <c r="D73" s="16"/>
      <c r="E73">
        <v>0</v>
      </c>
    </row>
    <row r="74" spans="1:8">
      <c r="A74" s="16" t="s">
        <v>548</v>
      </c>
      <c r="C74">
        <v>8</v>
      </c>
      <c r="D74" s="16"/>
      <c r="E74">
        <v>7</v>
      </c>
    </row>
    <row r="75" spans="1:8">
      <c r="A75" s="16" t="s">
        <v>575</v>
      </c>
      <c r="C75">
        <v>11</v>
      </c>
      <c r="D75" s="16"/>
      <c r="E75">
        <v>14</v>
      </c>
    </row>
    <row r="76" spans="1:8">
      <c r="A76" t="s">
        <v>476</v>
      </c>
      <c r="C76">
        <v>17</v>
      </c>
      <c r="D76" s="16"/>
      <c r="E76">
        <v>2</v>
      </c>
    </row>
    <row r="77" spans="1:8">
      <c r="A77" t="s">
        <v>514</v>
      </c>
      <c r="C77">
        <v>21</v>
      </c>
      <c r="D77" s="16"/>
      <c r="E77">
        <v>0</v>
      </c>
    </row>
    <row r="78" spans="1:8">
      <c r="A78" t="s">
        <v>475</v>
      </c>
      <c r="C78">
        <v>28</v>
      </c>
      <c r="D78" s="16"/>
      <c r="E78">
        <v>4</v>
      </c>
    </row>
    <row r="79" spans="1:8">
      <c r="A79" t="s">
        <v>474</v>
      </c>
      <c r="C79">
        <v>36</v>
      </c>
      <c r="D79" s="16"/>
      <c r="E79">
        <v>2</v>
      </c>
      <c r="H79" s="16" t="s">
        <v>593</v>
      </c>
    </row>
    <row r="80" spans="1:8">
      <c r="A80" s="16" t="s">
        <v>552</v>
      </c>
      <c r="C80">
        <v>0</v>
      </c>
      <c r="D80" s="16"/>
      <c r="E80">
        <v>2</v>
      </c>
    </row>
    <row r="81" spans="1:11">
      <c r="A81" s="16" t="s">
        <v>539</v>
      </c>
      <c r="C81">
        <v>0</v>
      </c>
      <c r="D81" s="16"/>
      <c r="E81">
        <v>4</v>
      </c>
    </row>
    <row r="82" spans="1:11">
      <c r="A82" s="111" t="s">
        <v>576</v>
      </c>
      <c r="B82" s="111"/>
      <c r="C82" s="111">
        <f>AVERAGE($C$63:$C$81)</f>
        <v>8.4210526315789469</v>
      </c>
      <c r="D82" s="111"/>
      <c r="E82" s="111">
        <f>AVERAGE(E63:E81)</f>
        <v>3.4736842105263159</v>
      </c>
      <c r="F82" s="111"/>
    </row>
    <row r="83" spans="1:11">
      <c r="A83" s="111" t="s">
        <v>577</v>
      </c>
      <c r="B83" s="111"/>
      <c r="C83" s="111">
        <f>STDEV($C$63:$C$81)</f>
        <v>10.145145470035761</v>
      </c>
      <c r="D83" s="111"/>
      <c r="E83" s="111">
        <f>STDEV(E63:E81)</f>
        <v>5.6800667156941778</v>
      </c>
      <c r="F83" s="111"/>
    </row>
    <row r="84" spans="1:11">
      <c r="A84" s="111" t="s">
        <v>580</v>
      </c>
      <c r="B84" s="111"/>
      <c r="C84" s="111">
        <f>SUM(C63:C81)</f>
        <v>160</v>
      </c>
      <c r="D84" s="111"/>
      <c r="E84" s="111">
        <f>SUM(E63:E81)</f>
        <v>66</v>
      </c>
      <c r="F84" s="111"/>
    </row>
    <row r="85" spans="1:11">
      <c r="A85" s="111" t="s">
        <v>581</v>
      </c>
      <c r="B85" s="111"/>
      <c r="C85" s="111">
        <f>MIN(C63:C81)</f>
        <v>0</v>
      </c>
      <c r="D85" s="111"/>
      <c r="E85" s="111">
        <f>MIN(E63:E81)</f>
        <v>0</v>
      </c>
      <c r="F85" s="111"/>
    </row>
    <row r="86" spans="1:11">
      <c r="A86" s="111" t="s">
        <v>582</v>
      </c>
      <c r="B86" s="111"/>
      <c r="C86" s="111">
        <f>MAX(C63:C81)</f>
        <v>36</v>
      </c>
      <c r="D86" s="111"/>
      <c r="E86" s="111">
        <f>MAX(E63:E81)</f>
        <v>20</v>
      </c>
      <c r="F86" s="111"/>
    </row>
    <row r="87" spans="1:11">
      <c r="A87" s="16"/>
      <c r="D87" s="16"/>
    </row>
    <row r="88" spans="1:11">
      <c r="D88" s="16"/>
    </row>
    <row r="89" spans="1:11">
      <c r="A89" s="16" t="s">
        <v>557</v>
      </c>
      <c r="B89" s="16" t="s">
        <v>571</v>
      </c>
      <c r="C89" s="16" t="s">
        <v>584</v>
      </c>
      <c r="D89" s="16" t="s">
        <v>572</v>
      </c>
      <c r="E89" s="16" t="s">
        <v>585</v>
      </c>
      <c r="F89" s="16" t="s">
        <v>574</v>
      </c>
    </row>
    <row r="90" spans="1:11">
      <c r="A90" t="s">
        <v>553</v>
      </c>
      <c r="B90" s="85">
        <f>1.2-Table2[[#This Row],[Desired services (total of 160)]]</f>
        <v>1.1722222222222223</v>
      </c>
      <c r="C90" s="86">
        <f t="shared" ref="C90:C108" si="4">(C63-$C$85)/($C$86-$C$85)</f>
        <v>2.7777777777777776E-2</v>
      </c>
      <c r="D90" s="16">
        <v>1</v>
      </c>
      <c r="E90" s="86">
        <f t="shared" ref="E90:E108" si="5">(E63-$E$85)/($E$86-$E$85)</f>
        <v>0</v>
      </c>
      <c r="F90" s="86">
        <f>1.2-Table2[[#This Row],[Offered services (total of 66)]]</f>
        <v>1.2</v>
      </c>
    </row>
    <row r="91" spans="1:11">
      <c r="A91" t="s">
        <v>483</v>
      </c>
      <c r="B91" s="85">
        <f>1.2-Table2[[#This Row],[Desired services (total of 160)]]</f>
        <v>1.1722222222222223</v>
      </c>
      <c r="C91" s="86">
        <f t="shared" si="4"/>
        <v>2.7777777777777776E-2</v>
      </c>
      <c r="D91" s="16">
        <v>1</v>
      </c>
      <c r="E91" s="86">
        <f t="shared" si="5"/>
        <v>0</v>
      </c>
      <c r="F91" s="86">
        <f>1.2-Table2[[#This Row],[Offered services (total of 66)]]</f>
        <v>1.2</v>
      </c>
    </row>
    <row r="92" spans="1:11">
      <c r="A92" t="s">
        <v>484</v>
      </c>
      <c r="B92" s="85">
        <f>1.2-Table2[[#This Row],[Desired services (total of 160)]]</f>
        <v>1.1722222222222223</v>
      </c>
      <c r="C92" s="86">
        <f t="shared" si="4"/>
        <v>2.7777777777777776E-2</v>
      </c>
      <c r="D92" s="16">
        <v>1</v>
      </c>
      <c r="E92" s="86">
        <f t="shared" si="5"/>
        <v>0</v>
      </c>
      <c r="F92" s="86">
        <f>1.2-Table2[[#This Row],[Offered services (total of 66)]]</f>
        <v>1.2</v>
      </c>
    </row>
    <row r="93" spans="1:11">
      <c r="A93" s="16" t="s">
        <v>482</v>
      </c>
      <c r="B93" s="85">
        <f>1.2-Table2[[#This Row],[Desired services (total of 160)]]</f>
        <v>1.1444444444444444</v>
      </c>
      <c r="C93" s="86">
        <f t="shared" si="4"/>
        <v>5.5555555555555552E-2</v>
      </c>
      <c r="D93" s="16">
        <v>1</v>
      </c>
      <c r="E93" s="86">
        <f t="shared" si="5"/>
        <v>0.55000000000000004</v>
      </c>
      <c r="F93" s="86">
        <f>1.2-Table2[[#This Row],[Offered services (total of 66)]]</f>
        <v>0.64999999999999991</v>
      </c>
    </row>
    <row r="94" spans="1:11">
      <c r="A94" t="s">
        <v>554</v>
      </c>
      <c r="B94" s="85">
        <f>1.2-Table2[[#This Row],[Desired services (total of 160)]]</f>
        <v>1.1444444444444444</v>
      </c>
      <c r="C94" s="86">
        <f t="shared" si="4"/>
        <v>5.5555555555555552E-2</v>
      </c>
      <c r="D94" s="16">
        <v>1</v>
      </c>
      <c r="E94" s="86">
        <f t="shared" si="5"/>
        <v>0</v>
      </c>
      <c r="F94" s="86">
        <f>1.2-Table2[[#This Row],[Offered services (total of 66)]]</f>
        <v>1.2</v>
      </c>
    </row>
    <row r="95" spans="1:11">
      <c r="A95" t="s">
        <v>555</v>
      </c>
      <c r="B95" s="85">
        <f>1.2-Table2[[#This Row],[Desired services (total of 160)]]</f>
        <v>1.1444444444444444</v>
      </c>
      <c r="C95" s="86">
        <f t="shared" si="4"/>
        <v>5.5555555555555552E-2</v>
      </c>
      <c r="D95" s="16">
        <v>1</v>
      </c>
      <c r="E95" s="86">
        <f t="shared" si="5"/>
        <v>0</v>
      </c>
      <c r="F95" s="86">
        <f>1.2-Table2[[#This Row],[Offered services (total of 66)]]</f>
        <v>1.2</v>
      </c>
      <c r="K95" t="s">
        <v>570</v>
      </c>
    </row>
    <row r="96" spans="1:11">
      <c r="A96" t="s">
        <v>481</v>
      </c>
      <c r="B96" s="85">
        <f>1.2-Table2[[#This Row],[Desired services (total of 160)]]</f>
        <v>1.0888888888888888</v>
      </c>
      <c r="C96" s="86">
        <f t="shared" si="4"/>
        <v>0.1111111111111111</v>
      </c>
      <c r="D96" s="16">
        <v>1</v>
      </c>
      <c r="E96" s="86">
        <f t="shared" si="5"/>
        <v>0</v>
      </c>
      <c r="F96" s="86">
        <f>1.2-Table2[[#This Row],[Offered services (total of 66)]]</f>
        <v>1.2</v>
      </c>
    </row>
    <row r="97" spans="1:26">
      <c r="A97" t="s">
        <v>480</v>
      </c>
      <c r="B97" s="85">
        <f>1.2-Table2[[#This Row],[Desired services (total of 160)]]</f>
        <v>1.0611111111111111</v>
      </c>
      <c r="C97" s="86">
        <f t="shared" si="4"/>
        <v>0.1388888888888889</v>
      </c>
      <c r="D97" s="16">
        <v>1</v>
      </c>
      <c r="E97" s="86">
        <f t="shared" si="5"/>
        <v>0</v>
      </c>
      <c r="F97" s="86">
        <f>1.2-Table2[[#This Row],[Offered services (total of 66)]]</f>
        <v>1.2</v>
      </c>
    </row>
    <row r="98" spans="1:26">
      <c r="A98" t="s">
        <v>479</v>
      </c>
      <c r="B98" s="85">
        <f>1.2-Table2[[#This Row],[Desired services (total of 160)]]</f>
        <v>1.0333333333333332</v>
      </c>
      <c r="C98" s="86">
        <f t="shared" si="4"/>
        <v>0.16666666666666666</v>
      </c>
      <c r="D98" s="16">
        <v>1</v>
      </c>
      <c r="E98" s="86">
        <f t="shared" si="5"/>
        <v>0</v>
      </c>
      <c r="F98" s="86">
        <f>1.2-Table2[[#This Row],[Offered services (total of 66)]]</f>
        <v>1.2</v>
      </c>
    </row>
    <row r="99" spans="1:26">
      <c r="A99" s="16" t="s">
        <v>573</v>
      </c>
      <c r="B99" s="85">
        <f>1.2-Table2[[#This Row],[Desired services (total of 160)]]</f>
        <v>1.0055555555555555</v>
      </c>
      <c r="C99" s="86">
        <f t="shared" si="4"/>
        <v>0.19444444444444445</v>
      </c>
      <c r="D99" s="16">
        <v>1</v>
      </c>
      <c r="E99" s="86">
        <f t="shared" si="5"/>
        <v>1</v>
      </c>
      <c r="F99" s="86">
        <f>1.2-Table2[[#This Row],[Offered services (total of 66)]]</f>
        <v>0.19999999999999996</v>
      </c>
    </row>
    <row r="100" spans="1:26">
      <c r="A100" t="s">
        <v>556</v>
      </c>
      <c r="B100" s="85">
        <f>1.2-Table2[[#This Row],[Desired services (total of 160)]]</f>
        <v>0.97777777777777775</v>
      </c>
      <c r="C100" s="86">
        <f t="shared" si="4"/>
        <v>0.22222222222222221</v>
      </c>
      <c r="D100" s="16">
        <v>1</v>
      </c>
      <c r="E100" s="86">
        <f t="shared" si="5"/>
        <v>0</v>
      </c>
      <c r="F100" s="86">
        <f>1.2-Table2[[#This Row],[Offered services (total of 66)]]</f>
        <v>1.2</v>
      </c>
    </row>
    <row r="101" spans="1:26">
      <c r="A101" s="16" t="s">
        <v>548</v>
      </c>
      <c r="B101" s="85">
        <f>1.2-Table2[[#This Row],[Desired services (total of 160)]]</f>
        <v>0.97777777777777775</v>
      </c>
      <c r="C101" s="86">
        <f t="shared" si="4"/>
        <v>0.22222222222222221</v>
      </c>
      <c r="D101" s="16">
        <v>1</v>
      </c>
      <c r="E101" s="86">
        <f t="shared" si="5"/>
        <v>0.35</v>
      </c>
      <c r="F101" s="86">
        <f>1.2-Table2[[#This Row],[Offered services (total of 66)]]</f>
        <v>0.85</v>
      </c>
    </row>
    <row r="102" spans="1:26">
      <c r="A102" s="16" t="s">
        <v>583</v>
      </c>
      <c r="B102" s="85">
        <f>1.2-Table2[[#This Row],[Desired services (total of 160)]]</f>
        <v>0.89444444444444438</v>
      </c>
      <c r="C102" s="86">
        <f t="shared" si="4"/>
        <v>0.30555555555555558</v>
      </c>
      <c r="D102" s="16">
        <v>1</v>
      </c>
      <c r="E102" s="86">
        <f t="shared" si="5"/>
        <v>0.7</v>
      </c>
      <c r="F102" s="86">
        <f>1.2-Table2[[#This Row],[Offered services (total of 66)]]</f>
        <v>0.5</v>
      </c>
    </row>
    <row r="103" spans="1:26">
      <c r="A103" t="s">
        <v>476</v>
      </c>
      <c r="B103" s="85">
        <f>1.2-Table2[[#This Row],[Desired services (total of 160)]]</f>
        <v>0.72777777777777775</v>
      </c>
      <c r="C103" s="86">
        <f t="shared" si="4"/>
        <v>0.47222222222222221</v>
      </c>
      <c r="D103" s="16">
        <v>1</v>
      </c>
      <c r="E103" s="86">
        <f t="shared" si="5"/>
        <v>0.1</v>
      </c>
      <c r="F103" s="86">
        <f>1.2-Table2[[#This Row],[Offered services (total of 66)]]</f>
        <v>1.0999999999999999</v>
      </c>
    </row>
    <row r="104" spans="1:26">
      <c r="A104" t="s">
        <v>514</v>
      </c>
      <c r="B104" s="85">
        <f>1.2-Table2[[#This Row],[Desired services (total of 160)]]</f>
        <v>0.61666666666666659</v>
      </c>
      <c r="C104" s="86">
        <f t="shared" si="4"/>
        <v>0.58333333333333337</v>
      </c>
      <c r="D104" s="16">
        <v>1</v>
      </c>
      <c r="E104" s="86">
        <f t="shared" si="5"/>
        <v>0</v>
      </c>
      <c r="F104" s="86">
        <f>1.2-Table2[[#This Row],[Offered services (total of 66)]]</f>
        <v>1.2</v>
      </c>
    </row>
    <row r="105" spans="1:26">
      <c r="A105" t="s">
        <v>475</v>
      </c>
      <c r="B105" s="85">
        <f>1.2-Table2[[#This Row],[Desired services (total of 160)]]</f>
        <v>0.42222222222222217</v>
      </c>
      <c r="C105" s="86">
        <f t="shared" si="4"/>
        <v>0.77777777777777779</v>
      </c>
      <c r="D105" s="16">
        <v>1</v>
      </c>
      <c r="E105" s="86">
        <f t="shared" si="5"/>
        <v>0.2</v>
      </c>
      <c r="F105" s="86">
        <f>1.2-Table2[[#This Row],[Offered services (total of 66)]]</f>
        <v>1</v>
      </c>
    </row>
    <row r="106" spans="1:26">
      <c r="A106" t="s">
        <v>474</v>
      </c>
      <c r="B106" s="85">
        <f>1.2-Table2[[#This Row],[Desired services (total of 160)]]</f>
        <v>0.19999999999999996</v>
      </c>
      <c r="C106" s="86">
        <f t="shared" si="4"/>
        <v>1</v>
      </c>
      <c r="D106" s="16">
        <v>1</v>
      </c>
      <c r="E106" s="86">
        <f t="shared" si="5"/>
        <v>0.1</v>
      </c>
      <c r="F106" s="86">
        <f>1.2-Table2[[#This Row],[Offered services (total of 66)]]</f>
        <v>1.0999999999999999</v>
      </c>
    </row>
    <row r="107" spans="1:26">
      <c r="A107" s="16" t="s">
        <v>552</v>
      </c>
      <c r="B107" s="85">
        <f>1.2-Table2[[#This Row],[Desired services (total of 160)]]</f>
        <v>1.2</v>
      </c>
      <c r="C107" s="86">
        <f t="shared" si="4"/>
        <v>0</v>
      </c>
      <c r="D107" s="16">
        <v>1</v>
      </c>
      <c r="E107" s="86">
        <f t="shared" si="5"/>
        <v>0.1</v>
      </c>
      <c r="F107" s="86">
        <f>1.2-Table2[[#This Row],[Offered services (total of 66)]]</f>
        <v>1.0999999999999999</v>
      </c>
    </row>
    <row r="108" spans="1:26">
      <c r="A108" s="16" t="s">
        <v>539</v>
      </c>
      <c r="B108" s="85">
        <f>1.2-Table2[[#This Row],[Desired services (total of 160)]]</f>
        <v>1.2</v>
      </c>
      <c r="C108" s="86">
        <f t="shared" si="4"/>
        <v>0</v>
      </c>
      <c r="D108" s="16">
        <v>1</v>
      </c>
      <c r="E108" s="86">
        <f t="shared" si="5"/>
        <v>0.2</v>
      </c>
      <c r="F108" s="86">
        <f>1.2-Table2[[#This Row],[Offered services (total of 66)]]</f>
        <v>1</v>
      </c>
    </row>
    <row r="109" spans="1:26">
      <c r="A109" s="16"/>
    </row>
    <row r="111" spans="1:26">
      <c r="A111" s="16" t="s">
        <v>592</v>
      </c>
      <c r="S111" s="16" t="s">
        <v>590</v>
      </c>
    </row>
    <row r="112" spans="1:26">
      <c r="A112" s="16" t="s">
        <v>557</v>
      </c>
      <c r="B112" s="16" t="s">
        <v>571</v>
      </c>
      <c r="C112" s="16" t="s">
        <v>584</v>
      </c>
      <c r="D112" s="16" t="s">
        <v>572</v>
      </c>
      <c r="E112" s="16" t="s">
        <v>585</v>
      </c>
      <c r="F112" s="16" t="s">
        <v>574</v>
      </c>
      <c r="G112" s="89" t="s">
        <v>586</v>
      </c>
      <c r="H112" s="16" t="s">
        <v>587</v>
      </c>
      <c r="K112" s="16" t="s">
        <v>591</v>
      </c>
      <c r="S112" s="91" t="s">
        <v>588</v>
      </c>
      <c r="T112" s="92" t="s">
        <v>571</v>
      </c>
      <c r="U112" s="92" t="s">
        <v>584</v>
      </c>
      <c r="V112" s="92" t="s">
        <v>586</v>
      </c>
      <c r="W112" s="92" t="s">
        <v>585</v>
      </c>
      <c r="X112" s="92" t="s">
        <v>589</v>
      </c>
      <c r="Y112" s="92"/>
      <c r="Z112" s="93"/>
    </row>
    <row r="113" spans="1:26">
      <c r="A113" t="s">
        <v>553</v>
      </c>
      <c r="B113" s="85">
        <f>30-C113</f>
        <v>29.375</v>
      </c>
      <c r="C113">
        <f t="shared" ref="C113:C131" si="6">C63/160*100</f>
        <v>0.625</v>
      </c>
      <c r="D113" s="16">
        <v>10</v>
      </c>
      <c r="E113" s="84">
        <f t="shared" ref="E113:E131" si="7">E63/66*100</f>
        <v>0</v>
      </c>
      <c r="F113" s="86">
        <f>32-Table216[[#This Row],[Offered services (total of 66)]]</f>
        <v>32</v>
      </c>
      <c r="G113" s="90">
        <f>Table216[[#This Row],[Desired services (total of 160)]]*100</f>
        <v>62.5</v>
      </c>
      <c r="S113" s="94" t="s">
        <v>553</v>
      </c>
      <c r="T113" s="104">
        <f>30-U113</f>
        <v>29.375</v>
      </c>
      <c r="U113" s="107">
        <v>0.625</v>
      </c>
      <c r="V113" s="103">
        <f>Table216[[#This Row],[Desired services (total of 160)]]/100</f>
        <v>6.2500000000000003E-3</v>
      </c>
      <c r="W113" s="104">
        <v>0</v>
      </c>
      <c r="X113" s="102">
        <f>W113/100</f>
        <v>0</v>
      </c>
      <c r="Y113" s="96"/>
      <c r="Z113" s="97"/>
    </row>
    <row r="114" spans="1:26">
      <c r="A114" t="s">
        <v>483</v>
      </c>
      <c r="B114" s="85">
        <f t="shared" ref="B114:B131" si="8">30-C114</f>
        <v>29.375</v>
      </c>
      <c r="C114">
        <f t="shared" si="6"/>
        <v>0.625</v>
      </c>
      <c r="D114" s="16">
        <v>10</v>
      </c>
      <c r="E114" s="84">
        <f t="shared" si="7"/>
        <v>0</v>
      </c>
      <c r="F114" s="86">
        <f>32-Table216[[#This Row],[Offered services (total of 66)]]</f>
        <v>32</v>
      </c>
      <c r="G114" s="84">
        <f>Table216[[#This Row],[Desired services (total of 160)]]*100</f>
        <v>62.5</v>
      </c>
      <c r="S114" s="98" t="s">
        <v>483</v>
      </c>
      <c r="T114" s="105">
        <f t="shared" ref="T114:T131" si="9">30-U114</f>
        <v>29.375</v>
      </c>
      <c r="U114" s="108">
        <v>0.625</v>
      </c>
      <c r="V114" s="103">
        <f>Table216[[#This Row],[Desired services (total of 160)]]/100</f>
        <v>6.2500000000000003E-3</v>
      </c>
      <c r="W114" s="105">
        <v>0</v>
      </c>
      <c r="X114" s="102">
        <f t="shared" ref="X114:X131" si="10">W114/100</f>
        <v>0</v>
      </c>
      <c r="Y114" s="99"/>
      <c r="Z114" s="100"/>
    </row>
    <row r="115" spans="1:26">
      <c r="A115" t="s">
        <v>484</v>
      </c>
      <c r="B115" s="85">
        <f t="shared" si="8"/>
        <v>29.375</v>
      </c>
      <c r="C115">
        <f t="shared" si="6"/>
        <v>0.625</v>
      </c>
      <c r="D115" s="16">
        <v>10</v>
      </c>
      <c r="E115" s="84">
        <f t="shared" si="7"/>
        <v>0</v>
      </c>
      <c r="F115" s="86">
        <f>32-Table216[[#This Row],[Offered services (total of 66)]]</f>
        <v>32</v>
      </c>
      <c r="G115" s="84">
        <f>Table216[[#This Row],[Desired services (total of 160)]]*100</f>
        <v>62.5</v>
      </c>
      <c r="S115" s="94" t="s">
        <v>484</v>
      </c>
      <c r="T115" s="104">
        <f t="shared" si="9"/>
        <v>29.375</v>
      </c>
      <c r="U115" s="107">
        <v>0.625</v>
      </c>
      <c r="V115" s="103">
        <f>Table216[[#This Row],[Desired services (total of 160)]]/100</f>
        <v>6.2500000000000003E-3</v>
      </c>
      <c r="W115" s="104">
        <v>0</v>
      </c>
      <c r="X115" s="102">
        <f t="shared" si="10"/>
        <v>0</v>
      </c>
      <c r="Y115" s="95"/>
      <c r="Z115" s="97"/>
    </row>
    <row r="116" spans="1:26">
      <c r="A116" s="16" t="s">
        <v>482</v>
      </c>
      <c r="B116" s="85">
        <f t="shared" si="8"/>
        <v>28.75</v>
      </c>
      <c r="C116">
        <f t="shared" si="6"/>
        <v>1.25</v>
      </c>
      <c r="D116" s="16">
        <v>10</v>
      </c>
      <c r="E116" s="84">
        <f t="shared" si="7"/>
        <v>16.666666666666664</v>
      </c>
      <c r="F116" s="86">
        <f>32-Table216[[#This Row],[Offered services (total of 66)]]</f>
        <v>15.333333333333336</v>
      </c>
      <c r="G116" s="84">
        <f>Table216[[#This Row],[Desired services (total of 160)]]*100</f>
        <v>125</v>
      </c>
      <c r="S116" s="98" t="s">
        <v>482</v>
      </c>
      <c r="T116" s="105">
        <f t="shared" si="9"/>
        <v>28.75</v>
      </c>
      <c r="U116" s="108">
        <v>1.25</v>
      </c>
      <c r="V116" s="103">
        <f>Table216[[#This Row],[Desired services (total of 160)]]/100</f>
        <v>1.2500000000000001E-2</v>
      </c>
      <c r="W116" s="105">
        <v>16.666666666666664</v>
      </c>
      <c r="X116" s="102">
        <f t="shared" si="10"/>
        <v>0.16666666666666663</v>
      </c>
      <c r="Y116" s="99"/>
      <c r="Z116" s="100"/>
    </row>
    <row r="117" spans="1:26">
      <c r="A117" t="s">
        <v>554</v>
      </c>
      <c r="B117" s="85">
        <f t="shared" si="8"/>
        <v>28.75</v>
      </c>
      <c r="C117">
        <f t="shared" si="6"/>
        <v>1.25</v>
      </c>
      <c r="D117" s="16">
        <v>10</v>
      </c>
      <c r="E117" s="84">
        <f t="shared" si="7"/>
        <v>0</v>
      </c>
      <c r="F117" s="86">
        <f>32-Table216[[#This Row],[Offered services (total of 66)]]</f>
        <v>32</v>
      </c>
      <c r="G117" s="84">
        <f>Table216[[#This Row],[Desired services (total of 160)]]*100</f>
        <v>125</v>
      </c>
      <c r="S117" s="94" t="s">
        <v>554</v>
      </c>
      <c r="T117" s="104">
        <f t="shared" si="9"/>
        <v>28.75</v>
      </c>
      <c r="U117" s="107">
        <v>1.25</v>
      </c>
      <c r="V117" s="103">
        <f>Table216[[#This Row],[Desired services (total of 160)]]/100</f>
        <v>1.2500000000000001E-2</v>
      </c>
      <c r="W117" s="104">
        <v>0</v>
      </c>
      <c r="X117" s="102">
        <f t="shared" si="10"/>
        <v>0</v>
      </c>
      <c r="Y117" s="95"/>
      <c r="Z117" s="97"/>
    </row>
    <row r="118" spans="1:26">
      <c r="A118" t="s">
        <v>555</v>
      </c>
      <c r="B118" s="85">
        <f t="shared" si="8"/>
        <v>28.75</v>
      </c>
      <c r="C118">
        <f t="shared" si="6"/>
        <v>1.25</v>
      </c>
      <c r="D118" s="16">
        <v>10</v>
      </c>
      <c r="E118" s="84">
        <f t="shared" si="7"/>
        <v>0</v>
      </c>
      <c r="F118" s="86">
        <f>32-Table216[[#This Row],[Offered services (total of 66)]]</f>
        <v>32</v>
      </c>
      <c r="G118" s="84">
        <f>Table216[[#This Row],[Desired services (total of 160)]]*100</f>
        <v>125</v>
      </c>
      <c r="S118" s="98" t="s">
        <v>555</v>
      </c>
      <c r="T118" s="105">
        <f t="shared" si="9"/>
        <v>28.75</v>
      </c>
      <c r="U118" s="108">
        <v>1.25</v>
      </c>
      <c r="V118" s="103">
        <f>Table216[[#This Row],[Desired services (total of 160)]]/100</f>
        <v>1.2500000000000001E-2</v>
      </c>
      <c r="W118" s="105">
        <v>0</v>
      </c>
      <c r="X118" s="102">
        <f t="shared" si="10"/>
        <v>0</v>
      </c>
      <c r="Y118" s="99"/>
      <c r="Z118" s="100"/>
    </row>
    <row r="119" spans="1:26">
      <c r="A119" t="s">
        <v>481</v>
      </c>
      <c r="B119" s="85">
        <f t="shared" si="8"/>
        <v>27.5</v>
      </c>
      <c r="C119">
        <f t="shared" si="6"/>
        <v>2.5</v>
      </c>
      <c r="D119" s="16">
        <v>10</v>
      </c>
      <c r="E119" s="84">
        <f t="shared" si="7"/>
        <v>0</v>
      </c>
      <c r="F119" s="86">
        <f>32-Table216[[#This Row],[Offered services (total of 66)]]</f>
        <v>32</v>
      </c>
      <c r="G119" s="84">
        <f>Table216[[#This Row],[Desired services (total of 160)]]*100</f>
        <v>250</v>
      </c>
      <c r="S119" s="94" t="s">
        <v>481</v>
      </c>
      <c r="T119" s="104">
        <f t="shared" si="9"/>
        <v>27.5</v>
      </c>
      <c r="U119" s="107">
        <v>2.5</v>
      </c>
      <c r="V119" s="103">
        <f>Table216[[#This Row],[Desired services (total of 160)]]/100</f>
        <v>2.5000000000000001E-2</v>
      </c>
      <c r="W119" s="104">
        <v>0</v>
      </c>
      <c r="X119" s="102">
        <f t="shared" si="10"/>
        <v>0</v>
      </c>
      <c r="Y119" s="95"/>
      <c r="Z119" s="97"/>
    </row>
    <row r="120" spans="1:26">
      <c r="A120" t="s">
        <v>480</v>
      </c>
      <c r="B120" s="85">
        <f t="shared" si="8"/>
        <v>26.875</v>
      </c>
      <c r="C120">
        <f t="shared" si="6"/>
        <v>3.125</v>
      </c>
      <c r="D120" s="16">
        <v>10</v>
      </c>
      <c r="E120" s="84">
        <f t="shared" si="7"/>
        <v>0</v>
      </c>
      <c r="F120" s="86">
        <f>32-Table216[[#This Row],[Offered services (total of 66)]]</f>
        <v>32</v>
      </c>
      <c r="G120" s="84">
        <f>Table216[[#This Row],[Desired services (total of 160)]]*100</f>
        <v>312.5</v>
      </c>
      <c r="S120" s="98" t="s">
        <v>480</v>
      </c>
      <c r="T120" s="105">
        <f t="shared" si="9"/>
        <v>26.875</v>
      </c>
      <c r="U120" s="108">
        <v>3.125</v>
      </c>
      <c r="V120" s="103">
        <f>Table216[[#This Row],[Desired services (total of 160)]]/100</f>
        <v>3.125E-2</v>
      </c>
      <c r="W120" s="105">
        <v>0</v>
      </c>
      <c r="X120" s="102">
        <f t="shared" si="10"/>
        <v>0</v>
      </c>
      <c r="Y120" s="99"/>
      <c r="Z120" s="100"/>
    </row>
    <row r="121" spans="1:26">
      <c r="A121" t="s">
        <v>479</v>
      </c>
      <c r="B121" s="85">
        <f t="shared" si="8"/>
        <v>26.25</v>
      </c>
      <c r="C121">
        <f t="shared" si="6"/>
        <v>3.75</v>
      </c>
      <c r="D121" s="16">
        <v>10</v>
      </c>
      <c r="E121" s="84">
        <f t="shared" si="7"/>
        <v>0</v>
      </c>
      <c r="F121" s="86">
        <f>32-Table216[[#This Row],[Offered services (total of 66)]]</f>
        <v>32</v>
      </c>
      <c r="G121" s="84">
        <f>Table216[[#This Row],[Desired services (total of 160)]]*100</f>
        <v>375</v>
      </c>
      <c r="S121" s="94" t="s">
        <v>479</v>
      </c>
      <c r="T121" s="104">
        <f t="shared" si="9"/>
        <v>26.25</v>
      </c>
      <c r="U121" s="107">
        <v>3.75</v>
      </c>
      <c r="V121" s="103">
        <f>Table216[[#This Row],[Desired services (total of 160)]]/100</f>
        <v>3.7499999999999999E-2</v>
      </c>
      <c r="W121" s="104">
        <v>0</v>
      </c>
      <c r="X121" s="102">
        <f t="shared" si="10"/>
        <v>0</v>
      </c>
      <c r="Y121" s="95"/>
      <c r="Z121" s="97"/>
    </row>
    <row r="122" spans="1:26">
      <c r="A122" s="16" t="s">
        <v>573</v>
      </c>
      <c r="B122" s="85">
        <f t="shared" si="8"/>
        <v>25.625</v>
      </c>
      <c r="C122">
        <f t="shared" si="6"/>
        <v>4.375</v>
      </c>
      <c r="D122" s="16">
        <v>10</v>
      </c>
      <c r="E122" s="84">
        <f t="shared" si="7"/>
        <v>30.303030303030305</v>
      </c>
      <c r="F122" s="86">
        <f>32-Table216[[#This Row],[Offered services (total of 66)]]</f>
        <v>1.6969696969696955</v>
      </c>
      <c r="G122" s="84">
        <f>Table216[[#This Row],[Desired services (total of 160)]]*100</f>
        <v>437.5</v>
      </c>
      <c r="S122" s="98" t="s">
        <v>573</v>
      </c>
      <c r="T122" s="105">
        <f t="shared" si="9"/>
        <v>25.625</v>
      </c>
      <c r="U122" s="108">
        <v>4.375</v>
      </c>
      <c r="V122" s="103">
        <f>Table216[[#This Row],[Desired services (total of 160)]]/100</f>
        <v>4.3749999999999997E-2</v>
      </c>
      <c r="W122" s="105">
        <v>30.303030303030305</v>
      </c>
      <c r="X122" s="102">
        <f t="shared" si="10"/>
        <v>0.30303030303030304</v>
      </c>
      <c r="Y122" s="99"/>
      <c r="Z122" s="100"/>
    </row>
    <row r="123" spans="1:26">
      <c r="A123" t="s">
        <v>556</v>
      </c>
      <c r="B123" s="85">
        <f t="shared" si="8"/>
        <v>25</v>
      </c>
      <c r="C123">
        <f t="shared" si="6"/>
        <v>5</v>
      </c>
      <c r="D123" s="16">
        <v>10</v>
      </c>
      <c r="E123" s="84">
        <f t="shared" si="7"/>
        <v>0</v>
      </c>
      <c r="F123" s="86">
        <f>32-Table216[[#This Row],[Offered services (total of 66)]]</f>
        <v>32</v>
      </c>
      <c r="G123" s="84">
        <f>Table216[[#This Row],[Desired services (total of 160)]]*100</f>
        <v>500</v>
      </c>
      <c r="S123" s="94" t="s">
        <v>556</v>
      </c>
      <c r="T123" s="104">
        <f t="shared" si="9"/>
        <v>25</v>
      </c>
      <c r="U123" s="107">
        <v>5</v>
      </c>
      <c r="V123" s="103">
        <f>Table216[[#This Row],[Desired services (total of 160)]]/100</f>
        <v>0.05</v>
      </c>
      <c r="W123" s="104">
        <v>0</v>
      </c>
      <c r="X123" s="102">
        <f t="shared" si="10"/>
        <v>0</v>
      </c>
      <c r="Y123" s="95"/>
      <c r="Z123" s="97"/>
    </row>
    <row r="124" spans="1:26">
      <c r="A124" s="16" t="s">
        <v>548</v>
      </c>
      <c r="B124" s="85">
        <f t="shared" si="8"/>
        <v>25</v>
      </c>
      <c r="C124">
        <f t="shared" si="6"/>
        <v>5</v>
      </c>
      <c r="D124" s="16">
        <v>10</v>
      </c>
      <c r="E124" s="84">
        <f t="shared" si="7"/>
        <v>10.606060606060606</v>
      </c>
      <c r="F124" s="86">
        <f>32-Table216[[#This Row],[Offered services (total of 66)]]</f>
        <v>21.393939393939394</v>
      </c>
      <c r="G124" s="84">
        <f>Table216[[#This Row],[Desired services (total of 160)]]*100</f>
        <v>500</v>
      </c>
      <c r="S124" s="98" t="s">
        <v>548</v>
      </c>
      <c r="T124" s="105">
        <f t="shared" si="9"/>
        <v>25</v>
      </c>
      <c r="U124" s="108">
        <v>5</v>
      </c>
      <c r="V124" s="103">
        <f>Table216[[#This Row],[Desired services (total of 160)]]/100</f>
        <v>0.05</v>
      </c>
      <c r="W124" s="105">
        <v>10.606060606060606</v>
      </c>
      <c r="X124" s="102">
        <f t="shared" si="10"/>
        <v>0.10606060606060605</v>
      </c>
      <c r="Y124" s="99"/>
      <c r="Z124" s="100"/>
    </row>
    <row r="125" spans="1:26">
      <c r="A125" s="16" t="s">
        <v>583</v>
      </c>
      <c r="B125" s="85">
        <f t="shared" si="8"/>
        <v>23.125</v>
      </c>
      <c r="C125">
        <f t="shared" si="6"/>
        <v>6.8750000000000009</v>
      </c>
      <c r="D125" s="16">
        <v>10</v>
      </c>
      <c r="E125" s="84">
        <f t="shared" si="7"/>
        <v>21.212121212121211</v>
      </c>
      <c r="F125" s="86">
        <f>32-Table216[[#This Row],[Offered services (total of 66)]]</f>
        <v>10.787878787878789</v>
      </c>
      <c r="G125" s="84">
        <f>Table216[[#This Row],[Desired services (total of 160)]]*100</f>
        <v>687.50000000000011</v>
      </c>
      <c r="S125" s="94" t="s">
        <v>583</v>
      </c>
      <c r="T125" s="104">
        <f t="shared" si="9"/>
        <v>23.125</v>
      </c>
      <c r="U125" s="107">
        <v>6.8750000000000009</v>
      </c>
      <c r="V125" s="103">
        <f>Table216[[#This Row],[Desired services (total of 160)]]/100</f>
        <v>6.8750000000000006E-2</v>
      </c>
      <c r="W125" s="104">
        <v>21.212121212121211</v>
      </c>
      <c r="X125" s="102">
        <f t="shared" si="10"/>
        <v>0.2121212121212121</v>
      </c>
      <c r="Y125" s="95"/>
      <c r="Z125" s="97"/>
    </row>
    <row r="126" spans="1:26">
      <c r="A126" t="s">
        <v>476</v>
      </c>
      <c r="B126" s="85">
        <f t="shared" si="8"/>
        <v>19.375</v>
      </c>
      <c r="C126">
        <f t="shared" si="6"/>
        <v>10.625</v>
      </c>
      <c r="D126" s="16">
        <v>10</v>
      </c>
      <c r="E126" s="84">
        <f t="shared" si="7"/>
        <v>3.0303030303030303</v>
      </c>
      <c r="F126" s="86">
        <f>32-Table216[[#This Row],[Offered services (total of 66)]]</f>
        <v>28.969696969696969</v>
      </c>
      <c r="G126" s="84">
        <f>Table216[[#This Row],[Desired services (total of 160)]]*100</f>
        <v>1062.5</v>
      </c>
      <c r="S126" s="98" t="s">
        <v>476</v>
      </c>
      <c r="T126" s="105">
        <f t="shared" si="9"/>
        <v>19.375</v>
      </c>
      <c r="U126" s="108">
        <v>10.625</v>
      </c>
      <c r="V126" s="103">
        <f>Table216[[#This Row],[Desired services (total of 160)]]/100</f>
        <v>0.10625</v>
      </c>
      <c r="W126" s="105">
        <v>3.0303030303030303</v>
      </c>
      <c r="X126" s="102">
        <f t="shared" si="10"/>
        <v>3.0303030303030304E-2</v>
      </c>
      <c r="Y126" s="99"/>
      <c r="Z126" s="100"/>
    </row>
    <row r="127" spans="1:26">
      <c r="A127" t="s">
        <v>514</v>
      </c>
      <c r="B127" s="85">
        <f t="shared" si="8"/>
        <v>16.875</v>
      </c>
      <c r="C127">
        <f t="shared" si="6"/>
        <v>13.125</v>
      </c>
      <c r="D127" s="16">
        <v>10</v>
      </c>
      <c r="E127" s="84">
        <f t="shared" si="7"/>
        <v>0</v>
      </c>
      <c r="F127" s="86">
        <f>32-Table216[[#This Row],[Offered services (total of 66)]]</f>
        <v>32</v>
      </c>
      <c r="G127" s="84">
        <f>Table216[[#This Row],[Desired services (total of 160)]]*100</f>
        <v>1312.5</v>
      </c>
      <c r="S127" s="94" t="s">
        <v>514</v>
      </c>
      <c r="T127" s="104">
        <f t="shared" si="9"/>
        <v>16.875</v>
      </c>
      <c r="U127" s="107">
        <v>13.125</v>
      </c>
      <c r="V127" s="103">
        <f>Table216[[#This Row],[Desired services (total of 160)]]/100</f>
        <v>0.13125000000000001</v>
      </c>
      <c r="W127" s="104">
        <v>0</v>
      </c>
      <c r="X127" s="102">
        <f t="shared" si="10"/>
        <v>0</v>
      </c>
      <c r="Y127" s="95"/>
      <c r="Z127" s="97"/>
    </row>
    <row r="128" spans="1:26">
      <c r="A128" t="s">
        <v>475</v>
      </c>
      <c r="B128" s="85">
        <f t="shared" si="8"/>
        <v>12.5</v>
      </c>
      <c r="C128">
        <f t="shared" si="6"/>
        <v>17.5</v>
      </c>
      <c r="D128" s="16">
        <v>10</v>
      </c>
      <c r="E128" s="84">
        <f t="shared" si="7"/>
        <v>6.0606060606060606</v>
      </c>
      <c r="F128" s="86">
        <f>32-Table216[[#This Row],[Offered services (total of 66)]]</f>
        <v>25.939393939393938</v>
      </c>
      <c r="G128" s="84">
        <f>Table216[[#This Row],[Desired services (total of 160)]]*100</f>
        <v>1750</v>
      </c>
      <c r="S128" s="98" t="s">
        <v>475</v>
      </c>
      <c r="T128" s="105">
        <f t="shared" si="9"/>
        <v>12.5</v>
      </c>
      <c r="U128" s="108">
        <v>17.5</v>
      </c>
      <c r="V128" s="103">
        <f>Table216[[#This Row],[Desired services (total of 160)]]/100</f>
        <v>0.17499999999999999</v>
      </c>
      <c r="W128" s="105">
        <v>6.0606060606060606</v>
      </c>
      <c r="X128" s="102">
        <f t="shared" si="10"/>
        <v>6.0606060606060608E-2</v>
      </c>
      <c r="Y128" s="99"/>
      <c r="Z128" s="100"/>
    </row>
    <row r="129" spans="1:26">
      <c r="A129" t="s">
        <v>474</v>
      </c>
      <c r="B129" s="85">
        <f t="shared" si="8"/>
        <v>7.5</v>
      </c>
      <c r="C129">
        <f t="shared" si="6"/>
        <v>22.5</v>
      </c>
      <c r="D129" s="16">
        <v>10</v>
      </c>
      <c r="E129" s="84">
        <f t="shared" si="7"/>
        <v>3.0303030303030303</v>
      </c>
      <c r="F129" s="86">
        <f>32-Table216[[#This Row],[Offered services (total of 66)]]</f>
        <v>28.969696969696969</v>
      </c>
      <c r="G129" s="84">
        <f>Table216[[#This Row],[Desired services (total of 160)]]*100</f>
        <v>2250</v>
      </c>
      <c r="S129" s="94" t="s">
        <v>474</v>
      </c>
      <c r="T129" s="104">
        <f t="shared" si="9"/>
        <v>7.5</v>
      </c>
      <c r="U129" s="107">
        <v>22.5</v>
      </c>
      <c r="V129" s="103">
        <f>Table216[[#This Row],[Desired services (total of 160)]]/100</f>
        <v>0.22500000000000001</v>
      </c>
      <c r="W129" s="104">
        <v>3.0303030303030303</v>
      </c>
      <c r="X129" s="102">
        <f t="shared" si="10"/>
        <v>3.0303030303030304E-2</v>
      </c>
      <c r="Y129" s="95"/>
      <c r="Z129" s="97"/>
    </row>
    <row r="130" spans="1:26">
      <c r="A130" s="16" t="s">
        <v>552</v>
      </c>
      <c r="B130" s="85">
        <f t="shared" si="8"/>
        <v>30</v>
      </c>
      <c r="C130">
        <f t="shared" si="6"/>
        <v>0</v>
      </c>
      <c r="D130" s="16">
        <v>10</v>
      </c>
      <c r="E130" s="84">
        <f t="shared" si="7"/>
        <v>3.0303030303030303</v>
      </c>
      <c r="F130" s="86">
        <f>32-Table216[[#This Row],[Offered services (total of 66)]]</f>
        <v>28.969696969696969</v>
      </c>
      <c r="G130" s="84">
        <f>Table216[[#This Row],[Desired services (total of 160)]]*100</f>
        <v>0</v>
      </c>
      <c r="S130" s="98" t="s">
        <v>552</v>
      </c>
      <c r="T130" s="105">
        <f t="shared" si="9"/>
        <v>30</v>
      </c>
      <c r="U130" s="108">
        <v>0</v>
      </c>
      <c r="V130" s="103">
        <f>Table216[[#This Row],[Desired services (total of 160)]]/100</f>
        <v>0</v>
      </c>
      <c r="W130" s="105">
        <v>3.0303030303030303</v>
      </c>
      <c r="X130" s="102">
        <f t="shared" si="10"/>
        <v>3.0303030303030304E-2</v>
      </c>
      <c r="Y130" s="99"/>
      <c r="Z130" s="100"/>
    </row>
    <row r="131" spans="1:26" ht="14" thickBot="1">
      <c r="A131" s="16" t="s">
        <v>539</v>
      </c>
      <c r="B131" s="85">
        <f t="shared" si="8"/>
        <v>30</v>
      </c>
      <c r="C131">
        <f t="shared" si="6"/>
        <v>0</v>
      </c>
      <c r="D131" s="16">
        <v>10</v>
      </c>
      <c r="E131" s="84">
        <f t="shared" si="7"/>
        <v>6.0606060606060606</v>
      </c>
      <c r="F131" s="86">
        <f>32-Table216[[#This Row],[Offered services (total of 66)]]</f>
        <v>25.939393939393938</v>
      </c>
      <c r="G131" s="84">
        <f>Table216[[#This Row],[Desired services (total of 160)]]*100</f>
        <v>0</v>
      </c>
      <c r="S131" s="94" t="s">
        <v>539</v>
      </c>
      <c r="T131" s="104">
        <f t="shared" si="9"/>
        <v>30</v>
      </c>
      <c r="U131" s="107">
        <v>0</v>
      </c>
      <c r="V131" s="103">
        <f>Table216[[#This Row],[Desired services (total of 160)]]/100</f>
        <v>0</v>
      </c>
      <c r="W131" s="104">
        <v>6.0606060606060606</v>
      </c>
      <c r="X131" s="102">
        <f t="shared" si="10"/>
        <v>6.0606060606060608E-2</v>
      </c>
      <c r="Y131" s="95"/>
      <c r="Z131" s="97"/>
    </row>
    <row r="132" spans="1:26" ht="14" thickTop="1">
      <c r="B132" s="86"/>
      <c r="C132" s="69">
        <f>SUM(Table216[Desired services (total of 160)])</f>
        <v>100</v>
      </c>
      <c r="D132" s="16"/>
      <c r="E132" s="69">
        <f>SUM(Table216[Offered services (total of 66)])</f>
        <v>100</v>
      </c>
      <c r="F132" s="86"/>
      <c r="S132" s="87"/>
      <c r="T132" s="109"/>
      <c r="U132" s="110">
        <v>100</v>
      </c>
      <c r="V132" s="83"/>
      <c r="W132" s="106">
        <v>100</v>
      </c>
      <c r="X132" s="101"/>
      <c r="Y132" s="83"/>
      <c r="Z132" s="88"/>
    </row>
    <row r="133" spans="1:26" ht="14" thickBot="1"/>
    <row r="134" spans="1:26">
      <c r="A134" s="112" t="s">
        <v>547</v>
      </c>
      <c r="B134" s="113">
        <f>156-B135</f>
        <v>37</v>
      </c>
      <c r="C134" s="114">
        <f>B134/156</f>
        <v>0.23717948717948717</v>
      </c>
    </row>
    <row r="135" spans="1:26" ht="14" thickBot="1">
      <c r="A135" s="115" t="s">
        <v>546</v>
      </c>
      <c r="B135" s="116">
        <v>119</v>
      </c>
      <c r="C135" s="117">
        <f>B135/156</f>
        <v>0.76282051282051277</v>
      </c>
    </row>
    <row r="138" spans="1:26">
      <c r="B138" s="16" t="s">
        <v>597</v>
      </c>
      <c r="C138" s="16" t="s">
        <v>598</v>
      </c>
      <c r="D138" s="16" t="s">
        <v>595</v>
      </c>
    </row>
    <row r="139" spans="1:26">
      <c r="A139" s="16" t="s">
        <v>594</v>
      </c>
      <c r="B139" s="118">
        <v>0.76</v>
      </c>
      <c r="C139" s="25">
        <f>1-B139</f>
        <v>0.24</v>
      </c>
      <c r="D139">
        <v>160</v>
      </c>
    </row>
    <row r="140" spans="1:26">
      <c r="A140" s="16" t="s">
        <v>596</v>
      </c>
      <c r="B140" s="118">
        <v>0.38</v>
      </c>
      <c r="C140" s="41">
        <f>1-B140</f>
        <v>0.62</v>
      </c>
      <c r="D140">
        <v>66</v>
      </c>
      <c r="L140" t="s">
        <v>515</v>
      </c>
    </row>
    <row r="141" spans="1:26">
      <c r="S141" s="16"/>
    </row>
    <row r="142" spans="1:26">
      <c r="B142" s="16"/>
      <c r="C142" s="16"/>
      <c r="D142" s="16"/>
    </row>
    <row r="143" spans="1:26">
      <c r="A143" s="119" t="s">
        <v>599</v>
      </c>
      <c r="B143" s="119" t="s">
        <v>594</v>
      </c>
      <c r="C143" s="41"/>
    </row>
    <row r="144" spans="1:26">
      <c r="A144" s="16" t="s">
        <v>597</v>
      </c>
      <c r="B144" s="120">
        <v>0.76</v>
      </c>
    </row>
    <row r="145" spans="1:7">
      <c r="A145" s="16" t="s">
        <v>598</v>
      </c>
      <c r="B145" s="120">
        <f>1-B144</f>
        <v>0.24</v>
      </c>
    </row>
    <row r="147" spans="1:7">
      <c r="G147" s="16"/>
    </row>
    <row r="148" spans="1:7">
      <c r="A148" s="119" t="s">
        <v>600</v>
      </c>
      <c r="B148" s="119" t="s">
        <v>596</v>
      </c>
    </row>
    <row r="149" spans="1:7">
      <c r="A149" s="16" t="s">
        <v>597</v>
      </c>
      <c r="B149" s="120">
        <v>0.38</v>
      </c>
    </row>
    <row r="150" spans="1:7">
      <c r="A150" s="16" t="s">
        <v>598</v>
      </c>
      <c r="B150" s="120">
        <f>1-B149</f>
        <v>0.62</v>
      </c>
    </row>
    <row r="156" spans="1:7">
      <c r="A156" s="16" t="s">
        <v>534</v>
      </c>
    </row>
    <row r="157" spans="1:7">
      <c r="A157" s="16" t="s">
        <v>533</v>
      </c>
    </row>
    <row r="158" spans="1:7">
      <c r="A158" s="16" t="s">
        <v>532</v>
      </c>
    </row>
    <row r="159" spans="1:7">
      <c r="A159" s="16" t="s">
        <v>531</v>
      </c>
    </row>
    <row r="160" spans="1:7">
      <c r="A160" s="16" t="s">
        <v>530</v>
      </c>
    </row>
    <row r="161" spans="1:1">
      <c r="A161" s="16" t="s">
        <v>529</v>
      </c>
    </row>
    <row r="162" spans="1:1">
      <c r="A162" s="16" t="s">
        <v>528</v>
      </c>
    </row>
    <row r="163" spans="1:1">
      <c r="A163" s="16" t="s">
        <v>527</v>
      </c>
    </row>
    <row r="164" spans="1:1">
      <c r="A164" s="16" t="s">
        <v>536</v>
      </c>
    </row>
    <row r="165" spans="1:1">
      <c r="A165" s="16" t="s">
        <v>526</v>
      </c>
    </row>
    <row r="166" spans="1:1">
      <c r="A166" s="16" t="s">
        <v>525</v>
      </c>
    </row>
    <row r="167" spans="1:1">
      <c r="A167" s="16" t="s">
        <v>524</v>
      </c>
    </row>
    <row r="168" spans="1:1">
      <c r="A168" s="16" t="s">
        <v>522</v>
      </c>
    </row>
    <row r="169" spans="1:1">
      <c r="A169" s="16" t="s">
        <v>523</v>
      </c>
    </row>
    <row r="170" spans="1:1">
      <c r="A170" s="16" t="s">
        <v>521</v>
      </c>
    </row>
    <row r="171" spans="1:1">
      <c r="A171" s="16" t="s">
        <v>520</v>
      </c>
    </row>
    <row r="172" spans="1:1">
      <c r="A172" s="16" t="s">
        <v>519</v>
      </c>
    </row>
    <row r="173" spans="1:1">
      <c r="A173" s="16" t="s">
        <v>518</v>
      </c>
    </row>
  </sheetData>
  <phoneticPr fontId="44" type="noConversion"/>
  <hyperlinks>
    <hyperlink ref="T36" r:id="rId1" location="fpstate=ive&amp;vld=cid:9ee7a968,vid:EFqMrmT93DU,st:0" display="https://www.google.com/search?q=diverging+bar+chart&amp;rlz=1C5CHFA_enDE939DE939&amp;oq=Diverging+bar+chart&amp;gs_lcrp=EgZjaHJvbWUqBwgAEAAYgAQyBwgAEAAYgAQyBwgBEAAYgAQyBwgCEAAYgAQyBwgDEAAYgAQyBwgEEAAYgAQyBwgFEAAYgAQyBwgGEAAYgAQyBwgHEAAYgAQyBwgIEAAYgAQyBwgJEAAYgATSAQczNTdqMGo0qAIAsAIA&amp;sourceid=chrome&amp;ie=UTF-8#fpstate=ive&amp;vld=cid:9ee7a968,vid:EFqMrmT93DU,st:0" xr:uid="{D59570A4-F872-694C-BDD5-957AB667C508}"/>
    <hyperlink ref="I59" r:id="rId2" xr:uid="{5267208F-815D-CE4F-BDD5-51C7E36F209B}"/>
  </hyperlinks>
  <pageMargins left="0.7" right="0.7" top="0.75" bottom="0.75" header="0.3" footer="0.3"/>
  <pageSetup paperSize="9" orientation="portrait" horizontalDpi="0" verticalDpi="0"/>
  <drawing r:id="rId3"/>
  <tableParts count="4">
    <tablePart r:id="rId4"/>
    <tablePart r:id="rId5"/>
    <tablePart r:id="rId6"/>
    <tablePart r:id="rId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D8427-1684-774A-9BBA-DDD9643F06AB}">
  <dimension ref="A1:L45"/>
  <sheetViews>
    <sheetView topLeftCell="A11" zoomScale="116" zoomScaleNormal="190" workbookViewId="0">
      <selection activeCell="F3" sqref="F3:F7"/>
    </sheetView>
  </sheetViews>
  <sheetFormatPr baseColWidth="10" defaultRowHeight="13"/>
  <cols>
    <col min="1" max="1" width="13.6640625" customWidth="1"/>
    <col min="2" max="2" width="6.83203125" customWidth="1"/>
  </cols>
  <sheetData>
    <row r="1" spans="1:12">
      <c r="A1" s="22" t="s">
        <v>227</v>
      </c>
      <c r="B1" s="22" t="s">
        <v>467</v>
      </c>
      <c r="C1" s="22" t="s">
        <v>468</v>
      </c>
      <c r="D1" s="22"/>
    </row>
    <row r="2" spans="1:12">
      <c r="A2" s="16" t="s">
        <v>474</v>
      </c>
      <c r="B2" s="16">
        <v>2</v>
      </c>
      <c r="C2" s="41">
        <f>B2/SUM($B$2:$B$10)</f>
        <v>3.0303030303030304E-2</v>
      </c>
      <c r="D2" s="41"/>
    </row>
    <row r="3" spans="1:12">
      <c r="A3" s="16" t="s">
        <v>476</v>
      </c>
      <c r="B3" s="16">
        <v>2</v>
      </c>
      <c r="C3" s="41">
        <f t="shared" ref="C3:C10" si="0">B3/SUM($B$2:$B$10)</f>
        <v>3.0303030303030304E-2</v>
      </c>
      <c r="D3" s="41"/>
      <c r="F3" s="22" t="s">
        <v>473</v>
      </c>
    </row>
    <row r="4" spans="1:12">
      <c r="A4" s="16" t="s">
        <v>552</v>
      </c>
      <c r="B4" s="16">
        <v>2</v>
      </c>
      <c r="C4" s="41">
        <f t="shared" si="0"/>
        <v>3.0303030303030304E-2</v>
      </c>
      <c r="D4" s="41"/>
      <c r="F4" s="16" t="s">
        <v>471</v>
      </c>
      <c r="K4" s="55"/>
    </row>
    <row r="5" spans="1:12">
      <c r="A5" s="16" t="s">
        <v>475</v>
      </c>
      <c r="B5" s="16">
        <v>4</v>
      </c>
      <c r="C5" s="41">
        <f t="shared" si="0"/>
        <v>6.0606060606060608E-2</v>
      </c>
      <c r="D5" s="41"/>
      <c r="F5" s="16" t="s">
        <v>470</v>
      </c>
      <c r="K5" s="55"/>
      <c r="L5" s="16"/>
    </row>
    <row r="6" spans="1:12">
      <c r="A6" s="16" t="s">
        <v>539</v>
      </c>
      <c r="B6" s="16">
        <v>4</v>
      </c>
      <c r="C6" s="41">
        <f t="shared" si="0"/>
        <v>6.0606060606060608E-2</v>
      </c>
      <c r="D6" s="41"/>
      <c r="F6" s="16" t="s">
        <v>472</v>
      </c>
    </row>
    <row r="7" spans="1:12">
      <c r="A7" s="16" t="s">
        <v>548</v>
      </c>
      <c r="B7" s="16">
        <v>7</v>
      </c>
      <c r="C7" s="41">
        <f t="shared" si="0"/>
        <v>0.10606060606060606</v>
      </c>
      <c r="D7" s="41"/>
    </row>
    <row r="8" spans="1:12">
      <c r="A8" s="16" t="s">
        <v>543</v>
      </c>
      <c r="B8" s="16">
        <v>11</v>
      </c>
      <c r="C8" s="41">
        <f t="shared" si="0"/>
        <v>0.16666666666666666</v>
      </c>
      <c r="D8" s="41"/>
    </row>
    <row r="9" spans="1:12">
      <c r="A9" s="16" t="s">
        <v>544</v>
      </c>
      <c r="B9" s="16">
        <v>14</v>
      </c>
      <c r="C9" s="41">
        <f>B9/SUM($B$2:$B$10)</f>
        <v>0.21212121212121213</v>
      </c>
      <c r="D9" s="41"/>
    </row>
    <row r="10" spans="1:12">
      <c r="A10" s="16" t="s">
        <v>545</v>
      </c>
      <c r="B10" s="16">
        <v>20</v>
      </c>
      <c r="C10" s="41">
        <f t="shared" si="0"/>
        <v>0.30303030303030304</v>
      </c>
      <c r="D10" s="41"/>
      <c r="K10" s="55"/>
    </row>
    <row r="11" spans="1:12">
      <c r="C11" s="41">
        <f>SUM(C2:C10)</f>
        <v>1</v>
      </c>
      <c r="D11" s="41"/>
    </row>
    <row r="12" spans="1:12">
      <c r="D12" s="41"/>
      <c r="K12" s="55"/>
    </row>
    <row r="13" spans="1:12">
      <c r="A13" s="16" t="s">
        <v>547</v>
      </c>
      <c r="B13" s="16">
        <v>97</v>
      </c>
      <c r="C13" s="41">
        <f>B13/156</f>
        <v>0.62179487179487181</v>
      </c>
      <c r="D13" s="25" t="s">
        <v>58</v>
      </c>
    </row>
    <row r="14" spans="1:12">
      <c r="A14" s="16" t="s">
        <v>546</v>
      </c>
      <c r="B14" s="16">
        <f>156-B13</f>
        <v>59</v>
      </c>
      <c r="C14" s="41">
        <f>B14/156</f>
        <v>0.37820512820512819</v>
      </c>
      <c r="D14" s="41"/>
    </row>
    <row r="15" spans="1:12">
      <c r="A15" s="16"/>
      <c r="C15" s="41"/>
      <c r="D15" s="41"/>
    </row>
    <row r="16" spans="1:12">
      <c r="C16" s="41"/>
      <c r="D16" s="41"/>
    </row>
    <row r="17" spans="1:4">
      <c r="A17" s="16"/>
      <c r="C17" s="41"/>
      <c r="D17" s="41"/>
    </row>
    <row r="18" spans="1:4">
      <c r="C18" s="41"/>
      <c r="D18" s="41"/>
    </row>
    <row r="19" spans="1:4">
      <c r="C19" s="41"/>
      <c r="D19" s="41"/>
    </row>
    <row r="20" spans="1:4">
      <c r="C20" s="41"/>
      <c r="D20" s="41"/>
    </row>
    <row r="21" spans="1:4">
      <c r="C21" s="41"/>
      <c r="D21" s="41"/>
    </row>
    <row r="22" spans="1:4">
      <c r="C22" s="41"/>
      <c r="D22" s="41"/>
    </row>
    <row r="23" spans="1:4">
      <c r="C23" s="41"/>
      <c r="D23" s="41"/>
    </row>
    <row r="24" spans="1:4">
      <c r="C24" s="41"/>
      <c r="D24" s="41"/>
    </row>
    <row r="25" spans="1:4">
      <c r="C25" s="41"/>
      <c r="D25" s="41"/>
    </row>
    <row r="26" spans="1:4">
      <c r="C26" s="41"/>
      <c r="D26" s="41"/>
    </row>
    <row r="28" spans="1:4">
      <c r="A28" s="16"/>
    </row>
    <row r="29" spans="1:4">
      <c r="A29" s="16"/>
    </row>
    <row r="30" spans="1:4">
      <c r="C30" s="41"/>
      <c r="D30" s="41"/>
    </row>
    <row r="31" spans="1:4">
      <c r="C31" s="41"/>
      <c r="D31" s="41"/>
    </row>
    <row r="32" spans="1:4">
      <c r="A32" s="16"/>
    </row>
    <row r="33" spans="1:1">
      <c r="A33" s="16"/>
    </row>
    <row r="34" spans="1:1">
      <c r="A34" s="22" t="s">
        <v>538</v>
      </c>
    </row>
    <row r="35" spans="1:1">
      <c r="A35" s="16" t="s">
        <v>541</v>
      </c>
    </row>
    <row r="36" spans="1:1">
      <c r="A36" s="16" t="s">
        <v>537</v>
      </c>
    </row>
    <row r="37" spans="1:1">
      <c r="A37" s="16" t="s">
        <v>542</v>
      </c>
    </row>
    <row r="38" spans="1:1">
      <c r="A38" s="16" t="s">
        <v>539</v>
      </c>
    </row>
    <row r="39" spans="1:1">
      <c r="A39" s="16" t="s">
        <v>540</v>
      </c>
    </row>
    <row r="40" spans="1:1">
      <c r="A40" s="16" t="s">
        <v>551</v>
      </c>
    </row>
    <row r="41" spans="1:1">
      <c r="A41" s="16"/>
    </row>
    <row r="42" spans="1:1">
      <c r="A42" s="16"/>
    </row>
    <row r="43" spans="1:1">
      <c r="A43" s="16"/>
    </row>
    <row r="44" spans="1:1">
      <c r="A44" s="16"/>
    </row>
    <row r="45" spans="1:1">
      <c r="A45" s="16"/>
    </row>
  </sheetData>
  <autoFilter ref="A1:C26" xr:uid="{8D8D8427-1684-774A-9BBA-DDD9643F06AB}">
    <sortState xmlns:xlrd2="http://schemas.microsoft.com/office/spreadsheetml/2017/richdata2" ref="A2:C26">
      <sortCondition ref="B1:B26"/>
    </sortState>
  </autoFilter>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city</vt:lpstr>
      <vt:lpstr>how_long</vt:lpstr>
      <vt:lpstr>citizenship</vt:lpstr>
      <vt:lpstr>german</vt:lpstr>
      <vt:lpstr>reason</vt:lpstr>
      <vt:lpstr>lived_in_other_country</vt:lpstr>
      <vt:lpstr>desired_answers</vt:lpstr>
      <vt:lpstr>desired_services</vt:lpstr>
      <vt:lpstr>offered_services</vt:lpstr>
      <vt:lpstr>dashboard1</vt:lpstr>
      <vt:lpstr>dashboard2</vt:lpstr>
      <vt:lpstr>dashboard1!Print_Area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Karina Condeixa</cp:lastModifiedBy>
  <cp:lastPrinted>2024-01-25T08:43:01Z</cp:lastPrinted>
  <dcterms:created xsi:type="dcterms:W3CDTF">2024-01-08T13:06:15Z</dcterms:created>
  <dcterms:modified xsi:type="dcterms:W3CDTF">2024-01-25T08:55:04Z</dcterms:modified>
</cp:coreProperties>
</file>