
<file path=[Content_Types].xml><?xml version="1.0" encoding="utf-8"?>
<Types xmlns="http://schemas.openxmlformats.org/package/2006/content-type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harts/chartEx2.xml" ContentType="application/vnd.ms-office.chartex+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1.xml" ContentType="application/vnd.openxmlformats-officedocument.drawingml.chartshapes+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kcondeixa/repositories/brazilian_immigrant_women_in_germany/"/>
    </mc:Choice>
  </mc:AlternateContent>
  <xr:revisionPtr revIDLastSave="0" documentId="13_ncr:1_{EC97332B-D9C5-0D41-8A3A-A9C530D8734B}" xr6:coauthVersionLast="47" xr6:coauthVersionMax="47" xr10:uidLastSave="{00000000-0000-0000-0000-000000000000}"/>
  <bookViews>
    <workbookView xWindow="-9980" yWindow="-28300" windowWidth="51200" windowHeight="28300" activeTab="10" xr2:uid="{00000000-000D-0000-FFFF-FFFF00000000}"/>
  </bookViews>
  <sheets>
    <sheet name="city" sheetId="1" r:id="rId1"/>
    <sheet name="how_long" sheetId="2" r:id="rId2"/>
    <sheet name="citizenship" sheetId="3" r:id="rId3"/>
    <sheet name="german" sheetId="4" r:id="rId4"/>
    <sheet name="reason" sheetId="5" r:id="rId5"/>
    <sheet name="lived_in_other_country" sheetId="6" r:id="rId6"/>
    <sheet name="desired_answers" sheetId="12" r:id="rId7"/>
    <sheet name="desired_services" sheetId="9" r:id="rId8"/>
    <sheet name="offered_services" sheetId="10" r:id="rId9"/>
    <sheet name="dashboard1" sheetId="14" r:id="rId10"/>
    <sheet name="dashboard2" sheetId="20" r:id="rId11"/>
  </sheets>
  <definedNames>
    <definedName name="_xlnm._FilterDatabase" localSheetId="0" hidden="1">city!#REF!</definedName>
    <definedName name="_xlnm._FilterDatabase" localSheetId="7" hidden="1">desired_services!$A$41:$B$41</definedName>
    <definedName name="_xlnm._FilterDatabase" localSheetId="8" hidden="1">offered_services!$A$1:$C$26</definedName>
    <definedName name="_xlchart.v5.0" hidden="1">city!$A$46</definedName>
    <definedName name="_xlchart.v5.1" hidden="1">city!$A$47:$A$59</definedName>
    <definedName name="_xlchart.v5.2" hidden="1">city!$B$46</definedName>
    <definedName name="_xlchart.v5.3" hidden="1">city!$B$47:$B$59</definedName>
    <definedName name="_xlchart.v5.4" hidden="1">city!$A$46</definedName>
    <definedName name="_xlchart.v5.5" hidden="1">city!$A$47:$A$59</definedName>
    <definedName name="_xlchart.v5.6" hidden="1">city!$B$46</definedName>
    <definedName name="_xlchart.v5.7" hidden="1">city!$B$47:$B$59</definedName>
    <definedName name="_xlnm.Print_Area" localSheetId="9">dashboard1!$N$18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0" i="9" l="1"/>
  <c r="B145" i="9"/>
  <c r="C140" i="9"/>
  <c r="C139" i="9"/>
  <c r="C135" i="9"/>
  <c r="B134" i="9"/>
  <c r="C134" i="9" s="1"/>
  <c r="E84" i="9"/>
  <c r="C84" i="9"/>
  <c r="X114" i="9"/>
  <c r="X115" i="9"/>
  <c r="X116" i="9"/>
  <c r="X117" i="9"/>
  <c r="X118" i="9"/>
  <c r="X119" i="9"/>
  <c r="X120" i="9"/>
  <c r="X121" i="9"/>
  <c r="X122" i="9"/>
  <c r="X123" i="9"/>
  <c r="X124" i="9"/>
  <c r="X125" i="9"/>
  <c r="X126" i="9"/>
  <c r="X127" i="9"/>
  <c r="X128" i="9"/>
  <c r="X129" i="9"/>
  <c r="X130" i="9"/>
  <c r="X131" i="9"/>
  <c r="X113" i="9"/>
  <c r="V124" i="9"/>
  <c r="V125" i="9"/>
  <c r="V129" i="9"/>
  <c r="V113" i="9"/>
  <c r="T129" i="9"/>
  <c r="T125" i="9"/>
  <c r="T117" i="9"/>
  <c r="T131" i="9"/>
  <c r="T130" i="9"/>
  <c r="T128" i="9"/>
  <c r="T124" i="9"/>
  <c r="T122" i="9"/>
  <c r="T121" i="9"/>
  <c r="T120" i="9"/>
  <c r="T118" i="9"/>
  <c r="T116" i="9"/>
  <c r="T115" i="9"/>
  <c r="T114" i="9"/>
  <c r="T113" i="9"/>
  <c r="E113" i="9"/>
  <c r="F113" i="9" s="1"/>
  <c r="E114" i="9"/>
  <c r="E115" i="9"/>
  <c r="E116" i="9"/>
  <c r="F116" i="9" s="1"/>
  <c r="E117" i="9"/>
  <c r="F117" i="9" s="1"/>
  <c r="E118" i="9"/>
  <c r="F118" i="9" s="1"/>
  <c r="E119" i="9"/>
  <c r="F119" i="9" s="1"/>
  <c r="E120" i="9"/>
  <c r="F120" i="9" s="1"/>
  <c r="E121" i="9"/>
  <c r="E122" i="9"/>
  <c r="E123" i="9"/>
  <c r="E124" i="9"/>
  <c r="E125" i="9"/>
  <c r="E126" i="9"/>
  <c r="F126" i="9" s="1"/>
  <c r="E127" i="9"/>
  <c r="F127" i="9" s="1"/>
  <c r="E128" i="9"/>
  <c r="F128" i="9" s="1"/>
  <c r="E129" i="9"/>
  <c r="F129" i="9" s="1"/>
  <c r="E130" i="9"/>
  <c r="F130" i="9" s="1"/>
  <c r="E131" i="9"/>
  <c r="F131" i="9" s="1"/>
  <c r="F114" i="9"/>
  <c r="F115" i="9"/>
  <c r="F121" i="9"/>
  <c r="F122" i="9"/>
  <c r="F123" i="9"/>
  <c r="F124" i="9"/>
  <c r="F125" i="9"/>
  <c r="G113" i="9"/>
  <c r="G116" i="9"/>
  <c r="G117" i="9"/>
  <c r="G121" i="9"/>
  <c r="G124" i="9"/>
  <c r="G125" i="9"/>
  <c r="G129" i="9"/>
  <c r="C113" i="9"/>
  <c r="B113" i="9" s="1"/>
  <c r="C114" i="9"/>
  <c r="V114" i="9" s="1"/>
  <c r="C115" i="9"/>
  <c r="V115" i="9" s="1"/>
  <c r="C116" i="9"/>
  <c r="V116" i="9" s="1"/>
  <c r="C117" i="9"/>
  <c r="V117" i="9" s="1"/>
  <c r="C118" i="9"/>
  <c r="G118" i="9" s="1"/>
  <c r="C119" i="9"/>
  <c r="V119" i="9" s="1"/>
  <c r="C120" i="9"/>
  <c r="V120" i="9" s="1"/>
  <c r="C121" i="9"/>
  <c r="V121" i="9" s="1"/>
  <c r="C122" i="9"/>
  <c r="B122" i="9" s="1"/>
  <c r="C123" i="9"/>
  <c r="V123" i="9" s="1"/>
  <c r="C124" i="9"/>
  <c r="C125" i="9"/>
  <c r="C126" i="9"/>
  <c r="G126" i="9" s="1"/>
  <c r="C127" i="9"/>
  <c r="V127" i="9" s="1"/>
  <c r="C128" i="9"/>
  <c r="V128" i="9" s="1"/>
  <c r="C129" i="9"/>
  <c r="C130" i="9"/>
  <c r="V130" i="9" s="1"/>
  <c r="C131" i="9"/>
  <c r="V131" i="9" s="1"/>
  <c r="B117" i="9"/>
  <c r="B125" i="9"/>
  <c r="B121" i="9"/>
  <c r="B131" i="9"/>
  <c r="B130" i="9"/>
  <c r="E86" i="9"/>
  <c r="E85" i="9"/>
  <c r="E96" i="9" s="1"/>
  <c r="F96" i="9" s="1"/>
  <c r="C86" i="9"/>
  <c r="C85" i="9"/>
  <c r="C95" i="9" s="1"/>
  <c r="B95" i="9" s="1"/>
  <c r="C83" i="9"/>
  <c r="C82" i="9"/>
  <c r="E83" i="9"/>
  <c r="E82" i="9"/>
  <c r="B45" i="9"/>
  <c r="C45" i="9" s="1"/>
  <c r="C46" i="9"/>
  <c r="B40" i="9"/>
  <c r="C22" i="9"/>
  <c r="C23" i="9"/>
  <c r="C24" i="9"/>
  <c r="C25" i="9"/>
  <c r="C26" i="9"/>
  <c r="C27" i="9"/>
  <c r="C28" i="9"/>
  <c r="C29" i="9"/>
  <c r="C30" i="9"/>
  <c r="C31" i="9"/>
  <c r="C32" i="9"/>
  <c r="C33" i="9"/>
  <c r="C34" i="9"/>
  <c r="C35" i="9"/>
  <c r="C36" i="9"/>
  <c r="D36" i="9" s="1"/>
  <c r="C37" i="9"/>
  <c r="D37" i="9" s="1"/>
  <c r="C21" i="9"/>
  <c r="C11" i="10"/>
  <c r="C14" i="10"/>
  <c r="C13" i="10"/>
  <c r="B14" i="10"/>
  <c r="C9" i="10"/>
  <c r="C10" i="10"/>
  <c r="C3" i="10"/>
  <c r="C4" i="10"/>
  <c r="C5" i="10"/>
  <c r="C6" i="10"/>
  <c r="C7" i="10"/>
  <c r="C8" i="10"/>
  <c r="C2" i="10"/>
  <c r="C14" i="9"/>
  <c r="C13" i="9"/>
  <c r="C12" i="9"/>
  <c r="C11" i="9"/>
  <c r="C10" i="9"/>
  <c r="C9" i="9"/>
  <c r="C8" i="9"/>
  <c r="C7" i="9"/>
  <c r="C6" i="9"/>
  <c r="C5" i="9"/>
  <c r="C4" i="9"/>
  <c r="C3" i="9"/>
  <c r="C2" i="9"/>
  <c r="B80" i="1"/>
  <c r="C68" i="1" s="1"/>
  <c r="B48" i="1" s="1"/>
  <c r="B6" i="2"/>
  <c r="B20" i="4"/>
  <c r="C9" i="4"/>
  <c r="B9" i="4"/>
  <c r="B17" i="3"/>
  <c r="C16" i="3"/>
  <c r="H37" i="6"/>
  <c r="I37" i="6" s="1"/>
  <c r="I33" i="6"/>
  <c r="L12" i="6"/>
  <c r="M9" i="6" s="1"/>
  <c r="B5" i="6"/>
  <c r="C4" i="6" s="1"/>
  <c r="B9" i="5"/>
  <c r="C7" i="5" s="1"/>
  <c r="B8" i="3"/>
  <c r="C6" i="3" s="1"/>
  <c r="F40" i="1"/>
  <c r="G36" i="1" s="1"/>
  <c r="M7" i="1"/>
  <c r="E103" i="9" l="1"/>
  <c r="F103" i="9" s="1"/>
  <c r="G131" i="9"/>
  <c r="G123" i="9"/>
  <c r="G115" i="9"/>
  <c r="V126" i="9"/>
  <c r="V118" i="9"/>
  <c r="E102" i="9"/>
  <c r="F102" i="9" s="1"/>
  <c r="G130" i="9"/>
  <c r="G122" i="9"/>
  <c r="G114" i="9"/>
  <c r="E101" i="9"/>
  <c r="F101" i="9" s="1"/>
  <c r="E95" i="9"/>
  <c r="F95" i="9" s="1"/>
  <c r="G128" i="9"/>
  <c r="G120" i="9"/>
  <c r="E94" i="9"/>
  <c r="F94" i="9" s="1"/>
  <c r="B114" i="9"/>
  <c r="G127" i="9"/>
  <c r="G119" i="9"/>
  <c r="V122" i="9"/>
  <c r="C102" i="9"/>
  <c r="B102" i="9" s="1"/>
  <c r="E93" i="9"/>
  <c r="F93" i="9" s="1"/>
  <c r="C94" i="9"/>
  <c r="B94" i="9" s="1"/>
  <c r="T127" i="9"/>
  <c r="T119" i="9"/>
  <c r="T126" i="9"/>
  <c r="T123" i="9"/>
  <c r="B124" i="9"/>
  <c r="B127" i="9"/>
  <c r="B120" i="9"/>
  <c r="B129" i="9"/>
  <c r="B126" i="9"/>
  <c r="B128" i="9"/>
  <c r="B119" i="9"/>
  <c r="C101" i="9"/>
  <c r="B101" i="9" s="1"/>
  <c r="C92" i="9"/>
  <c r="B92" i="9" s="1"/>
  <c r="C100" i="9"/>
  <c r="B100" i="9" s="1"/>
  <c r="C90" i="9"/>
  <c r="B90" i="9" s="1"/>
  <c r="E100" i="9"/>
  <c r="F100" i="9" s="1"/>
  <c r="C98" i="9"/>
  <c r="B98" i="9" s="1"/>
  <c r="C108" i="9"/>
  <c r="B108" i="9" s="1"/>
  <c r="E107" i="9"/>
  <c r="F107" i="9" s="1"/>
  <c r="E99" i="9"/>
  <c r="F99" i="9" s="1"/>
  <c r="E91" i="9"/>
  <c r="F91" i="9" s="1"/>
  <c r="B123" i="9"/>
  <c r="C105" i="9"/>
  <c r="B105" i="9" s="1"/>
  <c r="C97" i="9"/>
  <c r="B97" i="9" s="1"/>
  <c r="C107" i="9"/>
  <c r="B107" i="9" s="1"/>
  <c r="E106" i="9"/>
  <c r="F106" i="9" s="1"/>
  <c r="E98" i="9"/>
  <c r="F98" i="9" s="1"/>
  <c r="E90" i="9"/>
  <c r="F90" i="9" s="1"/>
  <c r="C93" i="9"/>
  <c r="B93" i="9" s="1"/>
  <c r="C99" i="9"/>
  <c r="B99" i="9" s="1"/>
  <c r="E108" i="9"/>
  <c r="F108" i="9" s="1"/>
  <c r="E92" i="9"/>
  <c r="F92" i="9" s="1"/>
  <c r="C104" i="9"/>
  <c r="B104" i="9" s="1"/>
  <c r="C96" i="9"/>
  <c r="B96" i="9" s="1"/>
  <c r="C106" i="9"/>
  <c r="B106" i="9" s="1"/>
  <c r="E105" i="9"/>
  <c r="F105" i="9" s="1"/>
  <c r="E97" i="9"/>
  <c r="F97" i="9" s="1"/>
  <c r="C91" i="9"/>
  <c r="B91" i="9" s="1"/>
  <c r="C103" i="9"/>
  <c r="B103" i="9" s="1"/>
  <c r="E104" i="9"/>
  <c r="F104" i="9" s="1"/>
  <c r="C132" i="9"/>
  <c r="B115" i="9"/>
  <c r="E132" i="9"/>
  <c r="B116" i="9"/>
  <c r="B118" i="9"/>
  <c r="C5" i="6"/>
  <c r="C75" i="1"/>
  <c r="B55" i="1" s="1"/>
  <c r="C74" i="1"/>
  <c r="C76" i="1"/>
  <c r="D21" i="9"/>
  <c r="D29" i="9"/>
  <c r="D35" i="9"/>
  <c r="D25" i="9"/>
  <c r="D32" i="9"/>
  <c r="D27" i="9"/>
  <c r="D34" i="9"/>
  <c r="D22" i="9"/>
  <c r="D24" i="9"/>
  <c r="D31" i="9"/>
  <c r="D26" i="9"/>
  <c r="D28" i="9"/>
  <c r="D23" i="9"/>
  <c r="D30" i="9"/>
  <c r="D33" i="9"/>
  <c r="C67" i="1"/>
  <c r="B47" i="1" s="1"/>
  <c r="C73" i="1"/>
  <c r="C80" i="1"/>
  <c r="C72" i="1"/>
  <c r="C79" i="1"/>
  <c r="B59" i="1" s="1"/>
  <c r="C71" i="1"/>
  <c r="B51" i="1" s="1"/>
  <c r="C78" i="1"/>
  <c r="B58" i="1" s="1"/>
  <c r="C70" i="1"/>
  <c r="B50" i="1" s="1"/>
  <c r="C77" i="1"/>
  <c r="B57" i="1" s="1"/>
  <c r="C69" i="1"/>
  <c r="B49" i="1" s="1"/>
  <c r="B56" i="1"/>
  <c r="B53" i="1"/>
  <c r="B54" i="1"/>
  <c r="B52" i="1"/>
  <c r="C15" i="3"/>
  <c r="C13" i="3"/>
  <c r="C14" i="3"/>
  <c r="C17" i="3"/>
  <c r="C3" i="4"/>
  <c r="G24" i="1"/>
  <c r="G38" i="1"/>
  <c r="G2" i="1"/>
  <c r="G6" i="1"/>
  <c r="G18" i="1"/>
  <c r="G25" i="1"/>
  <c r="G39" i="1"/>
  <c r="C8" i="3"/>
  <c r="C9" i="5"/>
  <c r="G5" i="1"/>
  <c r="M8" i="1"/>
  <c r="G16" i="1"/>
  <c r="G23" i="1"/>
  <c r="G31" i="1"/>
  <c r="G37" i="1"/>
  <c r="C7" i="3"/>
  <c r="C8" i="4"/>
  <c r="C8" i="5"/>
  <c r="M3" i="6"/>
  <c r="M6" i="6"/>
  <c r="M10" i="6"/>
  <c r="I15" i="6"/>
  <c r="I23" i="6"/>
  <c r="I31" i="6"/>
  <c r="I7" i="6"/>
  <c r="I11" i="6"/>
  <c r="I16" i="6"/>
  <c r="I24" i="6"/>
  <c r="I32" i="6"/>
  <c r="C2" i="3"/>
  <c r="C5" i="4"/>
  <c r="C3" i="5"/>
  <c r="C3" i="6"/>
  <c r="I4" i="6"/>
  <c r="I8" i="6"/>
  <c r="I12" i="6"/>
  <c r="I18" i="6"/>
  <c r="I26" i="6"/>
  <c r="I34" i="6"/>
  <c r="I19" i="6"/>
  <c r="I27" i="6"/>
  <c r="I35" i="6"/>
  <c r="G13" i="1"/>
  <c r="G20" i="1"/>
  <c r="G28" i="1"/>
  <c r="G35" i="1"/>
  <c r="C4" i="3"/>
  <c r="C7" i="4"/>
  <c r="C5" i="5"/>
  <c r="M2" i="6"/>
  <c r="I5" i="6"/>
  <c r="I9" i="6"/>
  <c r="M12" i="6"/>
  <c r="I20" i="6"/>
  <c r="I28" i="6"/>
  <c r="I36" i="6"/>
  <c r="G17" i="1"/>
  <c r="G32" i="1"/>
  <c r="G10" i="1"/>
  <c r="G33" i="1"/>
  <c r="M7" i="6"/>
  <c r="M11" i="6"/>
  <c r="I17" i="6"/>
  <c r="I25" i="6"/>
  <c r="G11" i="1"/>
  <c r="G7" i="1"/>
  <c r="G26" i="1"/>
  <c r="G34" i="1"/>
  <c r="G3" i="1"/>
  <c r="G8" i="1"/>
  <c r="G12" i="1"/>
  <c r="G19" i="1"/>
  <c r="G27" i="1"/>
  <c r="G40" i="1"/>
  <c r="C3" i="3"/>
  <c r="C4" i="4"/>
  <c r="C4" i="5"/>
  <c r="I2" i="6"/>
  <c r="M4" i="6"/>
  <c r="M8" i="6"/>
  <c r="G4" i="1"/>
  <c r="G14" i="1"/>
  <c r="G21" i="1"/>
  <c r="G29" i="1"/>
  <c r="C5" i="3"/>
  <c r="C6" i="4"/>
  <c r="C6" i="5"/>
  <c r="M5" i="6"/>
  <c r="I13" i="6"/>
  <c r="I21" i="6"/>
  <c r="I29" i="6"/>
  <c r="G9" i="1"/>
  <c r="G15" i="1"/>
  <c r="G22" i="1"/>
  <c r="G30" i="1"/>
  <c r="I3" i="6"/>
  <c r="I6" i="6"/>
  <c r="I10" i="6"/>
  <c r="I14" i="6"/>
  <c r="I22" i="6"/>
  <c r="I30" i="6"/>
  <c r="B60" i="1" l="1"/>
  <c r="N4" i="1"/>
  <c r="N3" i="1"/>
  <c r="N6" i="1"/>
  <c r="N2" i="1"/>
  <c r="N5" i="1"/>
  <c r="N8" i="1"/>
  <c r="N7" i="1"/>
  <c r="C3" i="2" l="1"/>
  <c r="C2" i="2"/>
  <c r="C4" i="2"/>
  <c r="C5" i="2"/>
  <c r="C6" i="2"/>
</calcChain>
</file>

<file path=xl/sharedStrings.xml><?xml version="1.0" encoding="utf-8"?>
<sst xmlns="http://schemas.openxmlformats.org/spreadsheetml/2006/main" count="1112" uniqueCount="601">
  <si>
    <t>states</t>
  </si>
  <si>
    <t>city</t>
  </si>
  <si>
    <t>Latitude</t>
  </si>
  <si>
    <t>Longitude</t>
  </si>
  <si>
    <t>country</t>
  </si>
  <si>
    <t>frequency</t>
  </si>
  <si>
    <t>pct</t>
  </si>
  <si>
    <t>source of num and max coordinates</t>
  </si>
  <si>
    <t>Berlin - Berlin</t>
  </si>
  <si>
    <t>Berlin</t>
  </si>
  <si>
    <t>Germany</t>
  </si>
  <si>
    <t xml:space="preserve"> 52.5200° N</t>
  </si>
  <si>
    <t xml:space="preserve"> 13.4050° E</t>
  </si>
  <si>
    <t>https://www.mapsofworld.com/lat_long/germany-lat-long.html</t>
  </si>
  <si>
    <t>Hamburg - Hamburg</t>
  </si>
  <si>
    <t>Hamburg</t>
  </si>
  <si>
    <t xml:space="preserve"> 53.5511° N</t>
  </si>
  <si>
    <t xml:space="preserve"> 9.9937° E</t>
  </si>
  <si>
    <t>München - Bavaria</t>
  </si>
  <si>
    <t>München</t>
  </si>
  <si>
    <t>48.1351° N</t>
  </si>
  <si>
    <t xml:space="preserve"> 11.5820° E</t>
  </si>
  <si>
    <t>Inspiração</t>
  </si>
  <si>
    <t>https://www.exploreanalytics.com/wiki/index.php/Map_Chart</t>
  </si>
  <si>
    <t>Potsdam - Brandenburg</t>
  </si>
  <si>
    <t>Potsdam</t>
  </si>
  <si>
    <t xml:space="preserve"> 52.3906° N</t>
  </si>
  <si>
    <t xml:space="preserve"> 13.0645° E</t>
  </si>
  <si>
    <t>Düsseldorf - North Rhine-Westphalia</t>
  </si>
  <si>
    <t>Düsseldorf</t>
  </si>
  <si>
    <t xml:space="preserve"> 51.2277° N</t>
  </si>
  <si>
    <t xml:space="preserve"> 6.7735° E</t>
  </si>
  <si>
    <t>Frankfurt Am Main - Hesse</t>
  </si>
  <si>
    <t>Frankfurt Am Main</t>
  </si>
  <si>
    <t>others</t>
  </si>
  <si>
    <t>Brandenburg - Brandenburg</t>
  </si>
  <si>
    <t>Brandenburg</t>
  </si>
  <si>
    <t>total</t>
  </si>
  <si>
    <t>Remscheid - North Rhine-Westphalia</t>
  </si>
  <si>
    <t>Remscheid</t>
  </si>
  <si>
    <t>Ahlsdorf-Ziegelrode - Saxony-Anhalt</t>
  </si>
  <si>
    <t>Ahlsdorf -Ziegelrode</t>
  </si>
  <si>
    <t>choropleth map</t>
  </si>
  <si>
    <t>Freising - Bavaria</t>
  </si>
  <si>
    <t>Freising</t>
  </si>
  <si>
    <t>map</t>
  </si>
  <si>
    <t>Marktoberdorf - Bavaria</t>
  </si>
  <si>
    <t>Marktoberdorf</t>
  </si>
  <si>
    <t>Essen - North Rhine-Westphalia</t>
  </si>
  <si>
    <t>Essen</t>
  </si>
  <si>
    <t>Mülheim An Der Ruhr - North Rhine-Westphalia</t>
  </si>
  <si>
    <t>Mülheim An Der Ruhr</t>
  </si>
  <si>
    <t>Rostock - Mecklenburg-Vorpommern</t>
  </si>
  <si>
    <t>Rostock</t>
  </si>
  <si>
    <t>Stuttgart - Baden-Württemberg</t>
  </si>
  <si>
    <t>Stuttgart</t>
  </si>
  <si>
    <t>Nürnberg - Bavaria</t>
  </si>
  <si>
    <t>Nürnberg</t>
  </si>
  <si>
    <t>Ludwigsfelde - Brandenburg</t>
  </si>
  <si>
    <t>Ludwigsfelde</t>
  </si>
  <si>
    <t>Erkner - Brandenburg</t>
  </si>
  <si>
    <t>Erkner</t>
  </si>
  <si>
    <t>Niedernhausen - Hesse</t>
  </si>
  <si>
    <t>Niedernhausen</t>
  </si>
  <si>
    <t>Kleinmachnow - Brandenburg</t>
  </si>
  <si>
    <t>Kleinmachnow</t>
  </si>
  <si>
    <t>Sankt Augustin - North Rhine-Westphalia</t>
  </si>
  <si>
    <t>Sankt Augustin</t>
  </si>
  <si>
    <t>Blaustein - Baden-Württemberg</t>
  </si>
  <si>
    <t>Blaustein</t>
  </si>
  <si>
    <t>Rangsdorf - Brandenburg</t>
  </si>
  <si>
    <t>Rangsdorf</t>
  </si>
  <si>
    <t>Merklingen - Baden-Württemberg</t>
  </si>
  <si>
    <t>Merklingen</t>
  </si>
  <si>
    <t>Pforzheim - Baden-Württemberg</t>
  </si>
  <si>
    <t>Pforzheim</t>
  </si>
  <si>
    <t>Hoppegarten - Brandenburg</t>
  </si>
  <si>
    <t>Hoppegarten</t>
  </si>
  <si>
    <t>Ludwigshafen Am Rhein - Rhineland-Palatinate</t>
  </si>
  <si>
    <t>Ludwigahafen Am Rhein</t>
  </si>
  <si>
    <t>Weiler-Simmerberg - Bavaria</t>
  </si>
  <si>
    <t>Weiler-Simmerberg</t>
  </si>
  <si>
    <t>Buxtehude - Lower Saxony</t>
  </si>
  <si>
    <t>Buxtehude</t>
  </si>
  <si>
    <t>Köln - North Rhine-Westphalia</t>
  </si>
  <si>
    <t>Köln</t>
  </si>
  <si>
    <t>Wolfsburg - Lower Saxony</t>
  </si>
  <si>
    <t>Wolfsburg</t>
  </si>
  <si>
    <t>Norderstedt - Schleswig-Holstein</t>
  </si>
  <si>
    <t>Norderstedt</t>
  </si>
  <si>
    <t>Eschborn - Hesse</t>
  </si>
  <si>
    <t>Eschborn</t>
  </si>
  <si>
    <t>Reutlingen - Baden-Württemberg</t>
  </si>
  <si>
    <t>Reutlingen</t>
  </si>
  <si>
    <t>Karlsruhe - Baden-Württemberg</t>
  </si>
  <si>
    <t>Karlsruhe</t>
  </si>
  <si>
    <t>Münster - North Rhine-Westphalia</t>
  </si>
  <si>
    <t>Münster</t>
  </si>
  <si>
    <t>Münster Nrw - North Rhine-Westphalia</t>
  </si>
  <si>
    <t>Münster Nrw</t>
  </si>
  <si>
    <t>Syke - Lower Saxony</t>
  </si>
  <si>
    <t>Syke</t>
  </si>
  <si>
    <t>State</t>
  </si>
  <si>
    <t xml:space="preserve"> </t>
  </si>
  <si>
    <t>NorthRhine-Westphalia</t>
  </si>
  <si>
    <t>Mecklenburg-Vorpommern</t>
  </si>
  <si>
    <t>Baden-Württemberg</t>
  </si>
  <si>
    <t>Bavaria</t>
  </si>
  <si>
    <t>Hesse</t>
  </si>
  <si>
    <t>LowerSaxony</t>
  </si>
  <si>
    <t>Ziegelrode-Saxony-Anhalt</t>
  </si>
  <si>
    <t>Rhineland-Palatinate</t>
  </si>
  <si>
    <t>Schleswig-Holstein</t>
  </si>
  <si>
    <t>Simmerberg-Bavaria</t>
  </si>
  <si>
    <t>state</t>
  </si>
  <si>
    <t>distribution</t>
  </si>
  <si>
    <t>time</t>
  </si>
  <si>
    <t>1_year</t>
  </si>
  <si>
    <t>5_years</t>
  </si>
  <si>
    <t xml:space="preserve">10_years </t>
  </si>
  <si>
    <t>more</t>
  </si>
  <si>
    <t>timeline or line</t>
  </si>
  <si>
    <t>1_to_5_years</t>
  </si>
  <si>
    <t>5_to_10_years</t>
  </si>
  <si>
    <t>more_than_10_years</t>
  </si>
  <si>
    <t>less_than_1_year</t>
  </si>
  <si>
    <t xml:space="preserve">time </t>
  </si>
  <si>
    <t>10+</t>
  </si>
  <si>
    <t xml:space="preserve"> 1 year</t>
  </si>
  <si>
    <t>5 years</t>
  </si>
  <si>
    <t>10 years</t>
  </si>
  <si>
    <t>+ 10 years</t>
  </si>
  <si>
    <t>The majority of these women are recent arrivals and many arrived up to 5 years ago.</t>
  </si>
  <si>
    <t>UP TO 1 YEAR</t>
  </si>
  <si>
    <t>UP TO 5 YEARS</t>
  </si>
  <si>
    <t>UP TO 10 YEARS</t>
  </si>
  <si>
    <t>MORE THAN 10 YEARS</t>
  </si>
  <si>
    <t>Duration of Residence for Brazilian Women in Germany</t>
  </si>
  <si>
    <t>citizenship</t>
  </si>
  <si>
    <t>brazilian</t>
  </si>
  <si>
    <t xml:space="preserve">other_european </t>
  </si>
  <si>
    <t>german</t>
  </si>
  <si>
    <t>ongoing_german</t>
  </si>
  <si>
    <t>ongoing_other_european</t>
  </si>
  <si>
    <t>german_and_other_european</t>
  </si>
  <si>
    <t>Citizenship Profiles of Brazilian Women Residing in Germany</t>
  </si>
  <si>
    <t>Although there are a significant number of the women with German citizenship and citizenship from another European country, the majority of them still only have Brazilian citizenship.</t>
  </si>
  <si>
    <t>Analysis of Women's Presence in the German Language</t>
  </si>
  <si>
    <t>Level of German</t>
  </si>
  <si>
    <t>NONE</t>
  </si>
  <si>
    <t>a1_a2</t>
  </si>
  <si>
    <t>b1</t>
  </si>
  <si>
    <t>b2</t>
  </si>
  <si>
    <t>c1_c2</t>
  </si>
  <si>
    <t>FLUENT</t>
  </si>
  <si>
    <t>pie or pictogram</t>
  </si>
  <si>
    <t>population</t>
  </si>
  <si>
    <t>A1/A2</t>
  </si>
  <si>
    <t>B1</t>
  </si>
  <si>
    <t>B2</t>
  </si>
  <si>
    <t>C1/C2</t>
  </si>
  <si>
    <t>The majority of these women speak an elementary or basic level of German.</t>
  </si>
  <si>
    <t>Around 31% of them are classically proficient in the B1 language and 25% of them with A1 or A2.</t>
  </si>
  <si>
    <t>none</t>
  </si>
  <si>
    <t>fluent</t>
  </si>
  <si>
    <t>REASON</t>
  </si>
  <si>
    <t>Column1</t>
  </si>
  <si>
    <t>Column2</t>
  </si>
  <si>
    <t>Column3</t>
  </si>
  <si>
    <t>SPOUSE/PARTNER</t>
  </si>
  <si>
    <t>NEW OPPORTUNITIES</t>
  </si>
  <si>
    <t>JOB</t>
  </si>
  <si>
    <t>STUDIES</t>
  </si>
  <si>
    <t>OTHER</t>
  </si>
  <si>
    <t>FAMILY</t>
  </si>
  <si>
    <t>TOTAL</t>
  </si>
  <si>
    <t>MOTIVATIONS BEHING MIGRATION TO GERMANY</t>
  </si>
  <si>
    <t>Motivations behind Brazilian Women's Migration to Germany</t>
  </si>
  <si>
    <t>Half of thesse women (51%) moved to Germany their spouses or partners.</t>
  </si>
  <si>
    <t>Many of them migrated in search of opportunities (22%) . Only 12% of them came to take a job.</t>
  </si>
  <si>
    <t>Do you lived abroad before move to Germany?</t>
  </si>
  <si>
    <t>Argentina</t>
  </si>
  <si>
    <t>England(UK)</t>
  </si>
  <si>
    <t>ENGLAND(UK)</t>
  </si>
  <si>
    <t>yes</t>
  </si>
  <si>
    <t>England(UK)*</t>
  </si>
  <si>
    <t>Portugal</t>
  </si>
  <si>
    <t>PORTUGAL</t>
  </si>
  <si>
    <t>no</t>
  </si>
  <si>
    <t>US</t>
  </si>
  <si>
    <t>Ireland</t>
  </si>
  <si>
    <t>IRELAND</t>
  </si>
  <si>
    <t>donut or pictogram</t>
  </si>
  <si>
    <t>Italy</t>
  </si>
  <si>
    <t>ITALY</t>
  </si>
  <si>
    <t>Canada</t>
  </si>
  <si>
    <t>CANADA</t>
  </si>
  <si>
    <t>Czech republic</t>
  </si>
  <si>
    <t>ARGENTINA</t>
  </si>
  <si>
    <t>Spain</t>
  </si>
  <si>
    <t>SPAIN</t>
  </si>
  <si>
    <t>Scotland (UK), Peru</t>
  </si>
  <si>
    <t>New Zealand</t>
  </si>
  <si>
    <t>NEW ZEALAND</t>
  </si>
  <si>
    <t>Australia</t>
  </si>
  <si>
    <t>OTHERS</t>
  </si>
  <si>
    <t>France</t>
  </si>
  <si>
    <t>Mexico,US</t>
  </si>
  <si>
    <t>Austria</t>
  </si>
  <si>
    <t>Colombia</t>
  </si>
  <si>
    <t>US, New Zealand</t>
  </si>
  <si>
    <t>Lebanon</t>
  </si>
  <si>
    <t>Japan</t>
  </si>
  <si>
    <t>France, Ireland</t>
  </si>
  <si>
    <t>Argentina, US, Switzerland</t>
  </si>
  <si>
    <t>France, US</t>
  </si>
  <si>
    <t>Switzerland, US, Spain</t>
  </si>
  <si>
    <t>Spain, Portugal</t>
  </si>
  <si>
    <t>US, Italy</t>
  </si>
  <si>
    <t>Italy, Switzerland, US</t>
  </si>
  <si>
    <t>Ireland, Portugal, Spain</t>
  </si>
  <si>
    <t>Uruguay</t>
  </si>
  <si>
    <t>Spain, France</t>
  </si>
  <si>
    <t>Australia, Spain</t>
  </si>
  <si>
    <t>Colombia, Austria</t>
  </si>
  <si>
    <t>Sweden</t>
  </si>
  <si>
    <t>China</t>
  </si>
  <si>
    <t>England(UK), Serbia</t>
  </si>
  <si>
    <t>Did These Brazilian Women Reside in Another Country Before Relocating to Germany?</t>
  </si>
  <si>
    <t>Italy, Ireland, Switzerland</t>
  </si>
  <si>
    <t>Around 46% of the surveyed Brazilian women lived outside Brazil before moving to Germany.</t>
  </si>
  <si>
    <t>The main destinations were Portugal and US, followed by Ireland, Italy and Canada.</t>
  </si>
  <si>
    <t>RESIDENCE COUNTRIES BEFORE SETTLING IN GERMANY</t>
  </si>
  <si>
    <t>Others</t>
  </si>
  <si>
    <t>*UK (country not specified)</t>
  </si>
  <si>
    <t>category</t>
  </si>
  <si>
    <t>qualitative</t>
  </si>
  <si>
    <t>subcategory</t>
  </si>
  <si>
    <t>respostas</t>
  </si>
  <si>
    <t>aesthetics,pets,healththerapy,aesthetics,pets,healththerapy,furniture_assembly&amp;transport,building_maintenance,building_maintenance</t>
  </si>
  <si>
    <t>hairdresser,pet_sitter,dog_grooming,massage_therapist,furniture_transport,furniture_assembly,building_maintenance</t>
  </si>
  <si>
    <t>Cabelereira, petsitter, banho-tosa de cães, massoterapeuta, transporte e montagem de móveis, manutenção predial.</t>
  </si>
  <si>
    <t>Acho que seria bom ter um serviço que nos ajudasse a acessar todas as oportunidades e possibilidades da sociedade - ajudar a acessar o sistema de saúde, auxílios do governo quando necessário, oportunidades de cursos e eventos grátis… etc</t>
  </si>
  <si>
    <t>realtor</t>
  </si>
  <si>
    <t>Facilidade para achar moradia</t>
  </si>
  <si>
    <t>online_services</t>
  </si>
  <si>
    <t>Resolver problemas on-line.</t>
  </si>
  <si>
    <t>health</t>
  </si>
  <si>
    <t>doctors</t>
  </si>
  <si>
    <t>Ginecologistas, dermatologista e clinico geral mais qualificados.</t>
  </si>
  <si>
    <t>aesthetics</t>
  </si>
  <si>
    <t>selfcare_services,manicure,hairdressing</t>
  </si>
  <si>
    <t>Serviços de autocuidado, manicure, cabeleireiro…</t>
  </si>
  <si>
    <t>job_search,taxes,bureaucracy</t>
  </si>
  <si>
    <t>guidance_on_taxes,bureaucracy,guidance_on_find_job</t>
  </si>
  <si>
    <t>Orientações sobre impostos, burocracia em geral, como adentrar no mercado de trabalho.</t>
  </si>
  <si>
    <t>Bom atendimento ao público/SUS/serviços online</t>
  </si>
  <si>
    <t>hairdresser,manicurist</t>
  </si>
  <si>
    <t>Cabeleireiro, manicuri</t>
  </si>
  <si>
    <t>na</t>
  </si>
  <si>
    <t>non-german_services, language</t>
  </si>
  <si>
    <t>Não sinto falta de serviços específicos, mas da oferta dos serviços que já existem em idiomas que não o alemão.</t>
  </si>
  <si>
    <t>empathy, kindness</t>
  </si>
  <si>
    <t>Não sinto falta de serviços. Sinto falta de empatia, gentileza nos atendimentos em geral.</t>
  </si>
  <si>
    <t>social_support</t>
  </si>
  <si>
    <t>support for entrepreneurship</t>
  </si>
  <si>
    <t>Orientação das possibilidades que temos como imigrantes, como por exemplo: como empreender.</t>
  </si>
  <si>
    <t>food</t>
  </si>
  <si>
    <t>Sinto falta da empatia em serviços médicos brasileiros, sinto falta da comida variada do Brasil.</t>
  </si>
  <si>
    <t>PESSOAS QUE FALEM INGLES NOS ORGAOS PUBLICOS</t>
  </si>
  <si>
    <t>Saúde</t>
  </si>
  <si>
    <t>transport</t>
  </si>
  <si>
    <t>Moro em cidade pequena... ate Transporte é as vezes complicado</t>
  </si>
  <si>
    <t>aesthetics,food</t>
  </si>
  <si>
    <t>manicure,eyebrow_design,brazilian_food_delivery</t>
  </si>
  <si>
    <t>Manicure e sobrancelha brasileiras e delivery de comida brasileira</t>
  </si>
  <si>
    <t>services_in_portuguese_for_mothers_and_kids</t>
  </si>
  <si>
    <t>maternal_and_child_care_in_portuguese,activities_for_children_in_portuguese</t>
  </si>
  <si>
    <t>Médico de qualidade
Assistência Materno Infantil em língua portuguesa 
Atividades para crianças em língua portuguesa</t>
  </si>
  <si>
    <t>food,house_help</t>
  </si>
  <si>
    <t>empathy</t>
  </si>
  <si>
    <t>Brazilian_food,handy_man</t>
  </si>
  <si>
    <t>Medicos mais empaticos, lugares que vendem comida brasileira, serviços para arrumar coisas em casa como pintor, colocar uma luminaria, etc</t>
  </si>
  <si>
    <t>social_support,lawer,social_support</t>
  </si>
  <si>
    <t>Assistência Social - Auxílio a recém chegados / Auxílio a mulheres vítimas de violência doméstica que ainda não falam o alemão
Assistência Jurídica
Atividades de integração</t>
  </si>
  <si>
    <t>heathy</t>
  </si>
  <si>
    <t>Bons médicos e dentistas.</t>
  </si>
  <si>
    <t>Um site onde eu consiga encontrar profissionais brasileiros sem ter que caçar em rede social. Colocar o setor e ter profissionais cadastrados com contato. Existe muita informação descentralizada.</t>
  </si>
  <si>
    <t>books_in_portuguese</t>
  </si>
  <si>
    <t>products_and_books_in_portuguese</t>
  </si>
  <si>
    <t>Não sinto falta de um serviço específico, mas produtos, por exemplo livros em português a preços mais acessíveis.</t>
  </si>
  <si>
    <t>SUS</t>
  </si>
  <si>
    <t>Serviços online (tipo poupatempo), plataformas que concentrem todas as informações de grants (sem mil links que redirecionam para outras páginas), clareza nas informações (step-by-step, eles são confusos, ninguém quer assumir a responsabilidade de te dar uma informação, nunca é com eles), atividades gratuitas para se fazer no inverno (tudo no inverno é indoor e pago, é muito excludente)</t>
  </si>
  <si>
    <t>Não sinto falta de serviços brasileiros.</t>
  </si>
  <si>
    <t>furniture_assembly&amp;transport</t>
  </si>
  <si>
    <t>services_in_portuguese</t>
  </si>
  <si>
    <t>Atendimento so cliente em português, entrega em domicílio e montagem de móveis mais acessível</t>
  </si>
  <si>
    <t>De beleza e de saúde</t>
  </si>
  <si>
    <t>food,health</t>
  </si>
  <si>
    <t>Comida por kilo &amp; médico que faz aplicação pra varizes</t>
  </si>
  <si>
    <t>Restaurante com buffet ou comida por quilo.</t>
  </si>
  <si>
    <t>Não saberia dizer</t>
  </si>
  <si>
    <t>Médicos</t>
  </si>
  <si>
    <t>Serviço médico</t>
  </si>
  <si>
    <t>Falta de medicos</t>
  </si>
  <si>
    <t>health,aesthetics</t>
  </si>
  <si>
    <t>Saúde preventiva e Manicure brasileira.</t>
  </si>
  <si>
    <t>Estética</t>
  </si>
  <si>
    <t>Nenhum</t>
  </si>
  <si>
    <t>Serviços de salão de beleza acho aqui na Alemanha muito caro</t>
  </si>
  <si>
    <t>preventive_phisitherapy,delivery,food</t>
  </si>
  <si>
    <t>Fisioterapia preventiva, motoboy para serviços diversos, bar com petiscos</t>
  </si>
  <si>
    <t>aesthetics,mental_health,pets</t>
  </si>
  <si>
    <t>salao de beleza, psicólogo, Hundesitter</t>
  </si>
  <si>
    <t>Restaurante por quilo, Marmitex de comida caseira.</t>
  </si>
  <si>
    <t>daycare_center,imigrants_support</t>
  </si>
  <si>
    <t>Mais Kitas, mais pessoas qualificadas pra cuidar da burocracia e necessidades de imigrantes.</t>
  </si>
  <si>
    <t>extra_curricular_activities_for_children</t>
  </si>
  <si>
    <t>Atividades extra curriculares para crianças. Natação por exemplo tem que matricular a criança 6 meses antes pq não tem vaga e é caríssimo.</t>
  </si>
  <si>
    <t>delivery</t>
  </si>
  <si>
    <t>Motoboy para documentação e pequenas entregas</t>
  </si>
  <si>
    <t>transport,health</t>
  </si>
  <si>
    <t>uber (mais barato que taxi), podólogas de confianca, atendimento de fisioterapia amplo</t>
  </si>
  <si>
    <t>Saude</t>
  </si>
  <si>
    <t>Cabelereiro</t>
  </si>
  <si>
    <t>kids,job_search</t>
  </si>
  <si>
    <t>flexibilitty</t>
  </si>
  <si>
    <t>Rede de apoio para criar filhos. Falta de Kindergarten/ Betreuung no período da tarde. Falta de flexibilidade dos alemães para poder entrar no mercado de trabalho.</t>
  </si>
  <si>
    <t>Não sinto falta de um serviço, acho que temos bastante opção de prestadores de serviço em português. Pelo menos para o que eu precisei. (Tradutor, finanças na alemanha, procura de apartamento)</t>
  </si>
  <si>
    <t>sweets</t>
  </si>
  <si>
    <t>Os nossos doces e festas de aniversário.</t>
  </si>
  <si>
    <t>customer_service</t>
  </si>
  <si>
    <t>Quase todos !! Já pensei em dar consultoria em como ter „ Serviços“ em atendimento ao cliente</t>
  </si>
  <si>
    <t>mental_health</t>
  </si>
  <si>
    <t>Psicólogos</t>
  </si>
  <si>
    <t>nenhum</t>
  </si>
  <si>
    <t>No momento não sei</t>
  </si>
  <si>
    <t>Serviços de entrega</t>
  </si>
  <si>
    <t>bureaucracy,taxes</t>
  </si>
  <si>
    <t>Burocrático e fiscal</t>
  </si>
  <si>
    <t>languages</t>
  </si>
  <si>
    <t>Na verdade não sento falta de nenhum serviço. Minha proposta de mudança foi viver outra realidade e buscar uma adaptação. Meu maior desafio é a lingua e o isolamento, pois trabalho em casa. Acho importante grupos de apoio a brasileiros, mas busco também fazer contato com pessoas de outras culturas, acho essa diversidade de Berlim muito interessante.</t>
  </si>
  <si>
    <t>booking</t>
  </si>
  <si>
    <t>book_doctors</t>
  </si>
  <si>
    <t>Marcar medicos</t>
  </si>
  <si>
    <t>job_search</t>
  </si>
  <si>
    <t>professional_outplacement</t>
  </si>
  <si>
    <t>Ajuda adequada para recolocação profissional.</t>
  </si>
  <si>
    <t>bureaucracy</t>
  </si>
  <si>
    <t>language, empathy</t>
  </si>
  <si>
    <t>De forma geral sinto dificuldade em acessar servicos basicos, saude, ajuda de job center, burocracia basica. Tudo eh uma dificuldade por funcao da lingua, dos processos absurdos, ou da falta de empatia em tratar com estrangeiro.</t>
  </si>
  <si>
    <t>imigration_support</t>
  </si>
  <si>
    <t>Apoio para recém chegados</t>
  </si>
  <si>
    <t>Psicologas disponível e mais dispostas a realmente ajudar.</t>
  </si>
  <si>
    <t>health,delivery</t>
  </si>
  <si>
    <t>quality, updated, customer_service</t>
  </si>
  <si>
    <t>Sinto falta de: bons serviços médicos. Ie, médicos de qualidade, atualizados, sem medo de receitar medicamentos e que aceitem pacientes de plano de saúde estatal. 
Comércio aberto aos domingos, principalmente farmácia. 
Delivery com entrega mais rápida.
Entregas de encomendas decente (muitos entregam no vizinho, mesmo tendo gente em casa, ou então entregam na nossa casa, mesmo tendo gente no vizinho). 
Serviços Client oriented.</t>
  </si>
  <si>
    <t>Integração de verdade</t>
  </si>
  <si>
    <t>Cabelo, manicure, pedicure.</t>
  </si>
  <si>
    <t>Ajuda com a burocracia gratuitamente, muitas vezes chegamos sem dinheiro para pagar consultorias.</t>
  </si>
  <si>
    <t>cleaning</t>
  </si>
  <si>
    <t>online</t>
  </si>
  <si>
    <t>Serviços on-line (um “poupatempo” da vida) , plano de internet bom para o celular, diarista boa</t>
  </si>
  <si>
    <t>social_events</t>
  </si>
  <si>
    <t>cultural</t>
  </si>
  <si>
    <t>Médicos brasileiros, eventos culturais brasileiros</t>
  </si>
  <si>
    <t>fitness,aesthetics</t>
  </si>
  <si>
    <t>videomaker</t>
  </si>
  <si>
    <t>Videomaker, personal trainer e esteticistas brasileiras na minha cidade ou proximidades</t>
  </si>
  <si>
    <t>Uber num preço acessível, ir ao médico direto sem precisar passar pelo médico da família.</t>
  </si>
  <si>
    <t>bureaucracy,job,german_school,taxes</t>
  </si>
  <si>
    <t>Ajuda com as burocracias (encontrar trabalho, escolas para apreender Alemão, documentacao financas, etc)</t>
  </si>
  <si>
    <t>Tudo parece estar cheio e sem vagas</t>
  </si>
  <si>
    <t>Moto taxi (para levar/buscar coisas - não gente)</t>
  </si>
  <si>
    <t>Serviços de beleza mais baratos. Ter maior oferta de serviços de beleza de brasileiras. Lanchonetes iguais do Brasil, onde se vende pão na chapa, coxinha, pão de queijo e etc.</t>
  </si>
  <si>
    <t>Manicure e Pedicure e Depilação</t>
  </si>
  <si>
    <t>Nenhum.</t>
  </si>
  <si>
    <t>food,cleaning,transport,fitness</t>
  </si>
  <si>
    <t>Entrega de comidas com gostinho de casa (bolo, salgadinhos, docinhos, feijão), faxina, Uber, personal Trainer.</t>
  </si>
  <si>
    <t>wide_opening_hours</t>
  </si>
  <si>
    <t>Comida (carrinhos de rua ou mesmo entrega). Farmácia em horário de almoço (muitas fecham). Cabeleireira que conheça cabelo cacheado/afro. Uber.</t>
  </si>
  <si>
    <t>pet</t>
  </si>
  <si>
    <t>Pet Shop</t>
  </si>
  <si>
    <t>Integração, dificuldade em fazer uma carteira de motorista, pelo preço, língua, demora</t>
  </si>
  <si>
    <t>kids,health,food,brazilian_products</t>
  </si>
  <si>
    <t>Pediatra, salão de festa infantil, comida brasileira e produtos específicos do Brasil</t>
  </si>
  <si>
    <t>Sinto falta de serviço mais tecnológicos. Aqui é tudo muito analógico, mas eu já vim sabendo, então dou um desconto</t>
  </si>
  <si>
    <t>Serviços de beleza e estética de qualidade, comidas caseiras, buffets, serviços de modo geral com atenção ao cliente. Ah internet de qualidade!!! 🙏🏼🙏🏼🙏🏼</t>
  </si>
  <si>
    <t>Ginecologista que escute a paciente.</t>
  </si>
  <si>
    <t>.</t>
  </si>
  <si>
    <t>home_services</t>
  </si>
  <si>
    <t>Sinto falta de uma maior facilidade de encontrar pessoas para serviços gerais como, por exemplo, pequenos reparos em casa, serviços de transporte e mudança. As vezes também sinto falta de uma maior tecnologia, como aceitarem cartão em todos os lugares como é no Brasil.</t>
  </si>
  <si>
    <t>pets</t>
  </si>
  <si>
    <t>Serviços para pets a domicílio ou perto de casa.</t>
  </si>
  <si>
    <t>modern_services,modern_education, online_services</t>
  </si>
  <si>
    <t>Cursos de alemão mais modernos, com metodologia atualizada para adultos, usando técnicas da neurociência. Sistema de educação aqui é bem ultrapassado, autoritário.
Também sinto dificuldade de receber notícias de eventos que estejam acontecendo na cidade e região atualmente, desde uma balada até um curso de cerâmica, etc. preciso procurar muito.
Os sites são muito ultrapassados em geral, principalmente de empresas pequenas e médias.</t>
  </si>
  <si>
    <t>accessibility_to_information</t>
  </si>
  <si>
    <t>Acesso a informacoes como dividas, infracoes de transito, documentos</t>
  </si>
  <si>
    <t>food,health,fitness,cleaning,food,social_events</t>
  </si>
  <si>
    <t>events_in_portuguese</t>
  </si>
  <si>
    <t>Serviços legalizados: cleaner, cozinha brasileira (marmitas), médicos falantes de português, atividades extracurriculares(para adultos) personal training.</t>
  </si>
  <si>
    <t>Orientação no mercado de trabalho para mulheres.</t>
  </si>
  <si>
    <t>Assistência de orientação</t>
  </si>
  <si>
    <t xml:space="preserve">Pix 
</t>
  </si>
  <si>
    <t>Encontrar comida brasileira com facilidade e serviços de estética bons.</t>
  </si>
  <si>
    <t>Bons médicos</t>
  </si>
  <si>
    <t>Faxineira a preço e qualidade acessíveis</t>
  </si>
  <si>
    <t>Manicure</t>
  </si>
  <si>
    <t>Pessoas para realizar pequenos concerto, com menos burocracia</t>
  </si>
  <si>
    <t>health,mental_health</t>
  </si>
  <si>
    <t>doctors,mental_health</t>
  </si>
  <si>
    <t>Profissionais de psicologia e medicina em geral</t>
  </si>
  <si>
    <t>doctors,aesthetics</t>
  </si>
  <si>
    <t>Bons médicos e dentistas, estética</t>
  </si>
  <si>
    <t>portal</t>
  </si>
  <si>
    <t>Um lugar que concentre todos os serviços prestados por brasileiros ou falantes de português. Assistência social em português para famílias e mulheres.</t>
  </si>
  <si>
    <t>Saúde preventiva e de boa qualidade</t>
  </si>
  <si>
    <t>Nenhum. Sinto falta só de um acesso mais fácil a serviços.</t>
  </si>
  <si>
    <t>Serviços médicos.</t>
  </si>
  <si>
    <t>Não consigo me lembrar de nada específico.</t>
  </si>
  <si>
    <t>Sinto falta de apoio para projetos.</t>
  </si>
  <si>
    <t>Todos voltado para beleza, salão, manicure, depilação, dermatológico (botox / preenchimento), dentista (limpeza), tratamento estéticos…</t>
  </si>
  <si>
    <t>healtth,bureaucracy</t>
  </si>
  <si>
    <t>doctors,bureaucracy</t>
  </si>
  <si>
    <t>Mais especialistas médicos que falem português, mais orientação sobre os diferentes caminhos para navegar o sistema escolar</t>
  </si>
  <si>
    <t>Serviços de atendimento ao imigrante para tirar dúvidas que seja menos complicado, mais acessível.</t>
  </si>
  <si>
    <t>Entregas</t>
  </si>
  <si>
    <t>Serviços bancários/financeiros mais efetivos</t>
  </si>
  <si>
    <t>heath,mental_health</t>
  </si>
  <si>
    <t>Um bom acompanhamento médico e psicológico para imigrantes.</t>
  </si>
  <si>
    <t>arts&amp;culture</t>
  </si>
  <si>
    <t>Centros culturais, sesc, oficinas culturais, shows de musica gratuitos em parques e praças. Atividades artisticas, cursos gratuitos</t>
  </si>
  <si>
    <t>connection</t>
  </si>
  <si>
    <t>Serviço específico não, mas sinto falta de empatia e calor humano (cumprimentar pessoas na rua, essas coisas)</t>
  </si>
  <si>
    <t>On-line e psicológico</t>
  </si>
  <si>
    <t>spirituality</t>
  </si>
  <si>
    <t>Espiritualidade</t>
  </si>
  <si>
    <t>Delivery de farmácia</t>
  </si>
  <si>
    <t>Beleza e estética em geral, produtos de cabelo cacheado, zB!</t>
  </si>
  <si>
    <t>Não sei. Acho que não sinto falta de nenhum serviço.</t>
  </si>
  <si>
    <t>Táxi 99, restaurante por quilo, curso de férias pra crianças em português, preços mais acessíveis nos serviços de depilação, mano e pedicure</t>
  </si>
  <si>
    <t>Com certeza entender todo os sistema burocrático do pais incluindo visto, moradia, direitos e deveres, carteira de motorista, médicos (ex. No Brasil consigo fazer exame de sangue com qlq medico, aqui cada um pede um e ainda assim nao é comum fazer esse acompanhamento).</t>
  </si>
  <si>
    <t>Medicos atenciosos</t>
  </si>
  <si>
    <t>Bons médicos, e muito difícil fazer exames, mesmo com encaminhamento</t>
  </si>
  <si>
    <t>Facilitação da burocracia, encontrar fonte de informação completa e confiável pra acessar os serviços primários como convênio médico, registro na cidade, schufa.</t>
  </si>
  <si>
    <t>Medicina preventiva, estética</t>
  </si>
  <si>
    <t>Serviços de saúde adequados, ofertas para aprender o idioma.</t>
  </si>
  <si>
    <t>mais opções de comidas brasileiras (mercado). só conheço o latino point que não tem muitas opções. além disso, algum tipo de troca de indicações para trabalho especializado, no momento estou em busca de emprego na área de TI pois ainda estou trabalhando pra minha empresa do brasil</t>
  </si>
  <si>
    <t>Para a minha área de trabalho, produtores culturais.</t>
  </si>
  <si>
    <t>Bem estar e beleza</t>
  </si>
  <si>
    <t>Serviços digitais no geral, principalmente relacionado ao governo e pagamentos.</t>
  </si>
  <si>
    <t>Não sei responder</t>
  </si>
  <si>
    <t>Gosto do serviço de saúde. Mas acho que poderia ser mais intuitivo e simples</t>
  </si>
  <si>
    <t>Médicos competentes e medicina preventiva</t>
  </si>
  <si>
    <t>Sendo bem sincera, sinto falta da hospitalidade e gentileza</t>
  </si>
  <si>
    <t>personalized_services</t>
  </si>
  <si>
    <t>Opções para presentear, como cestas de café da manhã, personalizados, etc</t>
  </si>
  <si>
    <t>Conexão social e entender como sistemas políticos na Alemanha funcionam, tipo um bem vindo, esse eh o manual de conduta: parte 1 - alemães dão broncas se você não cumprir com o manual de conduta. Tipo isso hahahaha</t>
  </si>
  <si>
    <t>Médicos, pelo tipo de atendimento.</t>
  </si>
  <si>
    <t>Cabelereiros</t>
  </si>
  <si>
    <t>Estetico</t>
  </si>
  <si>
    <t>Nenhum que eu me lembre agora</t>
  </si>
  <si>
    <t>Não sinto falta de um serviço, mas da facilidade em poder resolver as coisas do dia-a-dia por questão da língua mesmo.</t>
  </si>
  <si>
    <t>Um barzinho com petiscos, estilo brasileiro. Uma lanchonete com sucos e salgados. Salão de beleza que tenha tudo num só lugar (cabeleireira, manicure, depilação, etc…).</t>
  </si>
  <si>
    <t>PIX, serviços online do governo, plataforma eficiente para alugar imóveis</t>
  </si>
  <si>
    <t>Estética (cabeleireiro,maquiagem…) não são acessíveis</t>
  </si>
  <si>
    <t>Facilidade para encontrar médicos relacionado á área de psicologia/psiquiatria. Também facilidade para praticar o alemão, mas em cursos mais acessíveis para quem trabalha e/ou tem filhos.</t>
  </si>
  <si>
    <t>Restaurante com buffet de salada. Hortifrúti.</t>
  </si>
  <si>
    <t>kids,food</t>
  </si>
  <si>
    <t>kids_friendly</t>
  </si>
  <si>
    <t>kids_friendly_restaurant</t>
  </si>
  <si>
    <t>Restaurante com brinquedoteca e monitor</t>
  </si>
  <si>
    <t>Nenhum. Os que já existem teriam que funcionar sábado e domingo ou das 17-20 h</t>
  </si>
  <si>
    <t>health,aesthetics,bureaucracy</t>
  </si>
  <si>
    <t>doctors,aesthetics,bureaucracy</t>
  </si>
  <si>
    <t>Serviços mais acessíveis de beleza / mais médicos que falem outras línguas / serviços mais automatizados - muitos ainda precisam ligar. Para mim, a principal barreira ainda é o idioma.</t>
  </si>
  <si>
    <t>health,food</t>
  </si>
  <si>
    <t>doctors,food</t>
  </si>
  <si>
    <t>Atendimento curativo dos médicos / Padaria padrão brasileiro</t>
  </si>
  <si>
    <t>Apoio psicológico</t>
  </si>
  <si>
    <t>social_support,job,general_support</t>
  </si>
  <si>
    <t>Um guia para o inverno (desde como se vestir, como manter a casa aquecida e livre de mofo, atividades para se manter bem fisica e mentalmente), uma rede de apoio mútuo para mulheres buscando se colocar no mercado de trabalho alemão, um helpline que você pudesse ligar e saber como falar de um assunto específico com o médico ou órgãos públicos em alemão.</t>
  </si>
  <si>
    <t>Desired services</t>
  </si>
  <si>
    <t>bureaucracy_help</t>
  </si>
  <si>
    <t>nao tem o q fazer</t>
  </si>
  <si>
    <t>divulgar</t>
  </si>
  <si>
    <t>podemos divulgar profissionais</t>
  </si>
  <si>
    <t>restaurant by kilo, Brazilian food, Brazilian food</t>
  </si>
  <si>
    <t>existe, podemos divulgar</t>
  </si>
  <si>
    <t>kindness</t>
  </si>
  <si>
    <t>podemos ddivulgar contatos de pessos que fazem</t>
  </si>
  <si>
    <t>pharmacy and general</t>
  </si>
  <si>
    <t>oportunidade tavez, podemos divulgar</t>
  </si>
  <si>
    <t>and religion</t>
  </si>
  <si>
    <t>concerts</t>
  </si>
  <si>
    <t>percentage</t>
  </si>
  <si>
    <t>neg pct</t>
  </si>
  <si>
    <t>EDUCATION</t>
  </si>
  <si>
    <t>SPIRITUALITY</t>
  </si>
  <si>
    <t>BOOKING</t>
  </si>
  <si>
    <t>ARTS&amp;CULTURE</t>
  </si>
  <si>
    <t>SOCIAL EVENTS</t>
  </si>
  <si>
    <t>IMPORT</t>
  </si>
  <si>
    <t>PETS</t>
  </si>
  <si>
    <t xml:space="preserve">KIDS RELATED </t>
  </si>
  <si>
    <t>DELIVERY</t>
  </si>
  <si>
    <t>JOB &amp; BUSINESS</t>
  </si>
  <si>
    <t>HOME SERVICES</t>
  </si>
  <si>
    <t>MENTAL  HEALTH</t>
  </si>
  <si>
    <t>SOCIAL  SUPPORT</t>
  </si>
  <si>
    <t>diverging. Bar graph</t>
  </si>
  <si>
    <t>BUREAUCRACY</t>
  </si>
  <si>
    <t>tutorial</t>
  </si>
  <si>
    <t>RESTAURANTS</t>
  </si>
  <si>
    <t>https://www.youtube.com/watch?app=desktop&amp;v=XbfBXJmnX6A</t>
  </si>
  <si>
    <t>AESTHETICS</t>
  </si>
  <si>
    <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fpstate=ive&amp;vld=cid:9ee7a968,vid:EFqMrmT93DU,st:0</t>
  </si>
  <si>
    <t>HEALTH</t>
  </si>
  <si>
    <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t>
  </si>
  <si>
    <t>-</t>
  </si>
  <si>
    <t>total of answers</t>
  </si>
  <si>
    <t>NO</t>
  </si>
  <si>
    <t>YES</t>
  </si>
  <si>
    <r>
      <t>Desired attributes</t>
    </r>
    <r>
      <rPr>
        <sz val="9"/>
        <rFont val="Calibri"/>
        <family val="2"/>
      </rPr>
      <t xml:space="preserve"> </t>
    </r>
    <r>
      <rPr>
        <b/>
        <sz val="9"/>
        <rFont val="Calibri"/>
        <family val="2"/>
      </rPr>
      <t xml:space="preserve">: </t>
    </r>
  </si>
  <si>
    <t xml:space="preserve"> empathetic/connected/kind</t>
  </si>
  <si>
    <t xml:space="preserve"> in Portuguese  </t>
  </si>
  <si>
    <t xml:space="preserve"> high-quality</t>
  </si>
  <si>
    <t xml:space="preserve"> online</t>
  </si>
  <si>
    <t xml:space="preserve"> kid-friendly</t>
  </si>
  <si>
    <t xml:space="preserve"> wide open hours</t>
  </si>
  <si>
    <t xml:space="preserve"> personalized</t>
  </si>
  <si>
    <t>https://www.make-it-in-germany.com/en/living-in-germany/discover-germany/immigration</t>
  </si>
  <si>
    <t xml:space="preserve"> modern</t>
  </si>
  <si>
    <t>Category</t>
  </si>
  <si>
    <t>Desired services1</t>
  </si>
  <si>
    <t>Offered services1</t>
  </si>
  <si>
    <t>JOB&amp;BUSINESS</t>
  </si>
  <si>
    <t>MENTAL HEALTH</t>
  </si>
  <si>
    <t>SOCIAL</t>
  </si>
  <si>
    <t>ß</t>
  </si>
  <si>
    <t>FOOD</t>
  </si>
  <si>
    <t>VOLUNTEER</t>
  </si>
  <si>
    <t>mean</t>
  </si>
  <si>
    <t>std</t>
  </si>
  <si>
    <t>sum</t>
  </si>
  <si>
    <t>min</t>
  </si>
  <si>
    <t>max</t>
  </si>
  <si>
    <t>left padding</t>
  </si>
  <si>
    <t>Desired services (total of 160)</t>
  </si>
  <si>
    <t>gap</t>
  </si>
  <si>
    <t>Offered services (total of 66)</t>
  </si>
  <si>
    <t>right padding</t>
  </si>
  <si>
    <t>https://www.google.com/search?q=excel+buttterfly+chart&amp;rlz=1C5CHFA_enDE939DE939&amp;oq=excel+buttterfly+chart&amp;gs_lcrp=EgZjaHJvbWUyBggAEEUYOTIJCAEQABgNGIAEMggIAhAAGBYYHjIKCAMQABgIGA0YHjINCAQQABiGAxiABBiKBTINCAUQABiGAxiABBiKBTINCAYQABiGAxiABBiKBTINCAcQABiGAxiABBiKBdIBCTEwODc2ajBqN6gCALACAA&amp;sourceid=chrome&amp;ie=UTF-8#fpstate=ive&amp;vld=cid:3f311e54,vid:yJfVpkzE7n0,st:0</t>
  </si>
  <si>
    <t>SOCIAL SERVICES</t>
  </si>
  <si>
    <t>Para o grafico de %</t>
  </si>
  <si>
    <t>Para notaçao do grafico butterfly (data labels)</t>
  </si>
  <si>
    <t>% desired</t>
  </si>
  <si>
    <t>% offfered</t>
  </si>
  <si>
    <t>Gráfico escolhido foi de %</t>
  </si>
  <si>
    <t>†</t>
  </si>
  <si>
    <t>% offered</t>
  </si>
  <si>
    <t>pct of people answed</t>
  </si>
  <si>
    <t>pct of people don't answed</t>
  </si>
  <si>
    <t xml:space="preserve">number of answers </t>
  </si>
  <si>
    <t>desired services</t>
  </si>
  <si>
    <t>offered services</t>
  </si>
  <si>
    <t>https://www.youtube.com/watch?v=jeYjtEX3RAE</t>
  </si>
  <si>
    <t>1st pie</t>
  </si>
  <si>
    <t>2nd pie</t>
  </si>
  <si>
    <t>NONE : any desired service</t>
  </si>
  <si>
    <t>HEALTH : doctors, physiotherapists, medical care, personal trainers, preventive medicine</t>
  </si>
  <si>
    <t>AESTHETICS : beauty and personal care services</t>
  </si>
  <si>
    <t>RESTAURANTS : healthy food, Brazilian food, in self-service format, Brazilian weets, rental party rooms</t>
  </si>
  <si>
    <t>BUREAUCRACY : general support, income taxes, driver license, laywer</t>
  </si>
  <si>
    <t>SOCIAL  SUPPORT : lawyers, integration activities,  newly arrived, imigration, victims of domestic violence, translation in essential services</t>
  </si>
  <si>
    <t>MENTAL  HEALTH : psicology, psychiatry, wellness</t>
  </si>
  <si>
    <t>HOME SERVICES : realtor, cleaning services, property maintenance services (plumbers, electricians, painters)</t>
  </si>
  <si>
    <t>JOB&amp;BUSINESS: professional outplacement, support for entrepreneurship</t>
  </si>
  <si>
    <t>DELIVERY : pharmacy, Brazilian food, transport and furniture assembly and transportation, personal organisers</t>
  </si>
  <si>
    <t>KIDS RELATED  : support with the school systems, to find kindergarten vacancies and  to mothers, activities for children</t>
  </si>
  <si>
    <t>PETS : pet grooming salon, pets care</t>
  </si>
  <si>
    <t>IMPORT : Brazilian products and books</t>
  </si>
  <si>
    <t>SOCIAL EVENTS events about Brazilian culture</t>
  </si>
  <si>
    <t>ARTS&amp;CULTURE : Cultural centers, cultural workshops, free music shows in parks and squares, artistic activities, free courses</t>
  </si>
  <si>
    <t>BOOKING : suport to booking appointments</t>
  </si>
  <si>
    <t>SPIRITUALITY : spirituality</t>
  </si>
  <si>
    <t xml:space="preserve">EDUCATION: modern german school </t>
  </si>
  <si>
    <t>count</t>
  </si>
  <si>
    <t>health consultancy</t>
  </si>
  <si>
    <t>health coach</t>
  </si>
  <si>
    <t>breastfeeding consultancy</t>
  </si>
  <si>
    <t>art and yoga as therapy</t>
  </si>
  <si>
    <t>ART &amp; CULTURE</t>
  </si>
  <si>
    <t>SOCIAL SUPPORT</t>
  </si>
  <si>
    <t>New categories and subcategories</t>
  </si>
  <si>
    <t>JOB&amp;BUSINESS: digital marketing,corporate communication,advertisement, data analytics, digital marketing,business consulting, ilustrator, photography, career coach, life coach, translation</t>
  </si>
  <si>
    <t>HOME SERVICES: tidying up</t>
  </si>
  <si>
    <t>ART&amp;CULTURE: education,exchange programs, dance classes</t>
  </si>
  <si>
    <t>AESTHETICS : image_and_personal_style_consultancy</t>
  </si>
  <si>
    <t>FOOD : baby food, backery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</si>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</sst>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9">
    <font>
      <sz val="10"/>
      <color rgb="FF000000"/>
      <name val="Arial"/>
      <scheme val="minor"/>
    </font>
    <font>
      <sz val="10"/>
      <color theme="1"/>
      <name val="Arial"/>
      <family val="2"/>
      <scheme val="minor"/>
    </font>
    <font>
      <b/>
      <sz val="10"/>
      <color theme="1"/>
      <name val="Arial"/>
      <family val="2"/>
      <scheme val="minor"/>
    </font>
    <font>
      <sz val="10"/>
      <color rgb="FFFF0000"/>
      <name val="Arial"/>
      <family val="2"/>
      <scheme val="minor"/>
    </font>
    <font>
      <b/>
      <sz val="10"/>
      <color rgb="FF980000"/>
      <name val="Arial"/>
      <family val="2"/>
      <scheme val="minor"/>
    </font>
    <font>
      <b/>
      <sz val="11"/>
      <color rgb="FF212121"/>
      <name val="Arial"/>
      <family val="2"/>
      <scheme val="minor"/>
    </font>
    <font>
      <sz val="11"/>
      <color rgb="FF212121"/>
      <name val="Arial"/>
      <family val="2"/>
      <scheme val="minor"/>
    </font>
    <font>
      <sz val="10"/>
      <color rgb="FF212121"/>
      <name val="Arial"/>
      <family val="2"/>
      <scheme val="minor"/>
    </font>
    <font>
      <sz val="11"/>
      <color rgb="FF212121"/>
      <name val="&quot;Courier New&quot;"/>
    </font>
    <font>
      <b/>
      <sz val="11"/>
      <color rgb="FF212121"/>
      <name val="&quot;Courier New&quot;"/>
    </font>
    <font>
      <sz val="10"/>
      <color theme="1"/>
      <name val="Arial"/>
      <family val="2"/>
    </font>
    <font>
      <sz val="10"/>
      <color rgb="FF000000"/>
      <name val="Arial"/>
      <family val="2"/>
      <scheme val="minor"/>
    </font>
    <font>
      <b/>
      <sz val="10"/>
      <color rgb="FF000000"/>
      <name val="Arial"/>
      <family val="2"/>
      <scheme val="minor"/>
    </font>
    <font>
      <sz val="12"/>
      <color rgb="FFFF0000"/>
      <name val="Arial"/>
      <family val="2"/>
      <scheme val="minor"/>
    </font>
    <font>
      <sz val="14"/>
      <color rgb="FFFF0000"/>
      <name val="Arial"/>
      <family val="2"/>
      <scheme val="minor"/>
    </font>
    <font>
      <u/>
      <sz val="10"/>
      <color theme="10"/>
      <name val="Arial"/>
      <family val="2"/>
      <scheme val="minor"/>
    </font>
    <font>
      <sz val="10"/>
      <color theme="1" tint="0.499984740745262"/>
      <name val="Arial"/>
      <family val="2"/>
      <scheme val="minor"/>
    </font>
    <font>
      <sz val="10"/>
      <color rgb="FFFF00FF"/>
      <name val="Arial"/>
      <family val="2"/>
      <scheme val="minor"/>
    </font>
    <font>
      <sz val="9"/>
      <color rgb="FFFF00FF"/>
      <name val="Arial"/>
      <family val="2"/>
      <scheme val="minor"/>
    </font>
    <font>
      <sz val="11"/>
      <color rgb="FFFF00FF"/>
      <name val="Google Sans"/>
    </font>
    <font>
      <sz val="14"/>
      <color rgb="FF595959"/>
      <name val="Arial"/>
      <family val="2"/>
      <scheme val="minor"/>
    </font>
    <font>
      <sz val="10.5"/>
      <color theme="1" tint="0.499984740745262"/>
      <name val="Arial"/>
      <family val="2"/>
      <scheme val="minor"/>
    </font>
    <font>
      <sz val="10"/>
      <color rgb="FF374151"/>
      <name val="Arial"/>
      <family val="2"/>
      <scheme val="minor"/>
    </font>
    <font>
      <sz val="9"/>
      <color rgb="FF1F1F1F"/>
      <name val="Google Sans"/>
    </font>
    <font>
      <sz val="10"/>
      <color rgb="FFFF9900"/>
      <name val="Arial"/>
      <family val="2"/>
      <scheme val="minor"/>
    </font>
    <font>
      <b/>
      <sz val="10"/>
      <color rgb="FFFF0000"/>
      <name val="Arial"/>
      <family val="2"/>
      <scheme val="minor"/>
    </font>
    <font>
      <b/>
      <sz val="10"/>
      <color rgb="FF9900FF"/>
      <name val="Arial"/>
      <family val="2"/>
      <scheme val="minor"/>
    </font>
    <font>
      <sz val="10"/>
      <color rgb="FF9900FF"/>
      <name val="Arial"/>
      <family val="2"/>
      <scheme val="minor"/>
    </font>
    <font>
      <sz val="11"/>
      <color rgb="FF212121"/>
      <name val="Courier New"/>
      <family val="1"/>
    </font>
    <font>
      <sz val="10"/>
      <color rgb="FFC00000"/>
      <name val="Arial"/>
      <family val="2"/>
      <scheme val="minor"/>
    </font>
    <font>
      <sz val="11"/>
      <color rgb="FF212121"/>
      <name val="Arial"/>
      <family val="2"/>
    </font>
    <font>
      <sz val="8"/>
      <color rgb="FF000000"/>
      <name val="Arial"/>
      <family val="2"/>
      <scheme val="minor"/>
    </font>
    <font>
      <sz val="8"/>
      <color rgb="FF212121"/>
      <name val="Arial"/>
      <family val="2"/>
      <scheme val="minor"/>
    </font>
    <font>
      <b/>
      <sz val="10"/>
      <color rgb="FF000000"/>
      <name val="Arial"/>
      <family val="2"/>
    </font>
    <font>
      <sz val="10"/>
      <color rgb="FF000000"/>
      <name val="Arial"/>
      <family val="2"/>
    </font>
    <font>
      <sz val="12"/>
      <color rgb="FF595959"/>
      <name val="Arial"/>
      <family val="2"/>
      <scheme val="minor"/>
    </font>
    <font>
      <sz val="10"/>
      <color rgb="FF000000"/>
      <name val="Calibri"/>
      <family val="2"/>
    </font>
    <font>
      <sz val="10"/>
      <color rgb="FFFF0000"/>
      <name val="Calibri"/>
      <family val="2"/>
    </font>
    <font>
      <b/>
      <sz val="11"/>
      <color rgb="FF000000"/>
      <name val="Arial"/>
      <family val="2"/>
      <scheme val="minor"/>
    </font>
    <font>
      <sz val="11"/>
      <color rgb="FF000000"/>
      <name val="Arial"/>
      <family val="2"/>
      <scheme val="minor"/>
    </font>
    <font>
      <b/>
      <sz val="9"/>
      <name val="Calibri"/>
      <family val="2"/>
    </font>
    <font>
      <sz val="9"/>
      <name val="Calibri"/>
      <family val="2"/>
    </font>
    <font>
      <sz val="10"/>
      <color rgb="FF000000"/>
      <name val="Arial"/>
      <family val="2"/>
      <scheme val="minor"/>
    </font>
    <font>
      <b/>
      <sz val="10"/>
      <color theme="0"/>
      <name val="Arial"/>
      <family val="2"/>
      <scheme val="minor"/>
    </font>
    <font>
      <sz val="8"/>
      <name val="Arial"/>
      <family val="2"/>
      <scheme val="minor"/>
    </font>
    <font>
      <sz val="10"/>
      <color theme="0" tint="-0.249977111117893"/>
      <name val="Arial"/>
      <family val="2"/>
      <scheme val="minor"/>
    </font>
    <font>
      <b/>
      <sz val="10"/>
      <color theme="0" tint="-0.249977111117893"/>
      <name val="Arial"/>
      <family val="2"/>
      <scheme val="minor"/>
    </font>
    <font>
      <sz val="10"/>
      <color theme="4" tint="-0.249977111117893"/>
      <name val="Arial"/>
      <family val="2"/>
      <scheme val="minor"/>
    </font>
    <font>
      <b/>
      <sz val="10"/>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39997558519241921"/>
        <bgColor indexed="64"/>
      </patternFill>
    </fill>
  </fills>
  <borders count="2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hair">
        <color indexed="64"/>
      </bottom>
      <diagonal/>
    </border>
    <border>
      <left style="medium">
        <color rgb="FF000000"/>
      </left>
      <right/>
      <top/>
      <bottom/>
      <diagonal/>
    </border>
    <border>
      <left style="medium">
        <color rgb="FF000000"/>
      </left>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theme="4" tint="0.39997558519241921"/>
      </top>
      <bottom style="thin">
        <color theme="4" tint="0.39997558519241921"/>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5" fillId="0" borderId="0" applyNumberFormat="0" applyFill="0" applyBorder="0" applyAlignment="0" applyProtection="0"/>
    <xf numFmtId="9" fontId="42" fillId="0" borderId="0" applyFont="0" applyFill="0" applyBorder="0" applyAlignment="0" applyProtection="0"/>
  </cellStyleXfs>
  <cellXfs count="122">
    <xf numFmtId="0" fontId="0" fillId="0" borderId="0" xfId="0"/>
    <xf numFmtId="0" fontId="1" fillId="0" borderId="0" xfId="0" applyFont="1"/>
    <xf numFmtId="164" fontId="1" fillId="0" borderId="0" xfId="0" applyNumberFormat="1" applyFont="1"/>
    <xf numFmtId="0" fontId="2" fillId="0" borderId="1" xfId="0" applyFont="1" applyBorder="1"/>
    <xf numFmtId="0" fontId="2" fillId="0" borderId="2" xfId="0" applyFont="1" applyBorder="1"/>
    <xf numFmtId="164" fontId="2" fillId="0" borderId="3" xfId="0" applyNumberFormat="1" applyFont="1" applyBorder="1"/>
    <xf numFmtId="10" fontId="1" fillId="0" borderId="0" xfId="0" applyNumberFormat="1" applyFont="1"/>
    <xf numFmtId="0" fontId="1" fillId="0" borderId="4" xfId="0" applyFont="1" applyBorder="1"/>
    <xf numFmtId="10" fontId="1" fillId="0" borderId="5" xfId="0" applyNumberFormat="1" applyFont="1" applyBorder="1"/>
    <xf numFmtId="0" fontId="3" fillId="0" borderId="0" xfId="0" applyFont="1"/>
    <xf numFmtId="0" fontId="1" fillId="0" borderId="6" xfId="0" applyFont="1" applyBorder="1"/>
    <xf numFmtId="0" fontId="1" fillId="0" borderId="7" xfId="0" applyFont="1" applyBorder="1"/>
    <xf numFmtId="10" fontId="1" fillId="0" borderId="8" xfId="0" applyNumberFormat="1" applyFont="1" applyBorder="1"/>
    <xf numFmtId="0" fontId="4" fillId="0" borderId="0" xfId="0" applyFont="1"/>
    <xf numFmtId="0" fontId="2" fillId="0" borderId="0" xfId="0" applyFont="1"/>
    <xf numFmtId="164" fontId="2" fillId="0" borderId="0" xfId="0" applyNumberFormat="1" applyFont="1"/>
    <xf numFmtId="0" fontId="11" fillId="0" borderId="0" xfId="0" applyFont="1"/>
    <xf numFmtId="0" fontId="6" fillId="0" borderId="0" xfId="0" applyFont="1"/>
    <xf numFmtId="9" fontId="1" fillId="0" borderId="0" xfId="0" applyNumberFormat="1" applyFont="1"/>
    <xf numFmtId="49" fontId="6" fillId="0" borderId="0" xfId="0" applyNumberFormat="1" applyFont="1"/>
    <xf numFmtId="49" fontId="1" fillId="0" borderId="0" xfId="0" applyNumberFormat="1" applyFont="1"/>
    <xf numFmtId="0" fontId="5" fillId="0" borderId="0" xfId="0" applyFont="1"/>
    <xf numFmtId="0" fontId="12" fillId="0" borderId="0" xfId="0" applyFont="1"/>
    <xf numFmtId="10" fontId="11" fillId="0" borderId="0" xfId="0" applyNumberFormat="1" applyFont="1"/>
    <xf numFmtId="0" fontId="11" fillId="0" borderId="0" xfId="0" applyFont="1" applyAlignment="1">
      <alignment horizontal="right"/>
    </xf>
    <xf numFmtId="9" fontId="11" fillId="0" borderId="0" xfId="0" applyNumberFormat="1" applyFont="1"/>
    <xf numFmtId="0" fontId="11" fillId="0" borderId="0" xfId="0" quotePrefix="1" applyFont="1" applyAlignment="1">
      <alignment horizontal="right"/>
    </xf>
    <xf numFmtId="0" fontId="13" fillId="0" borderId="0" xfId="0" applyFont="1"/>
    <xf numFmtId="0" fontId="2" fillId="0" borderId="3" xfId="0" applyFont="1" applyBorder="1"/>
    <xf numFmtId="0" fontId="2" fillId="0" borderId="0" xfId="0" applyFont="1" applyAlignment="1">
      <alignment horizontal="center"/>
    </xf>
    <xf numFmtId="0" fontId="8" fillId="0" borderId="0" xfId="0" applyFont="1"/>
    <xf numFmtId="0" fontId="9" fillId="0" borderId="0" xfId="0" applyFont="1"/>
    <xf numFmtId="0" fontId="14" fillId="0" borderId="0" xfId="0" applyFont="1"/>
    <xf numFmtId="0" fontId="10" fillId="0" borderId="0" xfId="0" applyFont="1"/>
    <xf numFmtId="10" fontId="15" fillId="0" borderId="0" xfId="1" applyNumberFormat="1" applyFill="1"/>
    <xf numFmtId="0" fontId="16" fillId="0" borderId="0" xfId="0" applyFont="1"/>
    <xf numFmtId="10" fontId="16" fillId="0" borderId="0" xfId="0" applyNumberFormat="1" applyFont="1"/>
    <xf numFmtId="0" fontId="15" fillId="0" borderId="0" xfId="1"/>
    <xf numFmtId="9" fontId="12" fillId="0" borderId="0" xfId="0" applyNumberFormat="1" applyFont="1"/>
    <xf numFmtId="0" fontId="17" fillId="0" borderId="0" xfId="0" applyFont="1"/>
    <xf numFmtId="0" fontId="18" fillId="0" borderId="0" xfId="0" applyFont="1"/>
    <xf numFmtId="9" fontId="0" fillId="0" borderId="0" xfId="0" applyNumberFormat="1"/>
    <xf numFmtId="0" fontId="19" fillId="0" borderId="0" xfId="0" applyFont="1"/>
    <xf numFmtId="0" fontId="20" fillId="0" borderId="0" xfId="0" applyFont="1" applyAlignment="1">
      <alignment horizontal="center" vertical="center" readingOrder="1"/>
    </xf>
    <xf numFmtId="0" fontId="21" fillId="0" borderId="0" xfId="0" applyFont="1" applyAlignment="1">
      <alignment horizontal="left" vertical="center" readingOrder="1"/>
    </xf>
    <xf numFmtId="0" fontId="22" fillId="0" borderId="0" xfId="0" applyFont="1"/>
    <xf numFmtId="165" fontId="0" fillId="0" borderId="0" xfId="0" applyNumberFormat="1"/>
    <xf numFmtId="0" fontId="23" fillId="0" borderId="0" xfId="0" applyFont="1"/>
    <xf numFmtId="10" fontId="0" fillId="0" borderId="0" xfId="0" applyNumberFormat="1"/>
    <xf numFmtId="0" fontId="24" fillId="0" borderId="0" xfId="0" applyFont="1"/>
    <xf numFmtId="0" fontId="25" fillId="0" borderId="0" xfId="0" applyFont="1"/>
    <xf numFmtId="165" fontId="11" fillId="0" borderId="0" xfId="0" applyNumberFormat="1" applyFont="1"/>
    <xf numFmtId="0" fontId="26" fillId="0" borderId="0" xfId="0" applyFont="1"/>
    <xf numFmtId="0" fontId="27" fillId="0" borderId="0" xfId="0" applyFont="1"/>
    <xf numFmtId="0" fontId="28" fillId="0" borderId="0" xfId="0" applyFont="1"/>
    <xf numFmtId="0" fontId="29" fillId="0" borderId="0" xfId="0" applyFont="1"/>
    <xf numFmtId="0" fontId="30" fillId="0" borderId="10" xfId="0" applyFont="1" applyBorder="1" applyAlignment="1">
      <alignment vertical="center"/>
    </xf>
    <xf numFmtId="0" fontId="30" fillId="0" borderId="11" xfId="0" applyFont="1" applyBorder="1" applyAlignment="1">
      <alignment vertical="center"/>
    </xf>
    <xf numFmtId="0" fontId="31" fillId="0" borderId="0" xfId="0" applyFont="1"/>
    <xf numFmtId="0" fontId="32" fillId="0" borderId="0" xfId="0" applyFont="1"/>
    <xf numFmtId="0" fontId="33" fillId="0" borderId="0" xfId="0" applyFont="1" applyAlignment="1">
      <alignment vertical="center"/>
    </xf>
    <xf numFmtId="0" fontId="30" fillId="2" borderId="0" xfId="0" applyFont="1" applyFill="1" applyAlignment="1">
      <alignment vertical="center"/>
    </xf>
    <xf numFmtId="0" fontId="34" fillId="0" borderId="0" xfId="0" applyFont="1" applyAlignment="1">
      <alignment vertical="center"/>
    </xf>
    <xf numFmtId="0" fontId="35" fillId="0" borderId="0" xfId="0" applyFont="1" applyAlignment="1">
      <alignment horizontal="center" vertical="center" readingOrder="1"/>
    </xf>
    <xf numFmtId="0" fontId="36" fillId="0" borderId="0" xfId="0" applyFont="1"/>
    <xf numFmtId="0" fontId="37" fillId="0" borderId="0" xfId="0" applyFont="1"/>
    <xf numFmtId="0" fontId="36" fillId="0" borderId="9" xfId="0" applyFont="1" applyBorder="1"/>
    <xf numFmtId="0" fontId="38" fillId="0" borderId="0" xfId="0" applyFont="1"/>
    <xf numFmtId="0" fontId="39" fillId="0" borderId="0" xfId="0" applyFont="1"/>
    <xf numFmtId="1" fontId="0" fillId="0" borderId="0" xfId="0" applyNumberFormat="1"/>
    <xf numFmtId="165" fontId="11" fillId="0" borderId="0" xfId="0" applyNumberFormat="1" applyFont="1" applyAlignment="1">
      <alignment horizontal="right"/>
    </xf>
    <xf numFmtId="0" fontId="6" fillId="3" borderId="0" xfId="0" applyFont="1" applyFill="1"/>
    <xf numFmtId="0" fontId="1" fillId="4" borderId="0" xfId="0" applyFont="1" applyFill="1"/>
    <xf numFmtId="10" fontId="1" fillId="4" borderId="0" xfId="0" applyNumberFormat="1" applyFont="1" applyFill="1"/>
    <xf numFmtId="0" fontId="6" fillId="4" borderId="0" xfId="0" applyFont="1" applyFill="1"/>
    <xf numFmtId="0" fontId="35" fillId="0" borderId="0" xfId="0" applyFont="1" applyAlignment="1">
      <alignment horizontal="left" vertical="center" readingOrder="1"/>
    </xf>
    <xf numFmtId="0" fontId="20" fillId="0" borderId="0" xfId="0" applyFont="1" applyAlignment="1">
      <alignment horizontal="left" vertical="center" readingOrder="1"/>
    </xf>
    <xf numFmtId="10" fontId="7" fillId="0" borderId="0" xfId="0" applyNumberFormat="1" applyFont="1"/>
    <xf numFmtId="9" fontId="1" fillId="0" borderId="7" xfId="0" applyNumberFormat="1" applyFont="1" applyBorder="1"/>
    <xf numFmtId="0" fontId="2" fillId="0" borderId="4" xfId="0" applyFont="1" applyBorder="1" applyAlignment="1">
      <alignment horizontal="center"/>
    </xf>
    <xf numFmtId="0" fontId="41" fillId="4" borderId="13" xfId="0" applyFont="1" applyFill="1" applyBorder="1"/>
    <xf numFmtId="0" fontId="41" fillId="4" borderId="14" xfId="0" applyFont="1" applyFill="1" applyBorder="1"/>
    <xf numFmtId="0" fontId="40" fillId="5" borderId="12" xfId="0" applyFont="1" applyFill="1" applyBorder="1"/>
    <xf numFmtId="0" fontId="2" fillId="0" borderId="17" xfId="0" applyFont="1" applyBorder="1"/>
    <xf numFmtId="2" fontId="0" fillId="0" borderId="0" xfId="0" applyNumberFormat="1"/>
    <xf numFmtId="2" fontId="11" fillId="0" borderId="0" xfId="0" applyNumberFormat="1" applyFont="1"/>
    <xf numFmtId="166" fontId="0" fillId="0" borderId="0" xfId="0" applyNumberFormat="1"/>
    <xf numFmtId="0" fontId="2" fillId="0" borderId="16" xfId="0" applyFont="1" applyBorder="1"/>
    <xf numFmtId="0" fontId="2" fillId="0" borderId="18" xfId="0" applyFont="1" applyBorder="1"/>
    <xf numFmtId="0" fontId="11" fillId="0" borderId="0" xfId="0" quotePrefix="1" applyFont="1"/>
    <xf numFmtId="0" fontId="11" fillId="0" borderId="0" xfId="2" applyNumberFormat="1" applyFont="1"/>
    <xf numFmtId="0" fontId="43" fillId="6" borderId="19" xfId="0" applyFont="1" applyFill="1" applyBorder="1"/>
    <xf numFmtId="0" fontId="43" fillId="6" borderId="20" xfId="0" applyFont="1" applyFill="1" applyBorder="1"/>
    <xf numFmtId="0" fontId="43" fillId="6" borderId="21" xfId="0" applyFont="1" applyFill="1" applyBorder="1"/>
    <xf numFmtId="0" fontId="1" fillId="7" borderId="19" xfId="0" applyFont="1" applyFill="1" applyBorder="1"/>
    <xf numFmtId="2" fontId="1" fillId="7" borderId="20" xfId="0" applyNumberFormat="1" applyFont="1" applyFill="1" applyBorder="1"/>
    <xf numFmtId="0" fontId="1" fillId="7" borderId="20" xfId="2" applyNumberFormat="1" applyFont="1" applyFill="1" applyBorder="1"/>
    <xf numFmtId="0" fontId="1" fillId="7" borderId="21" xfId="0" applyFont="1" applyFill="1" applyBorder="1"/>
    <xf numFmtId="0" fontId="1" fillId="0" borderId="19" xfId="0" applyFont="1" applyBorder="1"/>
    <xf numFmtId="2" fontId="1" fillId="0" borderId="20" xfId="0" applyNumberFormat="1" applyFont="1" applyBorder="1"/>
    <xf numFmtId="0" fontId="1" fillId="0" borderId="21" xfId="0" applyFont="1" applyBorder="1"/>
    <xf numFmtId="166" fontId="2" fillId="0" borderId="17" xfId="0" applyNumberFormat="1" applyFont="1" applyBorder="1"/>
    <xf numFmtId="165" fontId="1" fillId="7" borderId="20" xfId="2" applyNumberFormat="1" applyFont="1" applyFill="1" applyBorder="1"/>
    <xf numFmtId="165" fontId="1" fillId="7" borderId="20" xfId="0" applyNumberFormat="1" applyFont="1" applyFill="1" applyBorder="1"/>
    <xf numFmtId="2" fontId="45" fillId="7" borderId="20" xfId="0" applyNumberFormat="1" applyFont="1" applyFill="1" applyBorder="1"/>
    <xf numFmtId="2" fontId="45" fillId="0" borderId="20" xfId="0" applyNumberFormat="1" applyFont="1" applyBorder="1"/>
    <xf numFmtId="0" fontId="46" fillId="0" borderId="17" xfId="0" applyFont="1" applyBorder="1"/>
    <xf numFmtId="0" fontId="45" fillId="7" borderId="15" xfId="0" applyFont="1" applyFill="1" applyBorder="1"/>
    <xf numFmtId="0" fontId="45" fillId="0" borderId="15" xfId="0" applyFont="1" applyBorder="1"/>
    <xf numFmtId="166" fontId="46" fillId="0" borderId="17" xfId="0" applyNumberFormat="1" applyFont="1" applyBorder="1"/>
    <xf numFmtId="1" fontId="46" fillId="0" borderId="17" xfId="0" applyNumberFormat="1" applyFont="1" applyBorder="1"/>
    <xf numFmtId="0" fontId="47" fillId="0" borderId="0" xfId="0" applyFont="1"/>
    <xf numFmtId="0" fontId="11" fillId="0" borderId="22" xfId="0" applyFont="1" applyBorder="1"/>
    <xf numFmtId="0" fontId="11" fillId="0" borderId="23" xfId="0" applyFont="1" applyBorder="1"/>
    <xf numFmtId="9" fontId="0" fillId="0" borderId="24" xfId="0" applyNumberFormat="1" applyBorder="1"/>
    <xf numFmtId="0" fontId="11" fillId="0" borderId="25" xfId="0" applyFont="1" applyBorder="1"/>
    <xf numFmtId="0" fontId="11" fillId="0" borderId="26" xfId="0" applyFont="1" applyBorder="1"/>
    <xf numFmtId="9" fontId="0" fillId="0" borderId="27" xfId="0" applyNumberFormat="1" applyBorder="1"/>
    <xf numFmtId="9" fontId="0" fillId="0" borderId="0" xfId="2" applyFont="1"/>
    <xf numFmtId="0" fontId="11" fillId="8" borderId="0" xfId="0" applyFont="1" applyFill="1"/>
    <xf numFmtId="2" fontId="0" fillId="0" borderId="0" xfId="2" applyNumberFormat="1" applyFont="1"/>
    <xf numFmtId="0" fontId="48" fillId="0" borderId="0" xfId="0" applyFont="1"/>
  </cellXfs>
  <cellStyles count="3">
    <cellStyle name="Hyperlink" xfId="1" builtinId="8"/>
    <cellStyle name="Normal" xfId="0" builtinId="0"/>
    <cellStyle name="Per cent" xfId="2" builtinId="5"/>
  </cellStyles>
  <dxfs count="61">
    <dxf>
      <numFmt numFmtId="0" formatCode="General"/>
    </dxf>
    <dxf>
      <numFmt numFmtId="166" formatCode="0.0"/>
    </dxf>
    <dxf>
      <numFmt numFmtId="166" formatCode="0.0"/>
    </dxf>
    <dxf>
      <numFmt numFmtId="1" formatCode="0"/>
    </dxf>
    <dxf>
      <numFmt numFmtId="2" formatCode="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numFmt numFmtId="1" formatCode="0"/>
    </dxf>
    <dxf>
      <numFmt numFmtId="0" formatCode="General"/>
    </dxf>
    <dxf>
      <numFmt numFmtId="166" formatCode="0.0"/>
    </dxf>
    <dxf>
      <numFmt numFmtId="2" formatCode="0.00"/>
    </dxf>
    <dxf>
      <numFmt numFmtId="0" formatCode="General"/>
    </dxf>
    <dxf>
      <font>
        <b val="0"/>
        <i val="0"/>
        <strike val="0"/>
        <condense val="0"/>
        <extend val="0"/>
        <outline val="0"/>
        <shadow val="0"/>
        <u val="none"/>
        <vertAlign val="baseline"/>
        <sz val="10"/>
        <color rgb="FF000000"/>
        <name val="Arial"/>
        <family val="2"/>
        <scheme val="minor"/>
      </font>
    </dxf>
    <dxf>
      <numFmt numFmtId="0" formatCode="General"/>
    </dxf>
    <dxf>
      <numFmt numFmtId="0" formatCode="General"/>
    </dxf>
    <dxf>
      <numFmt numFmtId="166" formatCode="0.0"/>
    </dxf>
    <dxf>
      <numFmt numFmtId="166" formatCode="0.0"/>
    </dxf>
    <dxf>
      <font>
        <b val="0"/>
        <i val="0"/>
        <strike val="0"/>
        <condense val="0"/>
        <extend val="0"/>
        <outline val="0"/>
        <shadow val="0"/>
        <u val="none"/>
        <vertAlign val="baseline"/>
        <sz val="10"/>
        <color rgb="FF000000"/>
        <name val="Arial"/>
        <family val="2"/>
        <scheme val="minor"/>
      </font>
    </dxf>
    <dxf>
      <numFmt numFmtId="166" formatCode="0.0"/>
    </dxf>
    <dxf>
      <numFmt numFmtId="2" formatCode="0.00"/>
    </dxf>
    <dxf>
      <numFmt numFmtId="165" formatCode="0.0%"/>
    </dxf>
    <dxf>
      <numFmt numFmtId="1" formatCode="0"/>
    </dxf>
    <dxf>
      <font>
        <b val="0"/>
        <i val="0"/>
        <strike val="0"/>
        <condense val="0"/>
        <extend val="0"/>
        <outline val="0"/>
        <shadow val="0"/>
        <u val="none"/>
        <vertAlign val="baseline"/>
        <sz val="10"/>
        <color theme="1"/>
        <name val="Arial"/>
        <family val="2"/>
        <scheme val="minor"/>
      </font>
      <numFmt numFmtId="13" formatCode="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none"/>
      </font>
      <alignment horizontal="general" vertical="center" textRotation="0" wrapText="0" indent="0" justifyLastLine="0" shrinkToFit="0" readingOrder="0"/>
      <border diagonalUp="0" diagonalDown="0">
        <left style="medium">
          <color rgb="FF000000"/>
        </left>
        <right/>
        <top/>
        <bottom/>
        <vertical/>
        <horizontal/>
      </border>
    </dxf>
    <dxf>
      <border outline="0">
        <right style="thin">
          <color rgb="FF000000"/>
        </right>
        <top style="thin">
          <color rgb="FF000000"/>
        </top>
      </border>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21212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border outline="0">
        <left style="thin">
          <color rgb="FF000000"/>
        </left>
        <right style="thin">
          <color rgb="FF000000"/>
        </right>
        <bottom style="thin">
          <color rgb="FF000000"/>
        </bottom>
      </border>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numFmt numFmtId="30" formatCode="@"/>
    </dxf>
    <dxf>
      <font>
        <b/>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3" formatCode="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fill>
        <patternFill patternType="solid">
          <fgColor rgb="FFFFFFFF"/>
          <bgColor rgb="FFFFFFFF"/>
        </patternFill>
      </fill>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8"/>
        <color rgb="FF212121"/>
        <name val="Arial"/>
        <family val="2"/>
        <scheme val="minor"/>
      </font>
    </dxf>
    <dxf>
      <numFmt numFmtId="13" formatCode="0%"/>
    </dxf>
    <dxf>
      <numFmt numFmtId="13" formatCode="0%"/>
    </dxf>
    <dxf>
      <numFmt numFmtId="13" formatCode="0%"/>
    </dxf>
    <dxf>
      <font>
        <b val="0"/>
        <i val="0"/>
        <strike val="0"/>
        <condense val="0"/>
        <extend val="0"/>
        <outline val="0"/>
        <shadow val="0"/>
        <u val="none"/>
        <vertAlign val="baseline"/>
        <sz val="10"/>
        <color rgb="FF000000"/>
        <name val="Arial"/>
        <family val="2"/>
        <scheme val="minor"/>
      </font>
      <numFmt numFmtId="13" formatCode="0%"/>
    </dxf>
  </dxfs>
  <tableStyles count="0" defaultTableStyle="TableStyleMedium2" defaultPivotStyle="PivotStyleLight16"/>
  <colors>
    <mruColors>
      <color rgb="FF0070C0"/>
      <color rgb="FF7F7F7F"/>
      <color rgb="FF338DCD"/>
      <color rgb="FF4094D0"/>
      <color rgb="FF468DCE"/>
      <color rgb="FF006EBC"/>
      <color rgb="FF0048FF"/>
      <color rgb="FF4285F4"/>
      <color rgb="FF0096FF"/>
      <color rgb="FF0F9C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image" Target="../media/image8.png"/><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clustered"/>
        <c:varyColors val="0"/>
        <c:ser>
          <c:idx val="0"/>
          <c:order val="0"/>
          <c:tx>
            <c:strRef>
              <c:f>city!$B$46</c:f>
              <c:strCache>
                <c:ptCount val="1"/>
                <c:pt idx="0">
                  <c:v>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city!$A$47:$A$59</c:f>
              <c:strCache>
                <c:ptCount val="13"/>
                <c:pt idx="0">
                  <c:v>Berlin</c:v>
                </c:pt>
                <c:pt idx="1">
                  <c:v>Hamburg</c:v>
                </c:pt>
                <c:pt idx="2">
                  <c:v>NorthRhine-Westphalia</c:v>
                </c:pt>
                <c:pt idx="3">
                  <c:v>Brandenburg</c:v>
                </c:pt>
                <c:pt idx="4">
                  <c:v>Mecklenburg-Vorpommern</c:v>
                </c:pt>
                <c:pt idx="5">
                  <c:v>Baden-Württemberg</c:v>
                </c:pt>
                <c:pt idx="6">
                  <c:v>Bavaria</c:v>
                </c:pt>
                <c:pt idx="7">
                  <c:v>Hesse</c:v>
                </c:pt>
                <c:pt idx="8">
                  <c:v>LowerSaxony</c:v>
                </c:pt>
                <c:pt idx="9">
                  <c:v>Ziegelrode-Saxony-Anhalt</c:v>
                </c:pt>
                <c:pt idx="10">
                  <c:v>Rhineland-Palatinate</c:v>
                </c:pt>
                <c:pt idx="11">
                  <c:v>Schleswig-Holstein</c:v>
                </c:pt>
                <c:pt idx="12">
                  <c:v>Simmerberg-Bavaria</c:v>
                </c:pt>
              </c:strCache>
            </c:strRef>
          </c:cat>
          <c:val>
            <c:numRef>
              <c:f>city!$B$47:$B$59</c:f>
              <c:numCache>
                <c:formatCode>0%</c:formatCode>
                <c:ptCount val="13"/>
                <c:pt idx="0">
                  <c:v>0.55769230769230771</c:v>
                </c:pt>
                <c:pt idx="1">
                  <c:v>0.15384615384615385</c:v>
                </c:pt>
                <c:pt idx="2">
                  <c:v>5.7692307692307696E-2</c:v>
                </c:pt>
                <c:pt idx="3">
                  <c:v>5.128205128205128E-2</c:v>
                </c:pt>
                <c:pt idx="4">
                  <c:v>4.4871794871794872E-2</c:v>
                </c:pt>
                <c:pt idx="5">
                  <c:v>3.8461538461538464E-2</c:v>
                </c:pt>
                <c:pt idx="6">
                  <c:v>2.564102564102564E-2</c:v>
                </c:pt>
                <c:pt idx="7">
                  <c:v>1.9230769230769232E-2</c:v>
                </c:pt>
                <c:pt idx="8">
                  <c:v>1.9230769230769232E-2</c:v>
                </c:pt>
                <c:pt idx="9">
                  <c:v>1.282051282051282E-2</c:v>
                </c:pt>
                <c:pt idx="10">
                  <c:v>6.41025641025641E-3</c:v>
                </c:pt>
                <c:pt idx="11">
                  <c:v>6.41025641025641E-3</c:v>
                </c:pt>
                <c:pt idx="12">
                  <c:v>6.41025641025641E-3</c:v>
                </c:pt>
              </c:numCache>
            </c:numRef>
          </c:val>
          <c:extLst>
            <c:ext xmlns:c16="http://schemas.microsoft.com/office/drawing/2014/chart" uri="{C3380CC4-5D6E-409C-BE32-E72D297353CC}">
              <c16:uniqueId val="{00000000-998D-EC42-AE53-C47EA3813C92}"/>
            </c:ext>
          </c:extLst>
        </c:ser>
        <c:dLbls>
          <c:showLegendKey val="0"/>
          <c:showVal val="0"/>
          <c:showCatName val="0"/>
          <c:showSerName val="0"/>
          <c:showPercent val="0"/>
          <c:showBubbleSize val="0"/>
        </c:dLbls>
        <c:gapWidth val="160"/>
        <c:axId val="1118656671"/>
        <c:axId val="1353663871"/>
      </c:barChart>
      <c:catAx>
        <c:axId val="1118656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3663871"/>
        <c:crosses val="autoZero"/>
        <c:auto val="1"/>
        <c:lblAlgn val="ctr"/>
        <c:lblOffset val="100"/>
        <c:noMultiLvlLbl val="0"/>
      </c:catAx>
      <c:valAx>
        <c:axId val="1353663871"/>
        <c:scaling>
          <c:orientation val="minMax"/>
        </c:scaling>
        <c:delete val="1"/>
        <c:axPos val="t"/>
        <c:numFmt formatCode="0%" sourceLinked="1"/>
        <c:majorTickMark val="none"/>
        <c:minorTickMark val="none"/>
        <c:tickLblPos val="nextTo"/>
        <c:crossAx val="1118656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desired_services!$C$20</c:f>
              <c:strCache>
                <c:ptCount val="1"/>
                <c:pt idx="0">
                  <c:v>percentage</c:v>
                </c:pt>
              </c:strCache>
            </c:strRef>
          </c:tx>
          <c:spPr>
            <a:solidFill>
              <a:srgbClr val="FFC000">
                <a:alpha val="60000"/>
              </a:srgbClr>
            </a:solidFill>
            <a:ln>
              <a:noFill/>
            </a:ln>
            <a:effectLst/>
          </c:spPr>
          <c:invertIfNegative val="0"/>
          <c:dPt>
            <c:idx val="12"/>
            <c:invertIfNegative val="0"/>
            <c:bubble3D val="0"/>
            <c:spPr>
              <a:solidFill>
                <a:srgbClr val="FFC000"/>
              </a:solidFill>
              <a:ln>
                <a:noFill/>
              </a:ln>
              <a:effectLst/>
            </c:spPr>
            <c:extLst>
              <c:ext xmlns:c16="http://schemas.microsoft.com/office/drawing/2014/chart" uri="{C3380CC4-5D6E-409C-BE32-E72D297353CC}">
                <c16:uniqueId val="{00000006-E63C-4740-B8FA-6F7DFD646662}"/>
              </c:ext>
            </c:extLst>
          </c:dPt>
          <c:dPt>
            <c:idx val="13"/>
            <c:invertIfNegative val="0"/>
            <c:bubble3D val="0"/>
            <c:spPr>
              <a:solidFill>
                <a:srgbClr val="FFC000"/>
              </a:solidFill>
              <a:ln>
                <a:noFill/>
              </a:ln>
              <a:effectLst/>
            </c:spPr>
            <c:extLst>
              <c:ext xmlns:c16="http://schemas.microsoft.com/office/drawing/2014/chart" uri="{C3380CC4-5D6E-409C-BE32-E72D297353CC}">
                <c16:uniqueId val="{00000005-E63C-4740-B8FA-6F7DFD646662}"/>
              </c:ext>
            </c:extLst>
          </c:dPt>
          <c:dPt>
            <c:idx val="14"/>
            <c:invertIfNegative val="0"/>
            <c:bubble3D val="0"/>
            <c:spPr>
              <a:solidFill>
                <a:srgbClr val="FFC000"/>
              </a:solidFill>
              <a:ln>
                <a:noFill/>
              </a:ln>
              <a:effectLst/>
            </c:spPr>
            <c:extLst>
              <c:ext xmlns:c16="http://schemas.microsoft.com/office/drawing/2014/chart" uri="{C3380CC4-5D6E-409C-BE32-E72D297353CC}">
                <c16:uniqueId val="{00000004-E63C-4740-B8FA-6F7DFD646662}"/>
              </c:ext>
            </c:extLst>
          </c:dPt>
          <c:dPt>
            <c:idx val="15"/>
            <c:invertIfNegative val="0"/>
            <c:bubble3D val="0"/>
            <c:spPr>
              <a:solidFill>
                <a:srgbClr val="FFC000">
                  <a:alpha val="99000"/>
                </a:srgbClr>
              </a:solidFill>
              <a:ln>
                <a:noFill/>
              </a:ln>
              <a:effectLst/>
            </c:spPr>
            <c:extLst>
              <c:ext xmlns:c16="http://schemas.microsoft.com/office/drawing/2014/chart" uri="{C3380CC4-5D6E-409C-BE32-E72D297353CC}">
                <c16:uniqueId val="{00000003-E63C-4740-B8FA-6F7DFD646662}"/>
              </c:ext>
            </c:extLst>
          </c:dPt>
          <c:dPt>
            <c:idx val="16"/>
            <c:invertIfNegative val="0"/>
            <c:bubble3D val="0"/>
            <c:spPr>
              <a:solidFill>
                <a:srgbClr val="FFC000"/>
              </a:solidFill>
              <a:ln>
                <a:noFill/>
              </a:ln>
              <a:effectLst/>
            </c:spPr>
            <c:extLst>
              <c:ext xmlns:c16="http://schemas.microsoft.com/office/drawing/2014/chart" uri="{C3380CC4-5D6E-409C-BE32-E72D297353CC}">
                <c16:uniqueId val="{00000002-E63C-4740-B8FA-6F7DFD646662}"/>
              </c:ext>
            </c:extLst>
          </c:dPt>
          <c:dPt>
            <c:idx val="17"/>
            <c:invertIfNegative val="0"/>
            <c:bubble3D val="0"/>
            <c:spPr>
              <a:solidFill>
                <a:srgbClr val="FFC000">
                  <a:alpha val="20000"/>
                </a:srgbClr>
              </a:solidFill>
              <a:ln w="12700">
                <a:solidFill>
                  <a:srgbClr val="FFC000"/>
                </a:solidFill>
                <a:prstDash val="dash"/>
              </a:ln>
              <a:effectLst/>
            </c:spPr>
            <c:extLst>
              <c:ext xmlns:c16="http://schemas.microsoft.com/office/drawing/2014/chart" uri="{C3380CC4-5D6E-409C-BE32-E72D297353CC}">
                <c16:uniqueId val="{00000001-E63C-4740-B8FA-6F7DFD646662}"/>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desired_services!$A$21:$A$37</c:f>
              <c:strCache>
                <c:ptCount val="17"/>
                <c:pt idx="0">
                  <c:v>EDUCATION</c:v>
                </c:pt>
                <c:pt idx="1">
                  <c:v>SPIRITUALITY</c:v>
                </c:pt>
                <c:pt idx="2">
                  <c:v>BOOKING</c:v>
                </c:pt>
                <c:pt idx="3">
                  <c:v>ARTS&amp;CULTURE</c:v>
                </c:pt>
                <c:pt idx="4">
                  <c:v>SOCIAL EVENTS</c:v>
                </c:pt>
                <c:pt idx="5">
                  <c:v>IMPORT</c:v>
                </c:pt>
                <c:pt idx="6">
                  <c:v>PETS</c:v>
                </c:pt>
                <c:pt idx="7">
                  <c:v>KIDS RELATED </c:v>
                </c:pt>
                <c:pt idx="8">
                  <c:v>DELIVERY</c:v>
                </c:pt>
                <c:pt idx="9">
                  <c:v>JOB &amp; BUSINESS</c:v>
                </c:pt>
                <c:pt idx="10">
                  <c:v>HOME SERVICES</c:v>
                </c:pt>
                <c:pt idx="11">
                  <c:v>MENTAL  HEALTH</c:v>
                </c:pt>
                <c:pt idx="12">
                  <c:v>SOCIAL  SUPPORT</c:v>
                </c:pt>
                <c:pt idx="13">
                  <c:v>BUREAUCRACY</c:v>
                </c:pt>
                <c:pt idx="14">
                  <c:v>RESTAURANTS</c:v>
                </c:pt>
                <c:pt idx="15">
                  <c:v>AESTHETICS</c:v>
                </c:pt>
                <c:pt idx="16">
                  <c:v>HEALTH</c:v>
                </c:pt>
              </c:strCache>
            </c:strRef>
          </c:cat>
          <c:val>
            <c:numRef>
              <c:f>desired_services!$C$21:$C$37</c:f>
              <c:numCache>
                <c:formatCode>0.0%</c:formatCode>
                <c:ptCount val="17"/>
                <c:pt idx="0">
                  <c:v>6.2500000000000003E-3</c:v>
                </c:pt>
                <c:pt idx="1">
                  <c:v>6.2500000000000003E-3</c:v>
                </c:pt>
                <c:pt idx="2">
                  <c:v>6.2500000000000003E-3</c:v>
                </c:pt>
                <c:pt idx="3">
                  <c:v>1.2500000000000001E-2</c:v>
                </c:pt>
                <c:pt idx="4">
                  <c:v>1.2500000000000001E-2</c:v>
                </c:pt>
                <c:pt idx="5">
                  <c:v>1.2500000000000001E-2</c:v>
                </c:pt>
                <c:pt idx="6">
                  <c:v>2.5000000000000001E-2</c:v>
                </c:pt>
                <c:pt idx="7">
                  <c:v>3.125E-2</c:v>
                </c:pt>
                <c:pt idx="8">
                  <c:v>3.7499999999999999E-2</c:v>
                </c:pt>
                <c:pt idx="9">
                  <c:v>4.3749999999999997E-2</c:v>
                </c:pt>
                <c:pt idx="10">
                  <c:v>0.05</c:v>
                </c:pt>
                <c:pt idx="11">
                  <c:v>0.05</c:v>
                </c:pt>
                <c:pt idx="12">
                  <c:v>6.8750000000000006E-2</c:v>
                </c:pt>
                <c:pt idx="13">
                  <c:v>0.10625</c:v>
                </c:pt>
                <c:pt idx="14">
                  <c:v>0.13125000000000001</c:v>
                </c:pt>
                <c:pt idx="15">
                  <c:v>0.17499999999999999</c:v>
                </c:pt>
                <c:pt idx="16">
                  <c:v>0.22500000000000001</c:v>
                </c:pt>
              </c:numCache>
            </c:numRef>
          </c:val>
          <c:extLst>
            <c:ext xmlns:c16="http://schemas.microsoft.com/office/drawing/2014/chart" uri="{C3380CC4-5D6E-409C-BE32-E72D297353CC}">
              <c16:uniqueId val="{00000000-E63C-4740-B8FA-6F7DFD646662}"/>
            </c:ext>
          </c:extLst>
        </c:ser>
        <c:dLbls>
          <c:dLblPos val="outEnd"/>
          <c:showLegendKey val="0"/>
          <c:showVal val="1"/>
          <c:showCatName val="0"/>
          <c:showSerName val="0"/>
          <c:showPercent val="0"/>
          <c:showBubbleSize val="0"/>
        </c:dLbls>
        <c:gapWidth val="80"/>
        <c:axId val="156587040"/>
        <c:axId val="783879776"/>
      </c:barChart>
      <c:catAx>
        <c:axId val="15658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783879776"/>
        <c:crosses val="autoZero"/>
        <c:auto val="1"/>
        <c:lblAlgn val="ctr"/>
        <c:lblOffset val="100"/>
        <c:noMultiLvlLbl val="0"/>
      </c:catAx>
      <c:valAx>
        <c:axId val="783879776"/>
        <c:scaling>
          <c:orientation val="minMax"/>
        </c:scaling>
        <c:delete val="1"/>
        <c:axPos val="b"/>
        <c:numFmt formatCode="0.0%" sourceLinked="1"/>
        <c:majorTickMark val="none"/>
        <c:minorTickMark val="none"/>
        <c:tickLblPos val="nextTo"/>
        <c:crossAx val="156587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desired_services!$B$112</c:f>
              <c:strCache>
                <c:ptCount val="1"/>
                <c:pt idx="0">
                  <c:v>left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desired_services!$B$113:$B$131</c:f>
              <c:numCache>
                <c:formatCode>0.00</c:formatCode>
                <c:ptCount val="19"/>
                <c:pt idx="0">
                  <c:v>29.375</c:v>
                </c:pt>
                <c:pt idx="1">
                  <c:v>29.375</c:v>
                </c:pt>
                <c:pt idx="2">
                  <c:v>29.375</c:v>
                </c:pt>
                <c:pt idx="3">
                  <c:v>28.75</c:v>
                </c:pt>
                <c:pt idx="4">
                  <c:v>28.75</c:v>
                </c:pt>
                <c:pt idx="5">
                  <c:v>28.75</c:v>
                </c:pt>
                <c:pt idx="6">
                  <c:v>27.5</c:v>
                </c:pt>
                <c:pt idx="7">
                  <c:v>26.875</c:v>
                </c:pt>
                <c:pt idx="8">
                  <c:v>26.25</c:v>
                </c:pt>
                <c:pt idx="9">
                  <c:v>25.625</c:v>
                </c:pt>
                <c:pt idx="10">
                  <c:v>25</c:v>
                </c:pt>
                <c:pt idx="11">
                  <c:v>25</c:v>
                </c:pt>
                <c:pt idx="12">
                  <c:v>23.125</c:v>
                </c:pt>
                <c:pt idx="13">
                  <c:v>19.375</c:v>
                </c:pt>
                <c:pt idx="14">
                  <c:v>16.875</c:v>
                </c:pt>
                <c:pt idx="15">
                  <c:v>12.5</c:v>
                </c:pt>
                <c:pt idx="16">
                  <c:v>7.5</c:v>
                </c:pt>
                <c:pt idx="17">
                  <c:v>30</c:v>
                </c:pt>
                <c:pt idx="18">
                  <c:v>30</c:v>
                </c:pt>
              </c:numCache>
            </c:numRef>
          </c:val>
          <c:extLst>
            <c:ext xmlns:c16="http://schemas.microsoft.com/office/drawing/2014/chart" uri="{C3380CC4-5D6E-409C-BE32-E72D297353CC}">
              <c16:uniqueId val="{00000000-05A3-6748-A9F0-3FB1A9DCC673}"/>
            </c:ext>
          </c:extLst>
        </c:ser>
        <c:ser>
          <c:idx val="1"/>
          <c:order val="1"/>
          <c:tx>
            <c:strRef>
              <c:f>desired_services!$C$112</c:f>
              <c:strCache>
                <c:ptCount val="1"/>
                <c:pt idx="0">
                  <c:v>Desired services (total of 160)</c:v>
                </c:pt>
              </c:strCache>
            </c:strRef>
          </c:tx>
          <c:spPr>
            <a:solidFill>
              <a:srgbClr val="FFC000">
                <a:alpha val="50000"/>
              </a:srgbClr>
            </a:solidFill>
            <a:ln>
              <a:noFill/>
            </a:ln>
            <a:effectLst/>
          </c:spPr>
          <c:invertIfNegative val="0"/>
          <c:dLbls>
            <c:dLbl>
              <c:idx val="0"/>
              <c:layout>
                <c:manualLayout>
                  <c:x val="-5.6103276360360121E-3"/>
                  <c:y val="0"/>
                </c:manualLayout>
              </c:layout>
              <c:tx>
                <c:rich>
                  <a:bodyPr/>
                  <a:lstStyle/>
                  <a:p>
                    <a:fld id="{817DE82D-E362-F64D-BB7B-CCBE9B3AD5D0}"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05A3-6748-A9F0-3FB1A9DCC673}"/>
                </c:ext>
              </c:extLst>
            </c:dLbl>
            <c:dLbl>
              <c:idx val="1"/>
              <c:layout>
                <c:manualLayout>
                  <c:x val="-8.0868199712922344E-3"/>
                  <c:y val="0"/>
                </c:manualLayout>
              </c:layout>
              <c:tx>
                <c:rich>
                  <a:bodyPr/>
                  <a:lstStyle/>
                  <a:p>
                    <a:fld id="{9F844084-A6A0-A943-981D-5B683B1FCAE7}"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05A3-6748-A9F0-3FB1A9DCC673}"/>
                </c:ext>
              </c:extLst>
            </c:dLbl>
            <c:dLbl>
              <c:idx val="2"/>
              <c:layout>
                <c:manualLayout>
                  <c:x val="-5.6103276360360121E-3"/>
                  <c:y val="0"/>
                </c:manualLayout>
              </c:layout>
              <c:tx>
                <c:rich>
                  <a:bodyPr/>
                  <a:lstStyle/>
                  <a:p>
                    <a:fld id="{F80952AE-7350-FD4A-8DBA-AFF7C94DF5D0}"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05A3-6748-A9F0-3FB1A9DCC673}"/>
                </c:ext>
              </c:extLst>
            </c:dLbl>
            <c:dLbl>
              <c:idx val="3"/>
              <c:layout>
                <c:manualLayout>
                  <c:x val="-6.1395614072519483E-3"/>
                  <c:y val="0"/>
                </c:manualLayout>
              </c:layout>
              <c:tx>
                <c:rich>
                  <a:bodyPr/>
                  <a:lstStyle/>
                  <a:p>
                    <a:fld id="{57924AEA-DB0C-3844-865C-FE3689E93D48}"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05A3-6748-A9F0-3FB1A9DCC673}"/>
                </c:ext>
              </c:extLst>
            </c:dLbl>
            <c:dLbl>
              <c:idx val="4"/>
              <c:layout>
                <c:manualLayout>
                  <c:x val="-6.1141520449687521E-3"/>
                  <c:y val="0"/>
                </c:manualLayout>
              </c:layout>
              <c:tx>
                <c:rich>
                  <a:bodyPr/>
                  <a:lstStyle/>
                  <a:p>
                    <a:fld id="{6DD0827D-21A4-1F4A-9788-7A1F5AEEBC5D}"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05A3-6748-A9F0-3FB1A9DCC673}"/>
                </c:ext>
              </c:extLst>
            </c:dLbl>
            <c:dLbl>
              <c:idx val="5"/>
              <c:layout>
                <c:manualLayout>
                  <c:x val="1.246998397852424E-3"/>
                  <c:y val="-7.1710165103819647E-17"/>
                </c:manualLayout>
              </c:layout>
              <c:tx>
                <c:rich>
                  <a:bodyPr/>
                  <a:lstStyle/>
                  <a:p>
                    <a:fld id="{48BBB395-7AA4-4F45-8D75-40DFBDBFD3CA}"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05A3-6748-A9F0-3FB1A9DCC673}"/>
                </c:ext>
              </c:extLst>
            </c:dLbl>
            <c:dLbl>
              <c:idx val="6"/>
              <c:tx>
                <c:rich>
                  <a:bodyPr/>
                  <a:lstStyle/>
                  <a:p>
                    <a:fld id="{B16C6A3A-B581-014D-A387-05CC701EC184}"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05A3-6748-A9F0-3FB1A9DCC673}"/>
                </c:ext>
              </c:extLst>
            </c:dLbl>
            <c:dLbl>
              <c:idx val="7"/>
              <c:tx>
                <c:rich>
                  <a:bodyPr/>
                  <a:lstStyle/>
                  <a:p>
                    <a:fld id="{06EE9AEE-C1CA-944E-BD2B-184F2F31BD06}"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05A3-6748-A9F0-3FB1A9DCC673}"/>
                </c:ext>
              </c:extLst>
            </c:dLbl>
            <c:dLbl>
              <c:idx val="8"/>
              <c:tx>
                <c:rich>
                  <a:bodyPr/>
                  <a:lstStyle/>
                  <a:p>
                    <a:fld id="{6E7EE925-60EF-5241-AC70-F1760C501634}"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05A3-6748-A9F0-3FB1A9DCC673}"/>
                </c:ext>
              </c:extLst>
            </c:dLbl>
            <c:dLbl>
              <c:idx val="9"/>
              <c:tx>
                <c:rich>
                  <a:bodyPr/>
                  <a:lstStyle/>
                  <a:p>
                    <a:fld id="{6135354F-66E6-0140-B8F0-BA066EBE1527}"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05A3-6748-A9F0-3FB1A9DCC673}"/>
                </c:ext>
              </c:extLst>
            </c:dLbl>
            <c:dLbl>
              <c:idx val="10"/>
              <c:tx>
                <c:rich>
                  <a:bodyPr/>
                  <a:lstStyle/>
                  <a:p>
                    <a:fld id="{BE762CE3-9269-3D40-A162-68395403187B}"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05A3-6748-A9F0-3FB1A9DCC673}"/>
                </c:ext>
              </c:extLst>
            </c:dLbl>
            <c:dLbl>
              <c:idx val="11"/>
              <c:tx>
                <c:rich>
                  <a:bodyPr/>
                  <a:lstStyle/>
                  <a:p>
                    <a:fld id="{1ABBD3AA-819A-AA4A-89D0-510E921DED6F}"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05A3-6748-A9F0-3FB1A9DCC673}"/>
                </c:ext>
              </c:extLst>
            </c:dLbl>
            <c:dLbl>
              <c:idx val="12"/>
              <c:tx>
                <c:rich>
                  <a:bodyPr/>
                  <a:lstStyle/>
                  <a:p>
                    <a:fld id="{879B1620-7595-7240-9730-5292BAAA0764}"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05A3-6748-A9F0-3FB1A9DCC673}"/>
                </c:ext>
              </c:extLst>
            </c:dLbl>
            <c:dLbl>
              <c:idx val="13"/>
              <c:tx>
                <c:rich>
                  <a:bodyPr/>
                  <a:lstStyle/>
                  <a:p>
                    <a:fld id="{45E89895-B465-AA4D-8D35-0B2622094D34}"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05A3-6748-A9F0-3FB1A9DCC673}"/>
                </c:ext>
              </c:extLst>
            </c:dLbl>
            <c:dLbl>
              <c:idx val="14"/>
              <c:tx>
                <c:rich>
                  <a:bodyPr/>
                  <a:lstStyle/>
                  <a:p>
                    <a:fld id="{39FA82AC-BA0D-3543-8EDE-A3A857E0DF44}"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05A3-6748-A9F0-3FB1A9DCC673}"/>
                </c:ext>
              </c:extLst>
            </c:dLbl>
            <c:dLbl>
              <c:idx val="15"/>
              <c:tx>
                <c:rich>
                  <a:bodyPr/>
                  <a:lstStyle/>
                  <a:p>
                    <a:fld id="{9A89EEA3-76C5-D945-BBDF-B8992471CEF2}"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05A3-6748-A9F0-3FB1A9DCC673}"/>
                </c:ext>
              </c:extLst>
            </c:dLbl>
            <c:dLbl>
              <c:idx val="16"/>
              <c:tx>
                <c:rich>
                  <a:bodyPr/>
                  <a:lstStyle/>
                  <a:p>
                    <a:fld id="{4D6E89D9-D357-174C-B00E-3939DC4E69A6}"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05A3-6748-A9F0-3FB1A9DCC673}"/>
                </c:ext>
              </c:extLst>
            </c:dLbl>
            <c:dLbl>
              <c:idx val="17"/>
              <c:delete val="1"/>
              <c:extLst>
                <c:ext xmlns:c15="http://schemas.microsoft.com/office/drawing/2012/chart" uri="{CE6537A1-D6FC-4f65-9D91-7224C49458BB}"/>
                <c:ext xmlns:c16="http://schemas.microsoft.com/office/drawing/2014/chart" uri="{C3380CC4-5D6E-409C-BE32-E72D297353CC}">
                  <c16:uniqueId val="{00000005-05A3-6748-A9F0-3FB1A9DCC673}"/>
                </c:ext>
              </c:extLst>
            </c:dLbl>
            <c:dLbl>
              <c:idx val="18"/>
              <c:delete val="1"/>
              <c:extLst>
                <c:ext xmlns:c15="http://schemas.microsoft.com/office/drawing/2012/chart" uri="{CE6537A1-D6FC-4f65-9D91-7224C49458BB}"/>
                <c:ext xmlns:c16="http://schemas.microsoft.com/office/drawing/2014/chart" uri="{C3380CC4-5D6E-409C-BE32-E72D297353CC}">
                  <c16:uniqueId val="{00000006-05A3-6748-A9F0-3FB1A9DCC673}"/>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desired_services!$C$113:$C$131</c:f>
              <c:numCache>
                <c:formatCode>General</c:formatCode>
                <c:ptCount val="19"/>
                <c:pt idx="0">
                  <c:v>0.625</c:v>
                </c:pt>
                <c:pt idx="1">
                  <c:v>0.625</c:v>
                </c:pt>
                <c:pt idx="2">
                  <c:v>0.625</c:v>
                </c:pt>
                <c:pt idx="3">
                  <c:v>1.25</c:v>
                </c:pt>
                <c:pt idx="4">
                  <c:v>1.25</c:v>
                </c:pt>
                <c:pt idx="5">
                  <c:v>1.25</c:v>
                </c:pt>
                <c:pt idx="6">
                  <c:v>2.5</c:v>
                </c:pt>
                <c:pt idx="7">
                  <c:v>3.125</c:v>
                </c:pt>
                <c:pt idx="8">
                  <c:v>3.75</c:v>
                </c:pt>
                <c:pt idx="9">
                  <c:v>4.375</c:v>
                </c:pt>
                <c:pt idx="10">
                  <c:v>5</c:v>
                </c:pt>
                <c:pt idx="11">
                  <c:v>5</c:v>
                </c:pt>
                <c:pt idx="12">
                  <c:v>6.8750000000000009</c:v>
                </c:pt>
                <c:pt idx="13">
                  <c:v>10.625</c:v>
                </c:pt>
                <c:pt idx="14">
                  <c:v>13.125</c:v>
                </c:pt>
                <c:pt idx="15">
                  <c:v>17.5</c:v>
                </c:pt>
                <c:pt idx="16">
                  <c:v>22.5</c:v>
                </c:pt>
                <c:pt idx="17">
                  <c:v>0</c:v>
                </c:pt>
                <c:pt idx="18">
                  <c:v>0</c:v>
                </c:pt>
              </c:numCache>
            </c:numRef>
          </c:val>
          <c:extLst>
            <c:ext xmlns:c15="http://schemas.microsoft.com/office/drawing/2012/chart" uri="{02D57815-91ED-43cb-92C2-25804820EDAC}">
              <c15:datalabelsRange>
                <c15:f>desired_services!$V$113:$V$131</c15:f>
                <c15:dlblRangeCache>
                  <c:ptCount val="19"/>
                  <c:pt idx="0">
                    <c:v>0.6%</c:v>
                  </c:pt>
                  <c:pt idx="1">
                    <c:v>0.6%</c:v>
                  </c:pt>
                  <c:pt idx="2">
                    <c:v>0.6%</c:v>
                  </c:pt>
                  <c:pt idx="3">
                    <c:v>1.3%</c:v>
                  </c:pt>
                  <c:pt idx="4">
                    <c:v>1.3%</c:v>
                  </c:pt>
                  <c:pt idx="5">
                    <c:v>1.3%</c:v>
                  </c:pt>
                  <c:pt idx="6">
                    <c:v>2.5%</c:v>
                  </c:pt>
                  <c:pt idx="7">
                    <c:v>3.1%</c:v>
                  </c:pt>
                  <c:pt idx="8">
                    <c:v>3.8%</c:v>
                  </c:pt>
                  <c:pt idx="9">
                    <c:v>4.4%</c:v>
                  </c:pt>
                  <c:pt idx="10">
                    <c:v>5.0%</c:v>
                  </c:pt>
                  <c:pt idx="11">
                    <c:v>5.0%</c:v>
                  </c:pt>
                  <c:pt idx="12">
                    <c:v>6.9%</c:v>
                  </c:pt>
                  <c:pt idx="13">
                    <c:v>10.6%</c:v>
                  </c:pt>
                  <c:pt idx="14">
                    <c:v>13.1%</c:v>
                  </c:pt>
                  <c:pt idx="15">
                    <c:v>17.5%</c:v>
                  </c:pt>
                  <c:pt idx="16">
                    <c:v>22.5%</c:v>
                  </c:pt>
                  <c:pt idx="17">
                    <c:v>0.0%</c:v>
                  </c:pt>
                  <c:pt idx="18">
                    <c:v>0.0%</c:v>
                  </c:pt>
                </c15:dlblRangeCache>
              </c15:datalabelsRange>
            </c:ext>
            <c:ext xmlns:c16="http://schemas.microsoft.com/office/drawing/2014/chart" uri="{C3380CC4-5D6E-409C-BE32-E72D297353CC}">
              <c16:uniqueId val="{00000001-05A3-6748-A9F0-3FB1A9DCC673}"/>
            </c:ext>
          </c:extLst>
        </c:ser>
        <c:ser>
          <c:idx val="2"/>
          <c:order val="2"/>
          <c:tx>
            <c:strRef>
              <c:f>desired_services!$D$112</c:f>
              <c:strCache>
                <c:ptCount val="1"/>
                <c:pt idx="0">
                  <c:v>gap</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desired_services!$D$113:$D$131</c:f>
              <c:numCache>
                <c:formatCode>General</c:formatCode>
                <c:ptCount val="1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numCache>
            </c:numRef>
          </c:val>
          <c:extLst>
            <c:ext xmlns:c16="http://schemas.microsoft.com/office/drawing/2014/chart" uri="{C3380CC4-5D6E-409C-BE32-E72D297353CC}">
              <c16:uniqueId val="{00000002-05A3-6748-A9F0-3FB1A9DCC673}"/>
            </c:ext>
          </c:extLst>
        </c:ser>
        <c:ser>
          <c:idx val="3"/>
          <c:order val="3"/>
          <c:tx>
            <c:strRef>
              <c:f>desired_services!$E$112</c:f>
              <c:strCache>
                <c:ptCount val="1"/>
                <c:pt idx="0">
                  <c:v>Offered services (total of 66)</c:v>
                </c:pt>
              </c:strCache>
            </c:strRef>
          </c:tx>
          <c:spPr>
            <a:solidFill>
              <a:srgbClr val="0070C0">
                <a:alpha val="50000"/>
              </a:srgb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F-05A3-6748-A9F0-3FB1A9DCC673}"/>
                </c:ext>
              </c:extLst>
            </c:dLbl>
            <c:dLbl>
              <c:idx val="1"/>
              <c:delete val="1"/>
              <c:extLst>
                <c:ext xmlns:c15="http://schemas.microsoft.com/office/drawing/2012/chart" uri="{CE6537A1-D6FC-4f65-9D91-7224C49458BB}"/>
                <c:ext xmlns:c16="http://schemas.microsoft.com/office/drawing/2014/chart" uri="{C3380CC4-5D6E-409C-BE32-E72D297353CC}">
                  <c16:uniqueId val="{00000024-05A3-6748-A9F0-3FB1A9DCC673}"/>
                </c:ext>
              </c:extLst>
            </c:dLbl>
            <c:dLbl>
              <c:idx val="2"/>
              <c:delete val="1"/>
              <c:extLst>
                <c:ext xmlns:c15="http://schemas.microsoft.com/office/drawing/2012/chart" uri="{CE6537A1-D6FC-4f65-9D91-7224C49458BB}"/>
                <c:ext xmlns:c16="http://schemas.microsoft.com/office/drawing/2014/chart" uri="{C3380CC4-5D6E-409C-BE32-E72D297353CC}">
                  <c16:uniqueId val="{0000000E-05A3-6748-A9F0-3FB1A9DCC673}"/>
                </c:ext>
              </c:extLst>
            </c:dLbl>
            <c:dLbl>
              <c:idx val="3"/>
              <c:tx>
                <c:rich>
                  <a:bodyPr/>
                  <a:lstStyle/>
                  <a:p>
                    <a:fld id="{D123F0A8-3B61-5E44-B0FC-2488FC2AA378}"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05A3-6748-A9F0-3FB1A9DCC673}"/>
                </c:ext>
              </c:extLst>
            </c:dLbl>
            <c:dLbl>
              <c:idx val="4"/>
              <c:delete val="1"/>
              <c:extLst>
                <c:ext xmlns:c15="http://schemas.microsoft.com/office/drawing/2012/chart" uri="{CE6537A1-D6FC-4f65-9D91-7224C49458BB}"/>
                <c:ext xmlns:c16="http://schemas.microsoft.com/office/drawing/2014/chart" uri="{C3380CC4-5D6E-409C-BE32-E72D297353CC}">
                  <c16:uniqueId val="{0000000D-05A3-6748-A9F0-3FB1A9DCC673}"/>
                </c:ext>
              </c:extLst>
            </c:dLbl>
            <c:dLbl>
              <c:idx val="5"/>
              <c:delete val="1"/>
              <c:extLst>
                <c:ext xmlns:c15="http://schemas.microsoft.com/office/drawing/2012/chart" uri="{CE6537A1-D6FC-4f65-9D91-7224C49458BB}"/>
                <c:ext xmlns:c16="http://schemas.microsoft.com/office/drawing/2014/chart" uri="{C3380CC4-5D6E-409C-BE32-E72D297353CC}">
                  <c16:uniqueId val="{0000000C-05A3-6748-A9F0-3FB1A9DCC673}"/>
                </c:ext>
              </c:extLst>
            </c:dLbl>
            <c:dLbl>
              <c:idx val="6"/>
              <c:delete val="1"/>
              <c:extLst>
                <c:ext xmlns:c15="http://schemas.microsoft.com/office/drawing/2012/chart" uri="{CE6537A1-D6FC-4f65-9D91-7224C49458BB}"/>
                <c:ext xmlns:c16="http://schemas.microsoft.com/office/drawing/2014/chart" uri="{C3380CC4-5D6E-409C-BE32-E72D297353CC}">
                  <c16:uniqueId val="{0000000B-05A3-6748-A9F0-3FB1A9DCC673}"/>
                </c:ext>
              </c:extLst>
            </c:dLbl>
            <c:dLbl>
              <c:idx val="7"/>
              <c:delete val="1"/>
              <c:extLst>
                <c:ext xmlns:c15="http://schemas.microsoft.com/office/drawing/2012/chart" uri="{CE6537A1-D6FC-4f65-9D91-7224C49458BB}"/>
                <c:ext xmlns:c16="http://schemas.microsoft.com/office/drawing/2014/chart" uri="{C3380CC4-5D6E-409C-BE32-E72D297353CC}">
                  <c16:uniqueId val="{0000000A-05A3-6748-A9F0-3FB1A9DCC673}"/>
                </c:ext>
              </c:extLst>
            </c:dLbl>
            <c:dLbl>
              <c:idx val="8"/>
              <c:delete val="1"/>
              <c:extLst>
                <c:ext xmlns:c15="http://schemas.microsoft.com/office/drawing/2012/chart" uri="{CE6537A1-D6FC-4f65-9D91-7224C49458BB}"/>
                <c:ext xmlns:c16="http://schemas.microsoft.com/office/drawing/2014/chart" uri="{C3380CC4-5D6E-409C-BE32-E72D297353CC}">
                  <c16:uniqueId val="{00000009-05A3-6748-A9F0-3FB1A9DCC673}"/>
                </c:ext>
              </c:extLst>
            </c:dLbl>
            <c:dLbl>
              <c:idx val="9"/>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7A468A63-4776-7C4C-AA67-6761CB5E4381}" type="CELLRANGE">
                      <a:rPr lang="en-GB"/>
                      <a:pPr>
                        <a:defRPr sz="700"/>
                      </a:pPr>
                      <a:t>[CELLRANGE]</a:t>
                    </a:fld>
                    <a:endParaRPr lang="en-GB"/>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5A3-6748-A9F0-3FB1A9DCC673}"/>
                </c:ext>
              </c:extLst>
            </c:dLbl>
            <c:dLbl>
              <c:idx val="10"/>
              <c:delete val="1"/>
              <c:extLst>
                <c:ext xmlns:c15="http://schemas.microsoft.com/office/drawing/2012/chart" uri="{CE6537A1-D6FC-4f65-9D91-7224C49458BB}"/>
                <c:ext xmlns:c16="http://schemas.microsoft.com/office/drawing/2014/chart" uri="{C3380CC4-5D6E-409C-BE32-E72D297353CC}">
                  <c16:uniqueId val="{00000008-05A3-6748-A9F0-3FB1A9DCC673}"/>
                </c:ext>
              </c:extLst>
            </c:dLbl>
            <c:dLbl>
              <c:idx val="11"/>
              <c:tx>
                <c:rich>
                  <a:bodyPr/>
                  <a:lstStyle/>
                  <a:p>
                    <a:fld id="{A58B96A8-BFD6-DB41-A74C-4B1E83F9A456}"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05A3-6748-A9F0-3FB1A9DCC673}"/>
                </c:ext>
              </c:extLst>
            </c:dLbl>
            <c:dLbl>
              <c:idx val="12"/>
              <c:tx>
                <c:rich>
                  <a:bodyPr/>
                  <a:lstStyle/>
                  <a:p>
                    <a:fld id="{A7CF0B14-EF62-1648-A4AE-8156D86AB885}"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05A3-6748-A9F0-3FB1A9DCC673}"/>
                </c:ext>
              </c:extLst>
            </c:dLbl>
            <c:dLbl>
              <c:idx val="13"/>
              <c:layout>
                <c:manualLayout>
                  <c:x val="-1.0916327551895228E-3"/>
                  <c:y val="0"/>
                </c:manualLayout>
              </c:layout>
              <c:tx>
                <c:rich>
                  <a:bodyPr/>
                  <a:lstStyle/>
                  <a:p>
                    <a:fld id="{0D207B61-8089-704B-8781-BF4762D3CB1C}"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05A3-6748-A9F0-3FB1A9DCC673}"/>
                </c:ext>
              </c:extLst>
            </c:dLbl>
            <c:dLbl>
              <c:idx val="14"/>
              <c:delete val="1"/>
              <c:extLst>
                <c:ext xmlns:c15="http://schemas.microsoft.com/office/drawing/2012/chart" uri="{CE6537A1-D6FC-4f65-9D91-7224C49458BB}"/>
                <c:ext xmlns:c16="http://schemas.microsoft.com/office/drawing/2014/chart" uri="{C3380CC4-5D6E-409C-BE32-E72D297353CC}">
                  <c16:uniqueId val="{00000007-05A3-6748-A9F0-3FB1A9DCC673}"/>
                </c:ext>
              </c:extLst>
            </c:dLbl>
            <c:dLbl>
              <c:idx val="15"/>
              <c:tx>
                <c:rich>
                  <a:bodyPr/>
                  <a:lstStyle/>
                  <a:p>
                    <a:fld id="{9BF6CFB3-D461-E04D-8550-497D430D28A0}"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05A3-6748-A9F0-3FB1A9DCC673}"/>
                </c:ext>
              </c:extLst>
            </c:dLbl>
            <c:dLbl>
              <c:idx val="16"/>
              <c:layout>
                <c:manualLayout>
                  <c:x val="-3.62907762075266E-4"/>
                  <c:y val="-1.7927541275954912E-17"/>
                </c:manualLayout>
              </c:layout>
              <c:tx>
                <c:rich>
                  <a:bodyPr/>
                  <a:lstStyle/>
                  <a:p>
                    <a:fld id="{EFF91AEA-E33F-454A-AABE-A07E01C502FF}"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05A3-6748-A9F0-3FB1A9DCC673}"/>
                </c:ext>
              </c:extLst>
            </c:dLbl>
            <c:dLbl>
              <c:idx val="17"/>
              <c:layout>
                <c:manualLayout>
                  <c:x val="-3.62907762075266E-4"/>
                  <c:y val="0"/>
                </c:manualLayout>
              </c:layout>
              <c:tx>
                <c:rich>
                  <a:bodyPr/>
                  <a:lstStyle/>
                  <a:p>
                    <a:fld id="{6266A322-EFA8-3A4C-9177-F9A233D5F9DC}"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05A3-6748-A9F0-3FB1A9DCC673}"/>
                </c:ext>
              </c:extLst>
            </c:dLbl>
            <c:dLbl>
              <c:idx val="18"/>
              <c:tx>
                <c:rich>
                  <a:bodyPr/>
                  <a:lstStyle/>
                  <a:p>
                    <a:fld id="{3DE76B4C-F6A8-444C-83B1-24CB3306E272}"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05A3-6748-A9F0-3FB1A9DCC673}"/>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desired_services!$E$113:$E$131</c:f>
              <c:numCache>
                <c:formatCode>0.00</c:formatCode>
                <c:ptCount val="19"/>
                <c:pt idx="0">
                  <c:v>0</c:v>
                </c:pt>
                <c:pt idx="1">
                  <c:v>0</c:v>
                </c:pt>
                <c:pt idx="2">
                  <c:v>0</c:v>
                </c:pt>
                <c:pt idx="3">
                  <c:v>16.666666666666664</c:v>
                </c:pt>
                <c:pt idx="4">
                  <c:v>0</c:v>
                </c:pt>
                <c:pt idx="5">
                  <c:v>0</c:v>
                </c:pt>
                <c:pt idx="6">
                  <c:v>0</c:v>
                </c:pt>
                <c:pt idx="7">
                  <c:v>0</c:v>
                </c:pt>
                <c:pt idx="8">
                  <c:v>0</c:v>
                </c:pt>
                <c:pt idx="9">
                  <c:v>30.303030303030305</c:v>
                </c:pt>
                <c:pt idx="10">
                  <c:v>0</c:v>
                </c:pt>
                <c:pt idx="11">
                  <c:v>10.606060606060606</c:v>
                </c:pt>
                <c:pt idx="12">
                  <c:v>21.212121212121211</c:v>
                </c:pt>
                <c:pt idx="13">
                  <c:v>3.0303030303030303</c:v>
                </c:pt>
                <c:pt idx="14">
                  <c:v>0</c:v>
                </c:pt>
                <c:pt idx="15">
                  <c:v>6.0606060606060606</c:v>
                </c:pt>
                <c:pt idx="16">
                  <c:v>3.0303030303030303</c:v>
                </c:pt>
                <c:pt idx="17">
                  <c:v>3.0303030303030303</c:v>
                </c:pt>
                <c:pt idx="18">
                  <c:v>6.0606060606060606</c:v>
                </c:pt>
              </c:numCache>
            </c:numRef>
          </c:val>
          <c:extLst>
            <c:ext xmlns:c15="http://schemas.microsoft.com/office/drawing/2012/chart" uri="{02D57815-91ED-43cb-92C2-25804820EDAC}">
              <c15:datalabelsRange>
                <c15:f>desired_services!$X$113:$X$131</c15:f>
                <c15:dlblRangeCache>
                  <c:ptCount val="19"/>
                  <c:pt idx="0">
                    <c:v>0.0%</c:v>
                  </c:pt>
                  <c:pt idx="1">
                    <c:v>0.0%</c:v>
                  </c:pt>
                  <c:pt idx="2">
                    <c:v>0.0%</c:v>
                  </c:pt>
                  <c:pt idx="3">
                    <c:v>16.7%</c:v>
                  </c:pt>
                  <c:pt idx="4">
                    <c:v>0.0%</c:v>
                  </c:pt>
                  <c:pt idx="5">
                    <c:v>0.0%</c:v>
                  </c:pt>
                  <c:pt idx="6">
                    <c:v>0.0%</c:v>
                  </c:pt>
                  <c:pt idx="7">
                    <c:v>0.0%</c:v>
                  </c:pt>
                  <c:pt idx="8">
                    <c:v>0.0%</c:v>
                  </c:pt>
                  <c:pt idx="9">
                    <c:v>30.3%</c:v>
                  </c:pt>
                  <c:pt idx="10">
                    <c:v>0.0%</c:v>
                  </c:pt>
                  <c:pt idx="11">
                    <c:v>10.6%</c:v>
                  </c:pt>
                  <c:pt idx="12">
                    <c:v>21.2%</c:v>
                  </c:pt>
                  <c:pt idx="13">
                    <c:v>3.0%</c:v>
                  </c:pt>
                  <c:pt idx="14">
                    <c:v>0.0%</c:v>
                  </c:pt>
                  <c:pt idx="15">
                    <c:v>6.1%</c:v>
                  </c:pt>
                  <c:pt idx="16">
                    <c:v>3.0%</c:v>
                  </c:pt>
                  <c:pt idx="17">
                    <c:v>3.0%</c:v>
                  </c:pt>
                  <c:pt idx="18">
                    <c:v>6.1%</c:v>
                  </c:pt>
                </c15:dlblRangeCache>
              </c15:datalabelsRange>
            </c:ext>
            <c:ext xmlns:c16="http://schemas.microsoft.com/office/drawing/2014/chart" uri="{C3380CC4-5D6E-409C-BE32-E72D297353CC}">
              <c16:uniqueId val="{00000003-05A3-6748-A9F0-3FB1A9DCC673}"/>
            </c:ext>
          </c:extLst>
        </c:ser>
        <c:ser>
          <c:idx val="4"/>
          <c:order val="4"/>
          <c:tx>
            <c:strRef>
              <c:f>desired_services!$F$112</c:f>
              <c:strCache>
                <c:ptCount val="1"/>
                <c:pt idx="0">
                  <c:v>right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desired_services!$F$113:$F$131</c:f>
              <c:numCache>
                <c:formatCode>0.0</c:formatCode>
                <c:ptCount val="19"/>
                <c:pt idx="0">
                  <c:v>32</c:v>
                </c:pt>
                <c:pt idx="1">
                  <c:v>32</c:v>
                </c:pt>
                <c:pt idx="2">
                  <c:v>32</c:v>
                </c:pt>
                <c:pt idx="3">
                  <c:v>15.333333333333336</c:v>
                </c:pt>
                <c:pt idx="4">
                  <c:v>32</c:v>
                </c:pt>
                <c:pt idx="5">
                  <c:v>32</c:v>
                </c:pt>
                <c:pt idx="6">
                  <c:v>32</c:v>
                </c:pt>
                <c:pt idx="7">
                  <c:v>32</c:v>
                </c:pt>
                <c:pt idx="8">
                  <c:v>32</c:v>
                </c:pt>
                <c:pt idx="9">
                  <c:v>1.6969696969696955</c:v>
                </c:pt>
                <c:pt idx="10">
                  <c:v>32</c:v>
                </c:pt>
                <c:pt idx="11">
                  <c:v>21.393939393939394</c:v>
                </c:pt>
                <c:pt idx="12">
                  <c:v>10.787878787878789</c:v>
                </c:pt>
                <c:pt idx="13">
                  <c:v>28.969696969696969</c:v>
                </c:pt>
                <c:pt idx="14">
                  <c:v>32</c:v>
                </c:pt>
                <c:pt idx="15">
                  <c:v>25.939393939393938</c:v>
                </c:pt>
                <c:pt idx="16">
                  <c:v>28.969696969696969</c:v>
                </c:pt>
                <c:pt idx="17">
                  <c:v>28.969696969696969</c:v>
                </c:pt>
                <c:pt idx="18">
                  <c:v>25.939393939393938</c:v>
                </c:pt>
              </c:numCache>
            </c:numRef>
          </c:val>
          <c:extLst>
            <c:ext xmlns:c16="http://schemas.microsoft.com/office/drawing/2014/chart" uri="{C3380CC4-5D6E-409C-BE32-E72D297353CC}">
              <c16:uniqueId val="{00000004-05A3-6748-A9F0-3FB1A9DCC673}"/>
            </c:ext>
          </c:extLst>
        </c:ser>
        <c:ser>
          <c:idx val="5"/>
          <c:order val="5"/>
          <c:tx>
            <c:strRef>
              <c:f>desired_services!$G$112</c:f>
              <c:strCache>
                <c:ptCount val="1"/>
                <c:pt idx="0">
                  <c:v>% desired</c:v>
                </c:pt>
              </c:strCache>
            </c:strRef>
          </c:tx>
          <c:spPr>
            <a:solidFill>
              <a:schemeClr val="accent6"/>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desired_services!$G$113:$G$131</c:f>
              <c:numCache>
                <c:formatCode>0.00</c:formatCode>
                <c:ptCount val="19"/>
                <c:pt idx="0" formatCode="General">
                  <c:v>62.5</c:v>
                </c:pt>
                <c:pt idx="1">
                  <c:v>62.5</c:v>
                </c:pt>
                <c:pt idx="2">
                  <c:v>62.5</c:v>
                </c:pt>
                <c:pt idx="3">
                  <c:v>125</c:v>
                </c:pt>
                <c:pt idx="4">
                  <c:v>125</c:v>
                </c:pt>
                <c:pt idx="5">
                  <c:v>125</c:v>
                </c:pt>
                <c:pt idx="6">
                  <c:v>250</c:v>
                </c:pt>
                <c:pt idx="7">
                  <c:v>312.5</c:v>
                </c:pt>
                <c:pt idx="8">
                  <c:v>375</c:v>
                </c:pt>
                <c:pt idx="9">
                  <c:v>437.5</c:v>
                </c:pt>
                <c:pt idx="10">
                  <c:v>500</c:v>
                </c:pt>
                <c:pt idx="11">
                  <c:v>500</c:v>
                </c:pt>
                <c:pt idx="12">
                  <c:v>687.50000000000011</c:v>
                </c:pt>
                <c:pt idx="13">
                  <c:v>1062.5</c:v>
                </c:pt>
                <c:pt idx="14">
                  <c:v>1312.5</c:v>
                </c:pt>
                <c:pt idx="15">
                  <c:v>1750</c:v>
                </c:pt>
                <c:pt idx="16">
                  <c:v>2250</c:v>
                </c:pt>
                <c:pt idx="17">
                  <c:v>0</c:v>
                </c:pt>
                <c:pt idx="18">
                  <c:v>0</c:v>
                </c:pt>
              </c:numCache>
            </c:numRef>
          </c:val>
          <c:extLst>
            <c:ext xmlns:c16="http://schemas.microsoft.com/office/drawing/2014/chart" uri="{C3380CC4-5D6E-409C-BE32-E72D297353CC}">
              <c16:uniqueId val="{00000010-05A3-6748-A9F0-3FB1A9DCC673}"/>
            </c:ext>
          </c:extLst>
        </c:ser>
        <c:ser>
          <c:idx val="6"/>
          <c:order val="6"/>
          <c:tx>
            <c:strRef>
              <c:f>desired_services!$H$112</c:f>
              <c:strCache>
                <c:ptCount val="1"/>
                <c:pt idx="0">
                  <c:v>% offfered</c:v>
                </c:pt>
              </c:strCache>
            </c:strRef>
          </c:tx>
          <c:spPr>
            <a:solidFill>
              <a:schemeClr val="accent1">
                <a:lumMod val="60000"/>
              </a:schemeClr>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desired_services!$H$113:$H$131</c:f>
              <c:numCache>
                <c:formatCode>General</c:formatCode>
                <c:ptCount val="19"/>
              </c:numCache>
            </c:numRef>
          </c:val>
          <c:extLst>
            <c:ext xmlns:c16="http://schemas.microsoft.com/office/drawing/2014/chart" uri="{C3380CC4-5D6E-409C-BE32-E72D297353CC}">
              <c16:uniqueId val="{00000011-05A3-6748-A9F0-3FB1A9DCC673}"/>
            </c:ext>
          </c:extLst>
        </c:ser>
        <c:dLbls>
          <c:showLegendKey val="0"/>
          <c:showVal val="0"/>
          <c:showCatName val="0"/>
          <c:showSerName val="0"/>
          <c:showPercent val="0"/>
          <c:showBubbleSize val="0"/>
        </c:dLbls>
        <c:gapWidth val="60"/>
        <c:overlap val="100"/>
        <c:axId val="2048723663"/>
        <c:axId val="181927136"/>
      </c:barChart>
      <c:catAx>
        <c:axId val="2048723663"/>
        <c:scaling>
          <c:orientation val="minMax"/>
        </c:scaling>
        <c:delete val="1"/>
        <c:axPos val="l"/>
        <c:numFmt formatCode="General" sourceLinked="1"/>
        <c:majorTickMark val="out"/>
        <c:minorTickMark val="none"/>
        <c:tickLblPos val="nextTo"/>
        <c:crossAx val="181927136"/>
        <c:crosses val="autoZero"/>
        <c:auto val="1"/>
        <c:lblAlgn val="ctr"/>
        <c:lblOffset val="100"/>
        <c:noMultiLvlLbl val="0"/>
      </c:catAx>
      <c:valAx>
        <c:axId val="181927136"/>
        <c:scaling>
          <c:orientation val="minMax"/>
          <c:max val="71"/>
          <c:min val="10"/>
        </c:scaling>
        <c:delete val="1"/>
        <c:axPos val="b"/>
        <c:numFmt formatCode="0.00" sourceLinked="1"/>
        <c:majorTickMark val="out"/>
        <c:minorTickMark val="none"/>
        <c:tickLblPos val="nextTo"/>
        <c:crossAx val="2048723663"/>
        <c:crosses val="autoZero"/>
        <c:crossBetween val="between"/>
      </c:valAx>
      <c:spPr>
        <a:noFill/>
        <a:ln>
          <a:noFill/>
        </a:ln>
        <a:effectLst/>
      </c:spPr>
    </c:plotArea>
    <c:legend>
      <c:legendPos val="t"/>
      <c:legendEntry>
        <c:idx val="0"/>
        <c:delete val="1"/>
      </c:legendEntry>
      <c:legendEntry>
        <c:idx val="2"/>
        <c:delete val="1"/>
      </c:legendEntry>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9525">
              <a:solidFill>
                <a:schemeClr val="bg1">
                  <a:lumMod val="75000"/>
                  <a:alpha val="70000"/>
                </a:schemeClr>
              </a:solidFill>
            </a:ln>
          </c:spPr>
          <c:dPt>
            <c:idx val="0"/>
            <c:bubble3D val="0"/>
            <c:spPr>
              <a:solidFill>
                <a:srgbClr val="338DCD">
                  <a:alpha val="80000"/>
                </a:srgbClr>
              </a:solidFill>
              <a:ln w="9525">
                <a:solidFill>
                  <a:schemeClr val="bg1">
                    <a:lumMod val="75000"/>
                    <a:alpha val="70000"/>
                  </a:schemeClr>
                </a:solidFill>
              </a:ln>
              <a:effectLst/>
            </c:spPr>
            <c:extLst>
              <c:ext xmlns:c16="http://schemas.microsoft.com/office/drawing/2014/chart" uri="{C3380CC4-5D6E-409C-BE32-E72D297353CC}">
                <c16:uniqueId val="{00000002-AA38-914D-86CC-23B2D2399AA7}"/>
              </c:ext>
            </c:extLst>
          </c:dPt>
          <c:dPt>
            <c:idx val="1"/>
            <c:bubble3D val="0"/>
            <c:spPr>
              <a:solidFill>
                <a:schemeClr val="bg1">
                  <a:alpha val="80000"/>
                </a:schemeClr>
              </a:solidFill>
              <a:ln w="9525">
                <a:solidFill>
                  <a:schemeClr val="bg1">
                    <a:lumMod val="75000"/>
                    <a:alpha val="70000"/>
                  </a:schemeClr>
                </a:solidFill>
              </a:ln>
              <a:effectLst/>
            </c:spPr>
            <c:extLst>
              <c:ext xmlns:c16="http://schemas.microsoft.com/office/drawing/2014/chart" uri="{C3380CC4-5D6E-409C-BE32-E72D297353CC}">
                <c16:uniqueId val="{00000001-AA38-914D-86CC-23B2D2399AA7}"/>
              </c:ext>
            </c:extLst>
          </c:dPt>
          <c:dLbls>
            <c:dLbl>
              <c:idx val="1"/>
              <c:delete val="1"/>
              <c:extLst>
                <c:ext xmlns:c15="http://schemas.microsoft.com/office/drawing/2012/chart" uri="{CE6537A1-D6FC-4f65-9D91-7224C49458BB}"/>
                <c:ext xmlns:c16="http://schemas.microsoft.com/office/drawing/2014/chart" uri="{C3380CC4-5D6E-409C-BE32-E72D297353CC}">
                  <c16:uniqueId val="{00000001-AA38-914D-86CC-23B2D2399AA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desired_services!$A$144:$A$145</c:f>
              <c:strCache>
                <c:ptCount val="2"/>
                <c:pt idx="0">
                  <c:v>pct of people answed</c:v>
                </c:pt>
                <c:pt idx="1">
                  <c:v>pct of people don't answed</c:v>
                </c:pt>
              </c:strCache>
            </c:strRef>
          </c:cat>
          <c:val>
            <c:numRef>
              <c:f>desired_services!$B$144:$B$145</c:f>
              <c:numCache>
                <c:formatCode>0.00</c:formatCode>
                <c:ptCount val="2"/>
                <c:pt idx="0">
                  <c:v>0.76</c:v>
                </c:pt>
                <c:pt idx="1">
                  <c:v>0.24</c:v>
                </c:pt>
              </c:numCache>
            </c:numRef>
          </c:val>
          <c:extLst>
            <c:ext xmlns:c16="http://schemas.microsoft.com/office/drawing/2014/chart" uri="{C3380CC4-5D6E-409C-BE32-E72D297353CC}">
              <c16:uniqueId val="{00000000-AA38-914D-86CC-23B2D2399AA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12700">
              <a:solidFill>
                <a:schemeClr val="bg1">
                  <a:lumMod val="75000"/>
                  <a:alpha val="70000"/>
                </a:schemeClr>
              </a:solidFill>
            </a:ln>
          </c:spPr>
          <c:dPt>
            <c:idx val="0"/>
            <c:bubble3D val="0"/>
            <c:spPr>
              <a:solidFill>
                <a:srgbClr val="468DCE">
                  <a:alpha val="80000"/>
                </a:srgbClr>
              </a:solidFill>
              <a:ln w="12700">
                <a:solidFill>
                  <a:schemeClr val="bg1">
                    <a:lumMod val="75000"/>
                    <a:alpha val="70000"/>
                  </a:schemeClr>
                </a:solidFill>
              </a:ln>
              <a:effectLst/>
            </c:spPr>
            <c:extLst>
              <c:ext xmlns:c16="http://schemas.microsoft.com/office/drawing/2014/chart" uri="{C3380CC4-5D6E-409C-BE32-E72D297353CC}">
                <c16:uniqueId val="{00000002-4EF1-9349-AC38-0624882F368B}"/>
              </c:ext>
            </c:extLst>
          </c:dPt>
          <c:dPt>
            <c:idx val="1"/>
            <c:bubble3D val="0"/>
            <c:spPr>
              <a:solidFill>
                <a:schemeClr val="bg1">
                  <a:alpha val="80000"/>
                </a:schemeClr>
              </a:solidFill>
              <a:ln w="12700">
                <a:solidFill>
                  <a:schemeClr val="bg1">
                    <a:lumMod val="75000"/>
                    <a:alpha val="70000"/>
                  </a:schemeClr>
                </a:solidFill>
              </a:ln>
              <a:effectLst/>
            </c:spPr>
            <c:extLst>
              <c:ext xmlns:c16="http://schemas.microsoft.com/office/drawing/2014/chart" uri="{C3380CC4-5D6E-409C-BE32-E72D297353CC}">
                <c16:uniqueId val="{00000001-4EF1-9349-AC38-0624882F368B}"/>
              </c:ext>
            </c:extLst>
          </c:dPt>
          <c:dLbls>
            <c:dLbl>
              <c:idx val="1"/>
              <c:delete val="1"/>
              <c:extLst>
                <c:ext xmlns:c15="http://schemas.microsoft.com/office/drawing/2012/chart" uri="{CE6537A1-D6FC-4f65-9D91-7224C49458BB}"/>
                <c:ext xmlns:c16="http://schemas.microsoft.com/office/drawing/2014/chart" uri="{C3380CC4-5D6E-409C-BE32-E72D297353CC}">
                  <c16:uniqueId val="{00000001-4EF1-9349-AC38-0624882F368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desired_services!$A$149:$A$150</c:f>
              <c:strCache>
                <c:ptCount val="2"/>
                <c:pt idx="0">
                  <c:v>pct of people answed</c:v>
                </c:pt>
                <c:pt idx="1">
                  <c:v>pct of people don't answed</c:v>
                </c:pt>
              </c:strCache>
            </c:strRef>
          </c:cat>
          <c:val>
            <c:numRef>
              <c:f>desired_services!$B$149:$B$150</c:f>
              <c:numCache>
                <c:formatCode>0.00</c:formatCode>
                <c:ptCount val="2"/>
                <c:pt idx="0">
                  <c:v>0.38</c:v>
                </c:pt>
                <c:pt idx="1">
                  <c:v>0.62</c:v>
                </c:pt>
              </c:numCache>
            </c:numRef>
          </c:val>
          <c:extLst>
            <c:ext xmlns:c16="http://schemas.microsoft.com/office/drawing/2014/chart" uri="{C3380CC4-5D6E-409C-BE32-E72D297353CC}">
              <c16:uniqueId val="{00000000-4EF1-9349-AC38-0624882F368B}"/>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offered_services!$C$1</c:f>
              <c:strCache>
                <c:ptCount val="1"/>
                <c:pt idx="0">
                  <c:v>percentage</c:v>
                </c:pt>
              </c:strCache>
            </c:strRef>
          </c:tx>
          <c:spPr>
            <a:solidFill>
              <a:srgbClr val="338DCD"/>
            </a:solidFill>
            <a:ln>
              <a:noFill/>
            </a:ln>
            <a:effectLst/>
          </c:spPr>
          <c:invertIfNegative val="0"/>
          <c:dPt>
            <c:idx val="9"/>
            <c:invertIfNegative val="0"/>
            <c:bubble3D val="0"/>
            <c:spPr>
              <a:solidFill>
                <a:srgbClr val="338DCD"/>
              </a:solidFill>
              <a:ln>
                <a:noFill/>
              </a:ln>
              <a:effectLst/>
            </c:spPr>
            <c:extLst>
              <c:ext xmlns:c16="http://schemas.microsoft.com/office/drawing/2014/chart" uri="{C3380CC4-5D6E-409C-BE32-E72D297353CC}">
                <c16:uniqueId val="{00000001-EC74-554E-9B80-65A73E58A41D}"/>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offered_services!$A$2:$A$10</c:f>
              <c:strCache>
                <c:ptCount val="9"/>
                <c:pt idx="0">
                  <c:v>HEALTH</c:v>
                </c:pt>
                <c:pt idx="1">
                  <c:v>BUREAUCRACY</c:v>
                </c:pt>
                <c:pt idx="2">
                  <c:v>FOOD</c:v>
                </c:pt>
                <c:pt idx="3">
                  <c:v>AESTHETICS</c:v>
                </c:pt>
                <c:pt idx="4">
                  <c:v>VOLUNTEER</c:v>
                </c:pt>
                <c:pt idx="5">
                  <c:v>MENTAL HEALTH</c:v>
                </c:pt>
                <c:pt idx="6">
                  <c:v>ART &amp; CULTURE</c:v>
                </c:pt>
                <c:pt idx="7">
                  <c:v>SOCIAL SUPPORT</c:v>
                </c:pt>
                <c:pt idx="8">
                  <c:v>JOB &amp; BUSINESS</c:v>
                </c:pt>
              </c:strCache>
            </c:strRef>
          </c:cat>
          <c:val>
            <c:numRef>
              <c:f>offered_services!$C$2:$C$10</c:f>
              <c:numCache>
                <c:formatCode>0%</c:formatCode>
                <c:ptCount val="9"/>
                <c:pt idx="0">
                  <c:v>3.0303030303030304E-2</c:v>
                </c:pt>
                <c:pt idx="1">
                  <c:v>3.0303030303030304E-2</c:v>
                </c:pt>
                <c:pt idx="2">
                  <c:v>3.0303030303030304E-2</c:v>
                </c:pt>
                <c:pt idx="3">
                  <c:v>6.0606060606060608E-2</c:v>
                </c:pt>
                <c:pt idx="4">
                  <c:v>6.0606060606060608E-2</c:v>
                </c:pt>
                <c:pt idx="5">
                  <c:v>0.10606060606060606</c:v>
                </c:pt>
                <c:pt idx="6">
                  <c:v>0.16666666666666666</c:v>
                </c:pt>
                <c:pt idx="7">
                  <c:v>0.21212121212121213</c:v>
                </c:pt>
                <c:pt idx="8">
                  <c:v>0.30303030303030304</c:v>
                </c:pt>
              </c:numCache>
            </c:numRef>
          </c:val>
          <c:extLst>
            <c:ext xmlns:c16="http://schemas.microsoft.com/office/drawing/2014/chart" uri="{C3380CC4-5D6E-409C-BE32-E72D297353CC}">
              <c16:uniqueId val="{00000000-EC74-554E-9B80-65A73E58A41D}"/>
            </c:ext>
          </c:extLst>
        </c:ser>
        <c:dLbls>
          <c:showLegendKey val="0"/>
          <c:showVal val="0"/>
          <c:showCatName val="0"/>
          <c:showSerName val="0"/>
          <c:showPercent val="0"/>
          <c:showBubbleSize val="0"/>
        </c:dLbls>
        <c:gapWidth val="70"/>
        <c:axId val="289198272"/>
        <c:axId val="609471408"/>
      </c:barChart>
      <c:catAx>
        <c:axId val="28919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j-lt"/>
                <a:ea typeface="+mn-ea"/>
                <a:cs typeface="+mn-cs"/>
              </a:defRPr>
            </a:pPr>
            <a:endParaRPr lang="en-DE"/>
          </a:p>
        </c:txPr>
        <c:crossAx val="609471408"/>
        <c:crosses val="autoZero"/>
        <c:auto val="1"/>
        <c:lblAlgn val="ctr"/>
        <c:lblOffset val="100"/>
        <c:noMultiLvlLbl val="0"/>
      </c:catAx>
      <c:valAx>
        <c:axId val="609471408"/>
        <c:scaling>
          <c:orientation val="minMax"/>
        </c:scaling>
        <c:delete val="1"/>
        <c:axPos val="b"/>
        <c:numFmt formatCode="0%" sourceLinked="1"/>
        <c:majorTickMark val="none"/>
        <c:minorTickMark val="none"/>
        <c:tickLblPos val="nextTo"/>
        <c:crossAx val="2891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bg1">
                  <a:lumMod val="50000"/>
                </a:schemeClr>
              </a:solidFill>
              <a:ln>
                <a:noFill/>
              </a:ln>
              <a:effectLst/>
            </c:spPr>
            <c:extLst>
              <c:ext xmlns:c16="http://schemas.microsoft.com/office/drawing/2014/chart" uri="{C3380CC4-5D6E-409C-BE32-E72D297353CC}">
                <c16:uniqueId val="{00000001-814C-BD4A-A061-5DC9A67575BC}"/>
              </c:ext>
            </c:extLst>
          </c:dPt>
          <c:dPt>
            <c:idx val="1"/>
            <c:bubble3D val="0"/>
            <c:spPr>
              <a:solidFill>
                <a:srgbClr val="0070C0"/>
              </a:solidFill>
              <a:ln>
                <a:noFill/>
              </a:ln>
              <a:effectLst/>
            </c:spPr>
            <c:extLst>
              <c:ext xmlns:c16="http://schemas.microsoft.com/office/drawing/2014/chart" uri="{C3380CC4-5D6E-409C-BE32-E72D297353CC}">
                <c16:uniqueId val="{00000002-814C-BD4A-A061-5DC9A67575BC}"/>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DE"/>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offered_services!$A$13:$A$14</c:f>
              <c:strCache>
                <c:ptCount val="2"/>
                <c:pt idx="0">
                  <c:v>NO</c:v>
                </c:pt>
                <c:pt idx="1">
                  <c:v>YES</c:v>
                </c:pt>
              </c:strCache>
            </c:strRef>
          </c:cat>
          <c:val>
            <c:numRef>
              <c:f>offered_services!$B$13:$B$14</c:f>
              <c:numCache>
                <c:formatCode>General</c:formatCode>
                <c:ptCount val="2"/>
                <c:pt idx="0">
                  <c:v>97</c:v>
                </c:pt>
                <c:pt idx="1">
                  <c:v>59</c:v>
                </c:pt>
              </c:numCache>
            </c:numRef>
          </c:val>
          <c:extLst>
            <c:ext xmlns:c16="http://schemas.microsoft.com/office/drawing/2014/chart" uri="{C3380CC4-5D6E-409C-BE32-E72D297353CC}">
              <c16:uniqueId val="{00000000-814C-BD4A-A061-5DC9A67575BC}"/>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lived_in_other_country!$B$1</c:f>
              <c:strCache>
                <c:ptCount val="1"/>
                <c:pt idx="0">
                  <c:v>frequency</c:v>
                </c:pt>
              </c:strCache>
            </c:strRef>
          </c:tx>
          <c:spPr>
            <a:solidFill>
              <a:srgbClr val="0070C0"/>
            </a:solidFill>
            <a:ln w="12700">
              <a:noFill/>
            </a:ln>
          </c:spPr>
          <c:explosion val="1"/>
          <c:dPt>
            <c:idx val="0"/>
            <c:bubble3D val="0"/>
            <c:spPr>
              <a:solidFill>
                <a:srgbClr val="0070C0">
                  <a:alpha val="80000"/>
                </a:srgbClr>
              </a:solidFill>
              <a:ln w="12700">
                <a:noFill/>
              </a:ln>
              <a:effectLst/>
            </c:spPr>
            <c:extLst>
              <c:ext xmlns:c16="http://schemas.microsoft.com/office/drawing/2014/chart" uri="{C3380CC4-5D6E-409C-BE32-E72D297353CC}">
                <c16:uniqueId val="{00000001-8AEF-2B49-B447-5080C53C42AA}"/>
              </c:ext>
            </c:extLst>
          </c:dPt>
          <c:dPt>
            <c:idx val="1"/>
            <c:bubble3D val="0"/>
            <c:spPr>
              <a:solidFill>
                <a:schemeClr val="tx1">
                  <a:lumMod val="50000"/>
                  <a:lumOff val="50000"/>
                  <a:alpha val="80000"/>
                </a:schemeClr>
              </a:solidFill>
              <a:ln w="12700">
                <a:noFill/>
              </a:ln>
              <a:effectLst/>
            </c:spPr>
            <c:extLst>
              <c:ext xmlns:c16="http://schemas.microsoft.com/office/drawing/2014/chart" uri="{C3380CC4-5D6E-409C-BE32-E72D297353CC}">
                <c16:uniqueId val="{00000003-8AEF-2B49-B447-5080C53C42AA}"/>
              </c:ext>
            </c:extLst>
          </c:dPt>
          <c:dLbls>
            <c:dLbl>
              <c:idx val="0"/>
              <c:layout>
                <c:manualLayout>
                  <c:x val="-0.18108428460068138"/>
                  <c:y val="4.76403033712875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EF-2B49-B447-5080C53C42AA}"/>
                </c:ext>
              </c:extLst>
            </c:dLbl>
            <c:dLbl>
              <c:idx val="1"/>
              <c:layout>
                <c:manualLayout>
                  <c:x val="0.1895392566719383"/>
                  <c:y val="-4.8982266886626602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AEF-2B49-B447-5080C53C42A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libri" panose="020F0502020204030204" pitchFamily="34" charset="0"/>
                    <a:ea typeface="+mn-ea"/>
                    <a:cs typeface="Calibri" panose="020F0502020204030204" pitchFamily="34" charset="0"/>
                  </a:defRPr>
                </a:pPr>
                <a:endParaRPr lang="en-D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lived_in_other_country!$A$3:$A$4</c:f>
              <c:strCache>
                <c:ptCount val="2"/>
                <c:pt idx="0">
                  <c:v>yes</c:v>
                </c:pt>
                <c:pt idx="1">
                  <c:v>no</c:v>
                </c:pt>
              </c:strCache>
            </c:strRef>
          </c:cat>
          <c:val>
            <c:numRef>
              <c:f>lived_in_other_country!$B$3:$B$4</c:f>
              <c:numCache>
                <c:formatCode>General</c:formatCode>
                <c:ptCount val="2"/>
                <c:pt idx="0">
                  <c:v>72</c:v>
                </c:pt>
                <c:pt idx="1">
                  <c:v>84</c:v>
                </c:pt>
              </c:numCache>
            </c:numRef>
          </c:val>
          <c:extLst>
            <c:ext xmlns:c16="http://schemas.microsoft.com/office/drawing/2014/chart" uri="{C3380CC4-5D6E-409C-BE32-E72D297353CC}">
              <c16:uniqueId val="{00000004-8AEF-2B49-B447-5080C53C42AA}"/>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lived_in_other_country!$M$1</c:f>
              <c:strCache>
                <c:ptCount val="1"/>
                <c:pt idx="0">
                  <c:v>pct</c:v>
                </c:pt>
              </c:strCache>
            </c:strRef>
          </c:tx>
          <c:spPr>
            <a:solidFill>
              <a:srgbClr val="0070C0">
                <a:alpha val="8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lived_in_other_country!$K$2:$K$11</c:f>
              <c:strCache>
                <c:ptCount val="10"/>
                <c:pt idx="0">
                  <c:v>ENGLAND(UK)</c:v>
                </c:pt>
                <c:pt idx="1">
                  <c:v>PORTUGAL</c:v>
                </c:pt>
                <c:pt idx="2">
                  <c:v>US</c:v>
                </c:pt>
                <c:pt idx="3">
                  <c:v>IRELAND</c:v>
                </c:pt>
                <c:pt idx="4">
                  <c:v>ITALY</c:v>
                </c:pt>
                <c:pt idx="5">
                  <c:v>CANADA</c:v>
                </c:pt>
                <c:pt idx="6">
                  <c:v>ARGENTINA</c:v>
                </c:pt>
                <c:pt idx="7">
                  <c:v>SPAIN</c:v>
                </c:pt>
                <c:pt idx="8">
                  <c:v>NEW ZEALAND</c:v>
                </c:pt>
                <c:pt idx="9">
                  <c:v>OTHERS</c:v>
                </c:pt>
              </c:strCache>
            </c:strRef>
          </c:cat>
          <c:val>
            <c:numRef>
              <c:f>lived_in_other_country!$M$2:$M$11</c:f>
              <c:numCache>
                <c:formatCode>0%</c:formatCode>
                <c:ptCount val="10"/>
                <c:pt idx="0">
                  <c:v>0.125</c:v>
                </c:pt>
                <c:pt idx="1">
                  <c:v>0.1111111111111111</c:v>
                </c:pt>
                <c:pt idx="2">
                  <c:v>0.1111111111111111</c:v>
                </c:pt>
                <c:pt idx="3">
                  <c:v>6.9444444444444448E-2</c:v>
                </c:pt>
                <c:pt idx="4">
                  <c:v>5.5555555555555552E-2</c:v>
                </c:pt>
                <c:pt idx="5">
                  <c:v>5.5555555555555552E-2</c:v>
                </c:pt>
                <c:pt idx="6">
                  <c:v>4.1666666666666664E-2</c:v>
                </c:pt>
                <c:pt idx="7">
                  <c:v>4.1666666666666664E-2</c:v>
                </c:pt>
                <c:pt idx="8">
                  <c:v>2.7777777777777776E-2</c:v>
                </c:pt>
                <c:pt idx="9">
                  <c:v>0.3611111111111111</c:v>
                </c:pt>
              </c:numCache>
            </c:numRef>
          </c:val>
          <c:extLst>
            <c:ext xmlns:c16="http://schemas.microsoft.com/office/drawing/2014/chart" uri="{C3380CC4-5D6E-409C-BE32-E72D297353CC}">
              <c16:uniqueId val="{00000000-5E53-654A-9BAA-76C84F8019B5}"/>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40714083586018"/>
          <c:y val="0.1880626148918832"/>
          <c:w val="0.84511067366579173"/>
          <c:h val="0.54825717391242756"/>
        </c:manualLayout>
      </c:layout>
      <c:barChart>
        <c:barDir val="col"/>
        <c:grouping val="clustered"/>
        <c:varyColors val="0"/>
        <c:ser>
          <c:idx val="0"/>
          <c:order val="0"/>
          <c:tx>
            <c:strRef>
              <c:f>citizenship!$B$12</c:f>
              <c:strCache>
                <c:ptCount val="1"/>
                <c:pt idx="0">
                  <c:v>frequency</c:v>
                </c:pt>
              </c:strCache>
            </c:strRef>
          </c:tx>
          <c:spPr>
            <a:solidFill>
              <a:schemeClr val="accent1"/>
            </a:solidFill>
            <a:ln>
              <a:noFill/>
            </a:ln>
            <a:effectLst/>
          </c:spPr>
          <c:invertIfNegative val="0"/>
          <c:cat>
            <c:numRef>
              <c:f>citizenship!$A$13:$A$16</c:f>
              <c:numCache>
                <c:formatCode>General</c:formatCode>
                <c:ptCount val="4"/>
              </c:numCache>
            </c:numRef>
          </c:cat>
          <c:val>
            <c:numRef>
              <c:f>citizenship!$B$13:$B$16</c:f>
            </c:numRef>
          </c:val>
          <c:extLst>
            <c:ext xmlns:c16="http://schemas.microsoft.com/office/drawing/2014/chart" uri="{C3380CC4-5D6E-409C-BE32-E72D297353CC}">
              <c16:uniqueId val="{00000000-DA78-1D47-88A4-AF025F7CD2EF}"/>
            </c:ext>
          </c:extLst>
        </c:ser>
        <c:ser>
          <c:idx val="1"/>
          <c:order val="1"/>
          <c:tx>
            <c:strRef>
              <c:f>citizenship!$C$12</c:f>
              <c:strCache>
                <c:ptCount val="1"/>
                <c:pt idx="0">
                  <c:v>pct</c:v>
                </c:pt>
              </c:strCache>
            </c:strRef>
          </c:tx>
          <c:spPr>
            <a:solidFill>
              <a:srgbClr val="338DCD"/>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2-DA78-1D47-88A4-AF025F7CD2E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citizenship!$A$13:$A$16</c:f>
              <c:numCache>
                <c:formatCode>General</c:formatCode>
                <c:ptCount val="4"/>
              </c:numCache>
            </c:numRef>
          </c:cat>
          <c:val>
            <c:numRef>
              <c:f>citizenship!$C$13:$C$16</c:f>
              <c:numCache>
                <c:formatCode>0%</c:formatCode>
                <c:ptCount val="4"/>
                <c:pt idx="0">
                  <c:v>0.61538461538461542</c:v>
                </c:pt>
                <c:pt idx="1">
                  <c:v>0.21153846153846154</c:v>
                </c:pt>
                <c:pt idx="2">
                  <c:v>0.16666666666666666</c:v>
                </c:pt>
                <c:pt idx="3">
                  <c:v>6.41025641025641E-3</c:v>
                </c:pt>
              </c:numCache>
            </c:numRef>
          </c:val>
          <c:extLst>
            <c:ext xmlns:c16="http://schemas.microsoft.com/office/drawing/2014/chart" uri="{C3380CC4-5D6E-409C-BE32-E72D297353CC}">
              <c16:uniqueId val="{00000001-DA78-1D47-88A4-AF025F7CD2EF}"/>
            </c:ext>
          </c:extLst>
        </c:ser>
        <c:dLbls>
          <c:showLegendKey val="0"/>
          <c:showVal val="0"/>
          <c:showCatName val="0"/>
          <c:showSerName val="0"/>
          <c:showPercent val="0"/>
          <c:showBubbleSize val="0"/>
        </c:dLbls>
        <c:gapWidth val="219"/>
        <c:overlap val="-27"/>
        <c:axId val="1191674111"/>
        <c:axId val="1196021023"/>
      </c:barChart>
      <c:catAx>
        <c:axId val="11916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196021023"/>
        <c:crosses val="autoZero"/>
        <c:auto val="1"/>
        <c:lblAlgn val="ctr"/>
        <c:lblOffset val="100"/>
        <c:noMultiLvlLbl val="0"/>
      </c:catAx>
      <c:valAx>
        <c:axId val="1196021023"/>
        <c:scaling>
          <c:orientation val="minMax"/>
        </c:scaling>
        <c:delete val="1"/>
        <c:axPos val="l"/>
        <c:numFmt formatCode="0%" sourceLinked="0"/>
        <c:majorTickMark val="none"/>
        <c:minorTickMark val="none"/>
        <c:tickLblPos val="nextTo"/>
        <c:crossAx val="11916741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8985483190287105E-2"/>
          <c:y val="8.0289209716862472E-2"/>
          <c:w val="0.9420290336194258"/>
          <c:h val="0.76085164516112214"/>
        </c:manualLayout>
      </c:layout>
      <c:barChart>
        <c:barDir val="col"/>
        <c:grouping val="clustered"/>
        <c:varyColors val="0"/>
        <c:ser>
          <c:idx val="0"/>
          <c:order val="0"/>
          <c:tx>
            <c:strRef>
              <c:f>how_long!$A$28</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2225" cap="rnd">
                <a:solidFill>
                  <a:schemeClr val="accent1">
                    <a:alpha val="43000"/>
                  </a:schemeClr>
                </a:solidFill>
                <a:prstDash val="sysDot"/>
              </a:ln>
              <a:effectLst/>
            </c:spPr>
            <c:trendlineType val="exp"/>
            <c:dispRSqr val="0"/>
            <c:dispEq val="0"/>
          </c:trendline>
          <c:cat>
            <c:strRef>
              <c:f>how_long!$B$27:$E$27</c:f>
              <c:strCache>
                <c:ptCount val="4"/>
                <c:pt idx="0">
                  <c:v>UP TO 1 YEAR</c:v>
                </c:pt>
                <c:pt idx="1">
                  <c:v>UP TO 5 YEARS</c:v>
                </c:pt>
                <c:pt idx="2">
                  <c:v>UP TO 10 YEARS</c:v>
                </c:pt>
                <c:pt idx="3">
                  <c:v>MORE THAN 10 YEARS</c:v>
                </c:pt>
              </c:strCache>
            </c:strRef>
          </c:cat>
          <c:val>
            <c:numRef>
              <c:f>how_long!$B$28:$E$28</c:f>
              <c:numCache>
                <c:formatCode>0%</c:formatCode>
                <c:ptCount val="4"/>
                <c:pt idx="0">
                  <c:v>0.42949999999999999</c:v>
                </c:pt>
                <c:pt idx="1">
                  <c:v>0.30769999999999997</c:v>
                </c:pt>
                <c:pt idx="2">
                  <c:v>0.1474</c:v>
                </c:pt>
                <c:pt idx="3">
                  <c:v>0.1154</c:v>
                </c:pt>
              </c:numCache>
            </c:numRef>
          </c:val>
          <c:extLst>
            <c:ext xmlns:c16="http://schemas.microsoft.com/office/drawing/2014/chart" uri="{C3380CC4-5D6E-409C-BE32-E72D297353CC}">
              <c16:uniqueId val="{00000000-EC6E-604C-9EF7-5A2F11A4D9DA}"/>
            </c:ext>
          </c:extLst>
        </c:ser>
        <c:dLbls>
          <c:dLblPos val="outEnd"/>
          <c:showLegendKey val="0"/>
          <c:showVal val="1"/>
          <c:showCatName val="0"/>
          <c:showSerName val="0"/>
          <c:showPercent val="0"/>
          <c:showBubbleSize val="0"/>
        </c:dLbls>
        <c:gapWidth val="153"/>
        <c:overlap val="-27"/>
        <c:axId val="923278495"/>
        <c:axId val="901653023"/>
      </c:barChart>
      <c:catAx>
        <c:axId val="92327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DE"/>
          </a:p>
        </c:txPr>
        <c:crossAx val="901653023"/>
        <c:crosses val="autoZero"/>
        <c:auto val="1"/>
        <c:lblAlgn val="ctr"/>
        <c:lblOffset val="250"/>
        <c:noMultiLvlLbl val="0"/>
      </c:catAx>
      <c:valAx>
        <c:axId val="901653023"/>
        <c:scaling>
          <c:orientation val="minMax"/>
        </c:scaling>
        <c:delete val="1"/>
        <c:axPos val="l"/>
        <c:numFmt formatCode="0%" sourceLinked="1"/>
        <c:majorTickMark val="none"/>
        <c:minorTickMark val="none"/>
        <c:tickLblPos val="nextTo"/>
        <c:crossAx val="92327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997912569203999E-2"/>
          <c:y val="5.7915679487788717E-2"/>
          <c:w val="0.9002599976532073"/>
          <c:h val="0.70595543564330543"/>
        </c:manualLayout>
      </c:layout>
      <c:bubbleChart>
        <c:varyColors val="0"/>
        <c:ser>
          <c:idx val="0"/>
          <c:order val="0"/>
          <c:spPr>
            <a:solidFill>
              <a:srgbClr val="0070C0"/>
            </a:solidFill>
            <a:ln>
              <a:noFill/>
            </a:ln>
            <a:effectLst/>
          </c:spPr>
          <c:invertIfNegative val="0"/>
          <c:dPt>
            <c:idx val="0"/>
            <c:invertIfNegative val="0"/>
            <c:bubble3D val="1"/>
            <c:spPr>
              <a:solidFill>
                <a:srgbClr val="0070C0">
                  <a:alpha val="70000"/>
                </a:srgbClr>
              </a:solidFill>
              <a:ln>
                <a:noFill/>
              </a:ln>
              <a:effectLst/>
            </c:spPr>
            <c:extLst>
              <c:ext xmlns:c16="http://schemas.microsoft.com/office/drawing/2014/chart" uri="{C3380CC4-5D6E-409C-BE32-E72D297353CC}">
                <c16:uniqueId val="{00000000-88F1-0E4A-BE37-B8D7DB3EFD63}"/>
              </c:ext>
            </c:extLst>
          </c:dPt>
          <c:dPt>
            <c:idx val="3"/>
            <c:invertIfNegative val="0"/>
            <c:bubble3D val="1"/>
            <c:spPr>
              <a:solidFill>
                <a:srgbClr val="0070C0">
                  <a:alpha val="70000"/>
                </a:srgbClr>
              </a:solidFill>
              <a:ln>
                <a:noFill/>
              </a:ln>
              <a:effectLst/>
            </c:spPr>
            <c:extLst>
              <c:ext xmlns:c16="http://schemas.microsoft.com/office/drawing/2014/chart" uri="{C3380CC4-5D6E-409C-BE32-E72D297353CC}">
                <c16:uniqueId val="{00000003-88F1-0E4A-BE37-B8D7DB3EFD63}"/>
              </c:ext>
            </c:extLst>
          </c:dPt>
          <c:dPt>
            <c:idx val="4"/>
            <c:invertIfNegative val="0"/>
            <c:bubble3D val="1"/>
            <c:spPr>
              <a:solidFill>
                <a:srgbClr val="0070C0">
                  <a:alpha val="70000"/>
                </a:srgbClr>
              </a:solidFill>
              <a:ln>
                <a:noFill/>
              </a:ln>
              <a:effectLst/>
            </c:spPr>
            <c:extLst>
              <c:ext xmlns:c16="http://schemas.microsoft.com/office/drawing/2014/chart" uri="{C3380CC4-5D6E-409C-BE32-E72D297353CC}">
                <c16:uniqueId val="{00000004-88F1-0E4A-BE37-B8D7DB3EFD63}"/>
              </c:ext>
            </c:extLst>
          </c:dPt>
          <c:dPt>
            <c:idx val="5"/>
            <c:invertIfNegative val="0"/>
            <c:bubble3D val="1"/>
            <c:spPr>
              <a:solidFill>
                <a:srgbClr val="0070C0">
                  <a:alpha val="70000"/>
                </a:srgbClr>
              </a:solidFill>
              <a:ln>
                <a:noFill/>
              </a:ln>
              <a:effectLst/>
            </c:spPr>
            <c:extLst>
              <c:ext xmlns:c16="http://schemas.microsoft.com/office/drawing/2014/chart" uri="{C3380CC4-5D6E-409C-BE32-E72D297353CC}">
                <c16:uniqueId val="{00000005-88F1-0E4A-BE37-B8D7DB3EFD63}"/>
              </c:ext>
            </c:extLst>
          </c:dPt>
          <c:dLbls>
            <c:dLbl>
              <c:idx val="0"/>
              <c:tx>
                <c:rich>
                  <a:bodyPr/>
                  <a:lstStyle/>
                  <a:p>
                    <a:fld id="{35FCC34B-BFD2-5D4D-B2D8-CC825C9B1118}"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8F1-0E4A-BE37-B8D7DB3EFD63}"/>
                </c:ext>
              </c:extLst>
            </c:dLbl>
            <c:dLbl>
              <c:idx val="1"/>
              <c:tx>
                <c:rich>
                  <a:bodyPr/>
                  <a:lstStyle/>
                  <a:p>
                    <a:fld id="{51477557-2B09-724C-A026-8724EAF5A7F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8F1-0E4A-BE37-B8D7DB3EFD63}"/>
                </c:ext>
              </c:extLst>
            </c:dLbl>
            <c:dLbl>
              <c:idx val="2"/>
              <c:tx>
                <c:rich>
                  <a:bodyPr/>
                  <a:lstStyle/>
                  <a:p>
                    <a:fld id="{1AB43B40-818B-E74A-9223-56FB7BEFCC48}"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8F1-0E4A-BE37-B8D7DB3EFD63}"/>
                </c:ext>
              </c:extLst>
            </c:dLbl>
            <c:dLbl>
              <c:idx val="3"/>
              <c:tx>
                <c:rich>
                  <a:bodyPr/>
                  <a:lstStyle/>
                  <a:p>
                    <a:fld id="{856A9647-E57F-3847-8C24-1791FB69E3AB}"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8F1-0E4A-BE37-B8D7DB3EFD63}"/>
                </c:ext>
              </c:extLst>
            </c:dLbl>
            <c:dLbl>
              <c:idx val="4"/>
              <c:tx>
                <c:rich>
                  <a:bodyPr/>
                  <a:lstStyle/>
                  <a:p>
                    <a:fld id="{FF6ECCF3-F4F5-FE40-AF19-3751E830C0AB}"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8F1-0E4A-BE37-B8D7DB3EFD63}"/>
                </c:ext>
              </c:extLst>
            </c:dLbl>
            <c:dLbl>
              <c:idx val="5"/>
              <c:tx>
                <c:rich>
                  <a:bodyPr/>
                  <a:lstStyle/>
                  <a:p>
                    <a:fld id="{137D9740-70EC-6D4A-AF7A-03EFDAD18F24}"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8F1-0E4A-BE37-B8D7DB3EFD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german!$A$14:$A$19</c:f>
              <c:numCache>
                <c:formatCode>@</c:formatCode>
                <c:ptCount val="6"/>
                <c:pt idx="0">
                  <c:v>0</c:v>
                </c:pt>
                <c:pt idx="1">
                  <c:v>0</c:v>
                </c:pt>
                <c:pt idx="2">
                  <c:v>0</c:v>
                </c:pt>
                <c:pt idx="3">
                  <c:v>0</c:v>
                </c:pt>
                <c:pt idx="4">
                  <c:v>0</c:v>
                </c:pt>
                <c:pt idx="5">
                  <c:v>0</c:v>
                </c:pt>
              </c:numCache>
            </c:numRef>
          </c:yVal>
          <c:bubbleSize>
            <c:numRef>
              <c:f>german!$B$14:$B$19</c:f>
              <c:numCache>
                <c:formatCode>General</c:formatCode>
                <c:ptCount val="6"/>
                <c:pt idx="0">
                  <c:v>10</c:v>
                </c:pt>
                <c:pt idx="1">
                  <c:v>39</c:v>
                </c:pt>
                <c:pt idx="2">
                  <c:v>48</c:v>
                </c:pt>
                <c:pt idx="3">
                  <c:v>25</c:v>
                </c:pt>
                <c:pt idx="4">
                  <c:v>27</c:v>
                </c:pt>
                <c:pt idx="5">
                  <c:v>7</c:v>
                </c:pt>
              </c:numCache>
            </c:numRef>
          </c:bubbleSize>
          <c:bubble3D val="1"/>
          <c:extLst>
            <c:ext xmlns:c15="http://schemas.microsoft.com/office/drawing/2012/chart" uri="{02D57815-91ED-43cb-92C2-25804820EDAC}">
              <c15:datalabelsRange>
                <c15:f>german!$A$14:$A$19</c15:f>
                <c15:dlblRangeCache>
                  <c:ptCount val="6"/>
                  <c:pt idx="0">
                    <c:v>NONE</c:v>
                  </c:pt>
                  <c:pt idx="1">
                    <c:v>A1/A2</c:v>
                  </c:pt>
                  <c:pt idx="2">
                    <c:v>B1</c:v>
                  </c:pt>
                  <c:pt idx="3">
                    <c:v>B2</c:v>
                  </c:pt>
                  <c:pt idx="4">
                    <c:v>C1/C2</c:v>
                  </c:pt>
                  <c:pt idx="5">
                    <c:v>FLUENT</c:v>
                  </c:pt>
                </c15:dlblRangeCache>
              </c15:datalabelsRange>
            </c:ext>
            <c:ext xmlns:c16="http://schemas.microsoft.com/office/drawing/2014/chart" uri="{C3380CC4-5D6E-409C-BE32-E72D297353CC}">
              <c16:uniqueId val="{00000006-88F1-0E4A-BE37-B8D7DB3EFD63}"/>
            </c:ext>
          </c:extLst>
        </c:ser>
        <c:dLbls>
          <c:showLegendKey val="0"/>
          <c:showVal val="0"/>
          <c:showCatName val="0"/>
          <c:showSerName val="0"/>
          <c:showPercent val="0"/>
          <c:showBubbleSize val="0"/>
        </c:dLbls>
        <c:bubbleScale val="100"/>
        <c:showNegBubbles val="0"/>
        <c:axId val="1566381135"/>
        <c:axId val="1322605247"/>
      </c:bubbleChart>
      <c:valAx>
        <c:axId val="1566381135"/>
        <c:scaling>
          <c:orientation val="minMax"/>
        </c:scaling>
        <c:delete val="1"/>
        <c:axPos val="b"/>
        <c:majorTickMark val="none"/>
        <c:minorTickMark val="none"/>
        <c:tickLblPos val="nextTo"/>
        <c:crossAx val="1322605247"/>
        <c:crosses val="autoZero"/>
        <c:crossBetween val="midCat"/>
      </c:valAx>
      <c:valAx>
        <c:axId val="1322605247"/>
        <c:scaling>
          <c:orientation val="minMax"/>
        </c:scaling>
        <c:delete val="1"/>
        <c:axPos val="l"/>
        <c:numFmt formatCode="@" sourceLinked="1"/>
        <c:majorTickMark val="none"/>
        <c:minorTickMark val="none"/>
        <c:tickLblPos val="nextTo"/>
        <c:crossAx val="1566381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301717779893533E-2"/>
          <c:y val="4.5204178668774991E-2"/>
          <c:w val="0.77439596322900739"/>
          <c:h val="0.58540416431815911"/>
        </c:manualLayout>
      </c:layout>
      <c:barChart>
        <c:barDir val="col"/>
        <c:grouping val="clustered"/>
        <c:varyColors val="0"/>
        <c:ser>
          <c:idx val="0"/>
          <c:order val="0"/>
          <c:tx>
            <c:strRef>
              <c:f>how_long!$A$28</c:f>
              <c:strCache>
                <c:ptCount val="1"/>
                <c:pt idx="0">
                  <c:v>pct</c:v>
                </c:pt>
              </c:strCache>
            </c:strRef>
          </c:tx>
          <c:spPr>
            <a:solidFill>
              <a:srgbClr val="0070C0"/>
            </a:solidFill>
            <a:ln>
              <a:noFill/>
            </a:ln>
            <a:effectLst/>
          </c:spPr>
          <c:invertIfNegative val="0"/>
          <c:dPt>
            <c:idx val="1"/>
            <c:invertIfNegative val="0"/>
            <c:bubble3D val="0"/>
            <c:spPr>
              <a:solidFill>
                <a:srgbClr val="0070C0">
                  <a:alpha val="80000"/>
                </a:srgbClr>
              </a:solidFill>
              <a:ln>
                <a:noFill/>
              </a:ln>
              <a:effectLst/>
            </c:spPr>
            <c:extLst>
              <c:ext xmlns:c16="http://schemas.microsoft.com/office/drawing/2014/chart" uri="{C3380CC4-5D6E-409C-BE32-E72D297353CC}">
                <c16:uniqueId val="{00000003-F570-F54E-83EA-29BAA00C13BB}"/>
              </c:ext>
            </c:extLst>
          </c:dPt>
          <c:dPt>
            <c:idx val="2"/>
            <c:invertIfNegative val="0"/>
            <c:bubble3D val="0"/>
            <c:spPr>
              <a:solidFill>
                <a:srgbClr val="0070C0">
                  <a:alpha val="30000"/>
                </a:srgbClr>
              </a:solidFill>
              <a:ln>
                <a:noFill/>
              </a:ln>
              <a:effectLst/>
            </c:spPr>
            <c:extLst>
              <c:ext xmlns:c16="http://schemas.microsoft.com/office/drawing/2014/chart" uri="{C3380CC4-5D6E-409C-BE32-E72D297353CC}">
                <c16:uniqueId val="{00000004-F570-F54E-83EA-29BAA00C13BB}"/>
              </c:ext>
            </c:extLst>
          </c:dPt>
          <c:dPt>
            <c:idx val="3"/>
            <c:invertIfNegative val="0"/>
            <c:bubble3D val="0"/>
            <c:spPr>
              <a:solidFill>
                <a:srgbClr val="0070C0">
                  <a:alpha val="30000"/>
                </a:srgbClr>
              </a:solidFill>
              <a:ln>
                <a:noFill/>
              </a:ln>
              <a:effectLst/>
            </c:spPr>
            <c:extLst>
              <c:ext xmlns:c16="http://schemas.microsoft.com/office/drawing/2014/chart" uri="{C3380CC4-5D6E-409C-BE32-E72D297353CC}">
                <c16:uniqueId val="{00000005-F570-F54E-83EA-29BAA00C13BB}"/>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how_long!$B$27:$E$27</c:f>
              <c:strCache>
                <c:ptCount val="4"/>
                <c:pt idx="0">
                  <c:v>UP TO 1 YEAR</c:v>
                </c:pt>
                <c:pt idx="1">
                  <c:v>UP TO 5 YEARS</c:v>
                </c:pt>
                <c:pt idx="2">
                  <c:v>UP TO 10 YEARS</c:v>
                </c:pt>
                <c:pt idx="3">
                  <c:v>MORE THAN 10 YEARS</c:v>
                </c:pt>
              </c:strCache>
            </c:strRef>
          </c:cat>
          <c:val>
            <c:numRef>
              <c:f>how_long!$B$28:$E$28</c:f>
              <c:numCache>
                <c:formatCode>0%</c:formatCode>
                <c:ptCount val="4"/>
                <c:pt idx="0">
                  <c:v>0.42949999999999999</c:v>
                </c:pt>
                <c:pt idx="1">
                  <c:v>0.30769999999999997</c:v>
                </c:pt>
                <c:pt idx="2">
                  <c:v>0.1474</c:v>
                </c:pt>
                <c:pt idx="3">
                  <c:v>0.1154</c:v>
                </c:pt>
              </c:numCache>
            </c:numRef>
          </c:val>
          <c:extLst>
            <c:ext xmlns:c16="http://schemas.microsoft.com/office/drawing/2014/chart" uri="{C3380CC4-5D6E-409C-BE32-E72D297353CC}">
              <c16:uniqueId val="{00000001-F570-F54E-83EA-29BAA00C13BB}"/>
            </c:ext>
          </c:extLst>
        </c:ser>
        <c:dLbls>
          <c:dLblPos val="outEnd"/>
          <c:showLegendKey val="0"/>
          <c:showVal val="1"/>
          <c:showCatName val="0"/>
          <c:showSerName val="0"/>
          <c:showPercent val="0"/>
          <c:showBubbleSize val="0"/>
        </c:dLbls>
        <c:gapWidth val="153"/>
        <c:overlap val="-27"/>
        <c:axId val="923278495"/>
        <c:axId val="901653023"/>
      </c:barChart>
      <c:catAx>
        <c:axId val="92327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901653023"/>
        <c:crosses val="autoZero"/>
        <c:auto val="1"/>
        <c:lblAlgn val="ctr"/>
        <c:lblOffset val="150"/>
        <c:noMultiLvlLbl val="0"/>
      </c:catAx>
      <c:valAx>
        <c:axId val="901653023"/>
        <c:scaling>
          <c:orientation val="minMax"/>
        </c:scaling>
        <c:delete val="1"/>
        <c:axPos val="l"/>
        <c:numFmt formatCode="0%" sourceLinked="1"/>
        <c:majorTickMark val="none"/>
        <c:minorTickMark val="none"/>
        <c:tickLblPos val="nextTo"/>
        <c:crossAx val="92327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desired_services!$B$112</c:f>
              <c:strCache>
                <c:ptCount val="1"/>
                <c:pt idx="0">
                  <c:v>left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desired_services!$B$113:$B$131</c:f>
              <c:numCache>
                <c:formatCode>0.00</c:formatCode>
                <c:ptCount val="19"/>
                <c:pt idx="0">
                  <c:v>29.375</c:v>
                </c:pt>
                <c:pt idx="1">
                  <c:v>29.375</c:v>
                </c:pt>
                <c:pt idx="2">
                  <c:v>29.375</c:v>
                </c:pt>
                <c:pt idx="3">
                  <c:v>28.75</c:v>
                </c:pt>
                <c:pt idx="4">
                  <c:v>28.75</c:v>
                </c:pt>
                <c:pt idx="5">
                  <c:v>28.75</c:v>
                </c:pt>
                <c:pt idx="6">
                  <c:v>27.5</c:v>
                </c:pt>
                <c:pt idx="7">
                  <c:v>26.875</c:v>
                </c:pt>
                <c:pt idx="8">
                  <c:v>26.25</c:v>
                </c:pt>
                <c:pt idx="9">
                  <c:v>25.625</c:v>
                </c:pt>
                <c:pt idx="10">
                  <c:v>25</c:v>
                </c:pt>
                <c:pt idx="11">
                  <c:v>25</c:v>
                </c:pt>
                <c:pt idx="12">
                  <c:v>23.125</c:v>
                </c:pt>
                <c:pt idx="13">
                  <c:v>19.375</c:v>
                </c:pt>
                <c:pt idx="14">
                  <c:v>16.875</c:v>
                </c:pt>
                <c:pt idx="15">
                  <c:v>12.5</c:v>
                </c:pt>
                <c:pt idx="16">
                  <c:v>7.5</c:v>
                </c:pt>
                <c:pt idx="17">
                  <c:v>30</c:v>
                </c:pt>
                <c:pt idx="18">
                  <c:v>30</c:v>
                </c:pt>
              </c:numCache>
            </c:numRef>
          </c:val>
          <c:extLst>
            <c:ext xmlns:c16="http://schemas.microsoft.com/office/drawing/2014/chart" uri="{C3380CC4-5D6E-409C-BE32-E72D297353CC}">
              <c16:uniqueId val="{00000000-C144-1C47-A82D-1475CD835B3A}"/>
            </c:ext>
          </c:extLst>
        </c:ser>
        <c:ser>
          <c:idx val="1"/>
          <c:order val="1"/>
          <c:tx>
            <c:strRef>
              <c:f>desired_services!$C$112</c:f>
              <c:strCache>
                <c:ptCount val="1"/>
                <c:pt idx="0">
                  <c:v>Desired services (total of 160)</c:v>
                </c:pt>
              </c:strCache>
            </c:strRef>
          </c:tx>
          <c:spPr>
            <a:solidFill>
              <a:srgbClr val="FFC000">
                <a:alpha val="50000"/>
              </a:srgbClr>
            </a:solidFill>
            <a:ln>
              <a:noFill/>
            </a:ln>
            <a:effectLst/>
          </c:spPr>
          <c:invertIfNegative val="0"/>
          <c:dPt>
            <c:idx val="12"/>
            <c:invertIfNegative val="0"/>
            <c:bubble3D val="0"/>
            <c:spPr>
              <a:solidFill>
                <a:srgbClr val="FFC000">
                  <a:alpha val="90000"/>
                </a:srgbClr>
              </a:solidFill>
              <a:ln>
                <a:noFill/>
              </a:ln>
              <a:effectLst/>
            </c:spPr>
            <c:extLst>
              <c:ext xmlns:c16="http://schemas.microsoft.com/office/drawing/2014/chart" uri="{C3380CC4-5D6E-409C-BE32-E72D297353CC}">
                <c16:uniqueId val="{0000000D-C144-1C47-A82D-1475CD835B3A}"/>
              </c:ext>
            </c:extLst>
          </c:dPt>
          <c:dPt>
            <c:idx val="13"/>
            <c:invertIfNegative val="0"/>
            <c:bubble3D val="0"/>
            <c:spPr>
              <a:solidFill>
                <a:srgbClr val="FFC000">
                  <a:alpha val="90000"/>
                </a:srgbClr>
              </a:solidFill>
              <a:ln>
                <a:noFill/>
              </a:ln>
              <a:effectLst/>
            </c:spPr>
            <c:extLst>
              <c:ext xmlns:c16="http://schemas.microsoft.com/office/drawing/2014/chart" uri="{C3380CC4-5D6E-409C-BE32-E72D297353CC}">
                <c16:uniqueId val="{0000000E-C144-1C47-A82D-1475CD835B3A}"/>
              </c:ext>
            </c:extLst>
          </c:dPt>
          <c:dPt>
            <c:idx val="14"/>
            <c:invertIfNegative val="0"/>
            <c:bubble3D val="0"/>
            <c:spPr>
              <a:solidFill>
                <a:srgbClr val="FFC000">
                  <a:alpha val="90000"/>
                </a:srgbClr>
              </a:solidFill>
              <a:ln>
                <a:noFill/>
              </a:ln>
              <a:effectLst/>
            </c:spPr>
            <c:extLst>
              <c:ext xmlns:c16="http://schemas.microsoft.com/office/drawing/2014/chart" uri="{C3380CC4-5D6E-409C-BE32-E72D297353CC}">
                <c16:uniqueId val="{0000000F-C144-1C47-A82D-1475CD835B3A}"/>
              </c:ext>
            </c:extLst>
          </c:dPt>
          <c:dPt>
            <c:idx val="15"/>
            <c:invertIfNegative val="0"/>
            <c:bubble3D val="0"/>
            <c:spPr>
              <a:solidFill>
                <a:srgbClr val="FFC000">
                  <a:alpha val="90000"/>
                </a:srgbClr>
              </a:solidFill>
              <a:ln>
                <a:noFill/>
              </a:ln>
              <a:effectLst/>
            </c:spPr>
            <c:extLst>
              <c:ext xmlns:c16="http://schemas.microsoft.com/office/drawing/2014/chart" uri="{C3380CC4-5D6E-409C-BE32-E72D297353CC}">
                <c16:uniqueId val="{00000010-C144-1C47-A82D-1475CD835B3A}"/>
              </c:ext>
            </c:extLst>
          </c:dPt>
          <c:dPt>
            <c:idx val="16"/>
            <c:invertIfNegative val="0"/>
            <c:bubble3D val="0"/>
            <c:spPr>
              <a:solidFill>
                <a:srgbClr val="FFC000">
                  <a:alpha val="90000"/>
                </a:srgbClr>
              </a:solidFill>
              <a:ln>
                <a:noFill/>
              </a:ln>
              <a:effectLst/>
            </c:spPr>
            <c:extLst>
              <c:ext xmlns:c16="http://schemas.microsoft.com/office/drawing/2014/chart" uri="{C3380CC4-5D6E-409C-BE32-E72D297353CC}">
                <c16:uniqueId val="{00000011-C144-1C47-A82D-1475CD835B3A}"/>
              </c:ext>
            </c:extLst>
          </c:dPt>
          <c:dLbls>
            <c:dLbl>
              <c:idx val="0"/>
              <c:delete val="1"/>
              <c:extLst>
                <c:ext xmlns:c15="http://schemas.microsoft.com/office/drawing/2012/chart" uri="{CE6537A1-D6FC-4f65-9D91-7224C49458BB}"/>
                <c:ext xmlns:c16="http://schemas.microsoft.com/office/drawing/2014/chart" uri="{C3380CC4-5D6E-409C-BE32-E72D297353CC}">
                  <c16:uniqueId val="{00000001-C144-1C47-A82D-1475CD835B3A}"/>
                </c:ext>
              </c:extLst>
            </c:dLbl>
            <c:dLbl>
              <c:idx val="1"/>
              <c:delete val="1"/>
              <c:extLst>
                <c:ext xmlns:c15="http://schemas.microsoft.com/office/drawing/2012/chart" uri="{CE6537A1-D6FC-4f65-9D91-7224C49458BB}"/>
                <c:ext xmlns:c16="http://schemas.microsoft.com/office/drawing/2014/chart" uri="{C3380CC4-5D6E-409C-BE32-E72D297353CC}">
                  <c16:uniqueId val="{00000002-C144-1C47-A82D-1475CD835B3A}"/>
                </c:ext>
              </c:extLst>
            </c:dLbl>
            <c:dLbl>
              <c:idx val="2"/>
              <c:delete val="1"/>
              <c:extLst>
                <c:ext xmlns:c15="http://schemas.microsoft.com/office/drawing/2012/chart" uri="{CE6537A1-D6FC-4f65-9D91-7224C49458BB}"/>
                <c:ext xmlns:c16="http://schemas.microsoft.com/office/drawing/2014/chart" uri="{C3380CC4-5D6E-409C-BE32-E72D297353CC}">
                  <c16:uniqueId val="{00000003-C144-1C47-A82D-1475CD835B3A}"/>
                </c:ext>
              </c:extLst>
            </c:dLbl>
            <c:dLbl>
              <c:idx val="3"/>
              <c:delete val="1"/>
              <c:extLst>
                <c:ext xmlns:c15="http://schemas.microsoft.com/office/drawing/2012/chart" uri="{CE6537A1-D6FC-4f65-9D91-7224C49458BB}"/>
                <c:ext xmlns:c16="http://schemas.microsoft.com/office/drawing/2014/chart" uri="{C3380CC4-5D6E-409C-BE32-E72D297353CC}">
                  <c16:uniqueId val="{00000004-C144-1C47-A82D-1475CD835B3A}"/>
                </c:ext>
              </c:extLst>
            </c:dLbl>
            <c:dLbl>
              <c:idx val="4"/>
              <c:delete val="1"/>
              <c:extLst>
                <c:ext xmlns:c15="http://schemas.microsoft.com/office/drawing/2012/chart" uri="{CE6537A1-D6FC-4f65-9D91-7224C49458BB}"/>
                <c:ext xmlns:c16="http://schemas.microsoft.com/office/drawing/2014/chart" uri="{C3380CC4-5D6E-409C-BE32-E72D297353CC}">
                  <c16:uniqueId val="{00000005-C144-1C47-A82D-1475CD835B3A}"/>
                </c:ext>
              </c:extLst>
            </c:dLbl>
            <c:dLbl>
              <c:idx val="5"/>
              <c:delete val="1"/>
              <c:extLst>
                <c:ext xmlns:c15="http://schemas.microsoft.com/office/drawing/2012/chart" uri="{CE6537A1-D6FC-4f65-9D91-7224C49458BB}"/>
                <c:ext xmlns:c16="http://schemas.microsoft.com/office/drawing/2014/chart" uri="{C3380CC4-5D6E-409C-BE32-E72D297353CC}">
                  <c16:uniqueId val="{00000006-C144-1C47-A82D-1475CD835B3A}"/>
                </c:ext>
              </c:extLst>
            </c:dLbl>
            <c:dLbl>
              <c:idx val="6"/>
              <c:delete val="1"/>
              <c:extLst>
                <c:ext xmlns:c15="http://schemas.microsoft.com/office/drawing/2012/chart" uri="{CE6537A1-D6FC-4f65-9D91-7224C49458BB}"/>
                <c:ext xmlns:c16="http://schemas.microsoft.com/office/drawing/2014/chart" uri="{C3380CC4-5D6E-409C-BE32-E72D297353CC}">
                  <c16:uniqueId val="{00000007-C144-1C47-A82D-1475CD835B3A}"/>
                </c:ext>
              </c:extLst>
            </c:dLbl>
            <c:dLbl>
              <c:idx val="7"/>
              <c:delete val="1"/>
              <c:extLst>
                <c:ext xmlns:c15="http://schemas.microsoft.com/office/drawing/2012/chart" uri="{CE6537A1-D6FC-4f65-9D91-7224C49458BB}"/>
                <c:ext xmlns:c16="http://schemas.microsoft.com/office/drawing/2014/chart" uri="{C3380CC4-5D6E-409C-BE32-E72D297353CC}">
                  <c16:uniqueId val="{00000008-C144-1C47-A82D-1475CD835B3A}"/>
                </c:ext>
              </c:extLst>
            </c:dLbl>
            <c:dLbl>
              <c:idx val="8"/>
              <c:delete val="1"/>
              <c:extLst>
                <c:ext xmlns:c15="http://schemas.microsoft.com/office/drawing/2012/chart" uri="{CE6537A1-D6FC-4f65-9D91-7224C49458BB}"/>
                <c:ext xmlns:c16="http://schemas.microsoft.com/office/drawing/2014/chart" uri="{C3380CC4-5D6E-409C-BE32-E72D297353CC}">
                  <c16:uniqueId val="{00000009-C144-1C47-A82D-1475CD835B3A}"/>
                </c:ext>
              </c:extLst>
            </c:dLbl>
            <c:dLbl>
              <c:idx val="9"/>
              <c:delete val="1"/>
              <c:extLst>
                <c:ext xmlns:c15="http://schemas.microsoft.com/office/drawing/2012/chart" uri="{CE6537A1-D6FC-4f65-9D91-7224C49458BB}"/>
                <c:ext xmlns:c16="http://schemas.microsoft.com/office/drawing/2014/chart" uri="{C3380CC4-5D6E-409C-BE32-E72D297353CC}">
                  <c16:uniqueId val="{0000000A-C144-1C47-A82D-1475CD835B3A}"/>
                </c:ext>
              </c:extLst>
            </c:dLbl>
            <c:dLbl>
              <c:idx val="10"/>
              <c:tx>
                <c:rich>
                  <a:bodyPr/>
                  <a:lstStyle/>
                  <a:p>
                    <a:fld id="{DCAD0CD6-71E2-5740-AC48-168C0B8CACF6}" type="CELLRANGE">
                      <a:rPr lang="en-US"/>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C144-1C47-A82D-1475CD835B3A}"/>
                </c:ext>
              </c:extLst>
            </c:dLbl>
            <c:dLbl>
              <c:idx val="11"/>
              <c:tx>
                <c:rich>
                  <a:bodyPr/>
                  <a:lstStyle/>
                  <a:p>
                    <a:fld id="{3B5473BF-307B-4045-8FF1-62ABDD576DD3}"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144-1C47-A82D-1475CD835B3A}"/>
                </c:ext>
              </c:extLst>
            </c:dLbl>
            <c:dLbl>
              <c:idx val="12"/>
              <c:tx>
                <c:rich>
                  <a:bodyPr/>
                  <a:lstStyle/>
                  <a:p>
                    <a:fld id="{BA51264A-0C57-3341-BB58-E899C54589DD}"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144-1C47-A82D-1475CD835B3A}"/>
                </c:ext>
              </c:extLst>
            </c:dLbl>
            <c:dLbl>
              <c:idx val="13"/>
              <c:tx>
                <c:rich>
                  <a:bodyPr/>
                  <a:lstStyle/>
                  <a:p>
                    <a:fld id="{BB70B702-DC29-0548-A03A-47D74AC62102}"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144-1C47-A82D-1475CD835B3A}"/>
                </c:ext>
              </c:extLst>
            </c:dLbl>
            <c:dLbl>
              <c:idx val="14"/>
              <c:tx>
                <c:rich>
                  <a:bodyPr/>
                  <a:lstStyle/>
                  <a:p>
                    <a:fld id="{4DF6E23A-3D6D-0D4D-81C3-135F37CBF5F3}"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144-1C47-A82D-1475CD835B3A}"/>
                </c:ext>
              </c:extLst>
            </c:dLbl>
            <c:dLbl>
              <c:idx val="15"/>
              <c:tx>
                <c:rich>
                  <a:bodyPr/>
                  <a:lstStyle/>
                  <a:p>
                    <a:fld id="{D2CBC27A-C1CC-084D-91A7-10F37EA14EA4}"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144-1C47-A82D-1475CD835B3A}"/>
                </c:ext>
              </c:extLst>
            </c:dLbl>
            <c:dLbl>
              <c:idx val="16"/>
              <c:tx>
                <c:rich>
                  <a:bodyPr/>
                  <a:lstStyle/>
                  <a:p>
                    <a:fld id="{50C22F03-9A3C-3649-B16A-97319C534DB6}"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144-1C47-A82D-1475CD835B3A}"/>
                </c:ext>
              </c:extLst>
            </c:dLbl>
            <c:dLbl>
              <c:idx val="17"/>
              <c:delete val="1"/>
              <c:extLst>
                <c:ext xmlns:c15="http://schemas.microsoft.com/office/drawing/2012/chart" uri="{CE6537A1-D6FC-4f65-9D91-7224C49458BB}"/>
                <c:ext xmlns:c16="http://schemas.microsoft.com/office/drawing/2014/chart" uri="{C3380CC4-5D6E-409C-BE32-E72D297353CC}">
                  <c16:uniqueId val="{00000012-C144-1C47-A82D-1475CD835B3A}"/>
                </c:ext>
              </c:extLst>
            </c:dLbl>
            <c:dLbl>
              <c:idx val="18"/>
              <c:delete val="1"/>
              <c:extLst>
                <c:ext xmlns:c15="http://schemas.microsoft.com/office/drawing/2012/chart" uri="{CE6537A1-D6FC-4f65-9D91-7224C49458BB}"/>
                <c:ext xmlns:c16="http://schemas.microsoft.com/office/drawing/2014/chart" uri="{C3380CC4-5D6E-409C-BE32-E72D297353CC}">
                  <c16:uniqueId val="{00000013-C144-1C47-A82D-1475CD835B3A}"/>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desired_services!$C$113:$C$131</c:f>
              <c:numCache>
                <c:formatCode>General</c:formatCode>
                <c:ptCount val="19"/>
                <c:pt idx="0">
                  <c:v>0.625</c:v>
                </c:pt>
                <c:pt idx="1">
                  <c:v>0.625</c:v>
                </c:pt>
                <c:pt idx="2">
                  <c:v>0.625</c:v>
                </c:pt>
                <c:pt idx="3">
                  <c:v>1.25</c:v>
                </c:pt>
                <c:pt idx="4">
                  <c:v>1.25</c:v>
                </c:pt>
                <c:pt idx="5">
                  <c:v>1.25</c:v>
                </c:pt>
                <c:pt idx="6">
                  <c:v>2.5</c:v>
                </c:pt>
                <c:pt idx="7">
                  <c:v>3.125</c:v>
                </c:pt>
                <c:pt idx="8">
                  <c:v>3.75</c:v>
                </c:pt>
                <c:pt idx="9">
                  <c:v>4.375</c:v>
                </c:pt>
                <c:pt idx="10">
                  <c:v>5</c:v>
                </c:pt>
                <c:pt idx="11">
                  <c:v>5</c:v>
                </c:pt>
                <c:pt idx="12">
                  <c:v>6.8750000000000009</c:v>
                </c:pt>
                <c:pt idx="13">
                  <c:v>10.625</c:v>
                </c:pt>
                <c:pt idx="14">
                  <c:v>13.125</c:v>
                </c:pt>
                <c:pt idx="15">
                  <c:v>17.5</c:v>
                </c:pt>
                <c:pt idx="16">
                  <c:v>22.5</c:v>
                </c:pt>
                <c:pt idx="17">
                  <c:v>0</c:v>
                </c:pt>
                <c:pt idx="18">
                  <c:v>0</c:v>
                </c:pt>
              </c:numCache>
            </c:numRef>
          </c:val>
          <c:extLst>
            <c:ext xmlns:c15="http://schemas.microsoft.com/office/drawing/2012/chart" uri="{02D57815-91ED-43cb-92C2-25804820EDAC}">
              <c15:datalabelsRange>
                <c15:f>desired_services!$V$113:$V$131</c15:f>
                <c15:dlblRangeCache>
                  <c:ptCount val="19"/>
                  <c:pt idx="0">
                    <c:v>0.6%</c:v>
                  </c:pt>
                  <c:pt idx="1">
                    <c:v>0.6%</c:v>
                  </c:pt>
                  <c:pt idx="2">
                    <c:v>0.6%</c:v>
                  </c:pt>
                  <c:pt idx="3">
                    <c:v>1.3%</c:v>
                  </c:pt>
                  <c:pt idx="4">
                    <c:v>1.3%</c:v>
                  </c:pt>
                  <c:pt idx="5">
                    <c:v>1.3%</c:v>
                  </c:pt>
                  <c:pt idx="6">
                    <c:v>2.5%</c:v>
                  </c:pt>
                  <c:pt idx="7">
                    <c:v>3.1%</c:v>
                  </c:pt>
                  <c:pt idx="8">
                    <c:v>3.8%</c:v>
                  </c:pt>
                  <c:pt idx="9">
                    <c:v>4.4%</c:v>
                  </c:pt>
                  <c:pt idx="10">
                    <c:v>5.0%</c:v>
                  </c:pt>
                  <c:pt idx="11">
                    <c:v>5.0%</c:v>
                  </c:pt>
                  <c:pt idx="12">
                    <c:v>6.9%</c:v>
                  </c:pt>
                  <c:pt idx="13">
                    <c:v>10.6%</c:v>
                  </c:pt>
                  <c:pt idx="14">
                    <c:v>13.1%</c:v>
                  </c:pt>
                  <c:pt idx="15">
                    <c:v>17.5%</c:v>
                  </c:pt>
                  <c:pt idx="16">
                    <c:v>22.5%</c:v>
                  </c:pt>
                  <c:pt idx="17">
                    <c:v>0.0%</c:v>
                  </c:pt>
                  <c:pt idx="18">
                    <c:v>0.0%</c:v>
                  </c:pt>
                </c15:dlblRangeCache>
              </c15:datalabelsRange>
            </c:ext>
            <c:ext xmlns:c16="http://schemas.microsoft.com/office/drawing/2014/chart" uri="{C3380CC4-5D6E-409C-BE32-E72D297353CC}">
              <c16:uniqueId val="{00000014-C144-1C47-A82D-1475CD835B3A}"/>
            </c:ext>
          </c:extLst>
        </c:ser>
        <c:ser>
          <c:idx val="2"/>
          <c:order val="2"/>
          <c:tx>
            <c:strRef>
              <c:f>desired_services!$D$112</c:f>
              <c:strCache>
                <c:ptCount val="1"/>
                <c:pt idx="0">
                  <c:v>gap</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desired_services!$D$113:$D$131</c:f>
              <c:numCache>
                <c:formatCode>General</c:formatCode>
                <c:ptCount val="1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numCache>
            </c:numRef>
          </c:val>
          <c:extLst>
            <c:ext xmlns:c16="http://schemas.microsoft.com/office/drawing/2014/chart" uri="{C3380CC4-5D6E-409C-BE32-E72D297353CC}">
              <c16:uniqueId val="{00000015-C144-1C47-A82D-1475CD835B3A}"/>
            </c:ext>
          </c:extLst>
        </c:ser>
        <c:ser>
          <c:idx val="3"/>
          <c:order val="3"/>
          <c:tx>
            <c:strRef>
              <c:f>desired_services!$E$112</c:f>
              <c:strCache>
                <c:ptCount val="1"/>
                <c:pt idx="0">
                  <c:v>Offered services (total of 66)</c:v>
                </c:pt>
              </c:strCache>
            </c:strRef>
          </c:tx>
          <c:spPr>
            <a:solidFill>
              <a:srgbClr val="0070C0">
                <a:alpha val="50000"/>
              </a:srgbClr>
            </a:solidFill>
            <a:ln>
              <a:noFill/>
            </a:ln>
            <a:effectLst/>
          </c:spPr>
          <c:invertIfNegative val="0"/>
          <c:dPt>
            <c:idx val="3"/>
            <c:invertIfNegative val="0"/>
            <c:bubble3D val="0"/>
            <c:spPr>
              <a:solidFill>
                <a:srgbClr val="0070C0">
                  <a:alpha val="60000"/>
                </a:srgbClr>
              </a:solidFill>
              <a:ln>
                <a:noFill/>
              </a:ln>
              <a:effectLst/>
            </c:spPr>
            <c:extLst>
              <c:ext xmlns:c16="http://schemas.microsoft.com/office/drawing/2014/chart" uri="{C3380CC4-5D6E-409C-BE32-E72D297353CC}">
                <c16:uniqueId val="{00000019-C144-1C47-A82D-1475CD835B3A}"/>
              </c:ext>
            </c:extLst>
          </c:dPt>
          <c:dPt>
            <c:idx val="9"/>
            <c:invertIfNegative val="0"/>
            <c:bubble3D val="0"/>
            <c:spPr>
              <a:solidFill>
                <a:srgbClr val="0070C0">
                  <a:alpha val="60000"/>
                </a:srgbClr>
              </a:solidFill>
              <a:ln>
                <a:noFill/>
              </a:ln>
              <a:effectLst/>
            </c:spPr>
            <c:extLst>
              <c:ext xmlns:c16="http://schemas.microsoft.com/office/drawing/2014/chart" uri="{C3380CC4-5D6E-409C-BE32-E72D297353CC}">
                <c16:uniqueId val="{0000001F-C144-1C47-A82D-1475CD835B3A}"/>
              </c:ext>
            </c:extLst>
          </c:dPt>
          <c:dPt>
            <c:idx val="11"/>
            <c:invertIfNegative val="0"/>
            <c:bubble3D val="0"/>
            <c:spPr>
              <a:solidFill>
                <a:srgbClr val="0070C0">
                  <a:alpha val="60000"/>
                </a:srgbClr>
              </a:solidFill>
              <a:ln>
                <a:noFill/>
              </a:ln>
              <a:effectLst/>
            </c:spPr>
            <c:extLst>
              <c:ext xmlns:c16="http://schemas.microsoft.com/office/drawing/2014/chart" uri="{C3380CC4-5D6E-409C-BE32-E72D297353CC}">
                <c16:uniqueId val="{00000021-C144-1C47-A82D-1475CD835B3A}"/>
              </c:ext>
            </c:extLst>
          </c:dPt>
          <c:dPt>
            <c:idx val="12"/>
            <c:invertIfNegative val="0"/>
            <c:bubble3D val="0"/>
            <c:spPr>
              <a:solidFill>
                <a:srgbClr val="0070C0">
                  <a:alpha val="60000"/>
                </a:srgbClr>
              </a:solidFill>
              <a:ln>
                <a:noFill/>
              </a:ln>
              <a:effectLst/>
            </c:spPr>
            <c:extLst>
              <c:ext xmlns:c16="http://schemas.microsoft.com/office/drawing/2014/chart" uri="{C3380CC4-5D6E-409C-BE32-E72D297353CC}">
                <c16:uniqueId val="{00000022-C144-1C47-A82D-1475CD835B3A}"/>
              </c:ext>
            </c:extLst>
          </c:dPt>
          <c:dPt>
            <c:idx val="13"/>
            <c:invertIfNegative val="0"/>
            <c:bubble3D val="0"/>
            <c:spPr>
              <a:solidFill>
                <a:srgbClr val="0070C0">
                  <a:alpha val="30000"/>
                </a:srgbClr>
              </a:solidFill>
              <a:ln>
                <a:noFill/>
              </a:ln>
              <a:effectLst/>
            </c:spPr>
            <c:extLst>
              <c:ext xmlns:c16="http://schemas.microsoft.com/office/drawing/2014/chart" uri="{C3380CC4-5D6E-409C-BE32-E72D297353CC}">
                <c16:uniqueId val="{00000023-C144-1C47-A82D-1475CD835B3A}"/>
              </c:ext>
            </c:extLst>
          </c:dPt>
          <c:dPt>
            <c:idx val="15"/>
            <c:invertIfNegative val="0"/>
            <c:bubble3D val="0"/>
            <c:spPr>
              <a:solidFill>
                <a:srgbClr val="0070C0">
                  <a:alpha val="60000"/>
                </a:srgbClr>
              </a:solidFill>
              <a:ln>
                <a:noFill/>
              </a:ln>
              <a:effectLst/>
            </c:spPr>
            <c:extLst>
              <c:ext xmlns:c16="http://schemas.microsoft.com/office/drawing/2014/chart" uri="{C3380CC4-5D6E-409C-BE32-E72D297353CC}">
                <c16:uniqueId val="{00000025-C144-1C47-A82D-1475CD835B3A}"/>
              </c:ext>
            </c:extLst>
          </c:dPt>
          <c:dPt>
            <c:idx val="16"/>
            <c:invertIfNegative val="0"/>
            <c:bubble3D val="0"/>
            <c:spPr>
              <a:solidFill>
                <a:srgbClr val="0070C0">
                  <a:alpha val="30000"/>
                </a:srgbClr>
              </a:solidFill>
              <a:ln>
                <a:noFill/>
              </a:ln>
              <a:effectLst/>
            </c:spPr>
            <c:extLst>
              <c:ext xmlns:c16="http://schemas.microsoft.com/office/drawing/2014/chart" uri="{C3380CC4-5D6E-409C-BE32-E72D297353CC}">
                <c16:uniqueId val="{00000026-C144-1C47-A82D-1475CD835B3A}"/>
              </c:ext>
            </c:extLst>
          </c:dPt>
          <c:dPt>
            <c:idx val="17"/>
            <c:invertIfNegative val="0"/>
            <c:bubble3D val="0"/>
            <c:spPr>
              <a:solidFill>
                <a:srgbClr val="0070C0">
                  <a:alpha val="30000"/>
                </a:srgbClr>
              </a:solidFill>
              <a:ln>
                <a:noFill/>
              </a:ln>
              <a:effectLst/>
            </c:spPr>
            <c:extLst>
              <c:ext xmlns:c16="http://schemas.microsoft.com/office/drawing/2014/chart" uri="{C3380CC4-5D6E-409C-BE32-E72D297353CC}">
                <c16:uniqueId val="{00000027-C144-1C47-A82D-1475CD835B3A}"/>
              </c:ext>
            </c:extLst>
          </c:dPt>
          <c:dPt>
            <c:idx val="18"/>
            <c:invertIfNegative val="0"/>
            <c:bubble3D val="0"/>
            <c:spPr>
              <a:solidFill>
                <a:srgbClr val="0070C0">
                  <a:alpha val="60000"/>
                </a:srgbClr>
              </a:solidFill>
              <a:ln>
                <a:noFill/>
              </a:ln>
              <a:effectLst/>
            </c:spPr>
            <c:extLst>
              <c:ext xmlns:c16="http://schemas.microsoft.com/office/drawing/2014/chart" uri="{C3380CC4-5D6E-409C-BE32-E72D297353CC}">
                <c16:uniqueId val="{00000028-C144-1C47-A82D-1475CD835B3A}"/>
              </c:ext>
            </c:extLst>
          </c:dPt>
          <c:dLbls>
            <c:dLbl>
              <c:idx val="0"/>
              <c:delete val="1"/>
              <c:extLst>
                <c:ext xmlns:c15="http://schemas.microsoft.com/office/drawing/2012/chart" uri="{CE6537A1-D6FC-4f65-9D91-7224C49458BB}"/>
                <c:ext xmlns:c16="http://schemas.microsoft.com/office/drawing/2014/chart" uri="{C3380CC4-5D6E-409C-BE32-E72D297353CC}">
                  <c16:uniqueId val="{00000016-C144-1C47-A82D-1475CD835B3A}"/>
                </c:ext>
              </c:extLst>
            </c:dLbl>
            <c:dLbl>
              <c:idx val="1"/>
              <c:delete val="1"/>
              <c:extLst>
                <c:ext xmlns:c15="http://schemas.microsoft.com/office/drawing/2012/chart" uri="{CE6537A1-D6FC-4f65-9D91-7224C49458BB}"/>
                <c:ext xmlns:c16="http://schemas.microsoft.com/office/drawing/2014/chart" uri="{C3380CC4-5D6E-409C-BE32-E72D297353CC}">
                  <c16:uniqueId val="{00000017-C144-1C47-A82D-1475CD835B3A}"/>
                </c:ext>
              </c:extLst>
            </c:dLbl>
            <c:dLbl>
              <c:idx val="2"/>
              <c:delete val="1"/>
              <c:extLst>
                <c:ext xmlns:c15="http://schemas.microsoft.com/office/drawing/2012/chart" uri="{CE6537A1-D6FC-4f65-9D91-7224C49458BB}"/>
                <c:ext xmlns:c16="http://schemas.microsoft.com/office/drawing/2014/chart" uri="{C3380CC4-5D6E-409C-BE32-E72D297353CC}">
                  <c16:uniqueId val="{00000018-C144-1C47-A82D-1475CD835B3A}"/>
                </c:ext>
              </c:extLst>
            </c:dLbl>
            <c:dLbl>
              <c:idx val="3"/>
              <c:tx>
                <c:rich>
                  <a:bodyPr/>
                  <a:lstStyle/>
                  <a:p>
                    <a:fld id="{04F68BD6-64B6-A242-BB70-9BA3129AA9B4}"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144-1C47-A82D-1475CD835B3A}"/>
                </c:ext>
              </c:extLst>
            </c:dLbl>
            <c:dLbl>
              <c:idx val="4"/>
              <c:delete val="1"/>
              <c:extLst>
                <c:ext xmlns:c15="http://schemas.microsoft.com/office/drawing/2012/chart" uri="{CE6537A1-D6FC-4f65-9D91-7224C49458BB}"/>
                <c:ext xmlns:c16="http://schemas.microsoft.com/office/drawing/2014/chart" uri="{C3380CC4-5D6E-409C-BE32-E72D297353CC}">
                  <c16:uniqueId val="{0000001A-C144-1C47-A82D-1475CD835B3A}"/>
                </c:ext>
              </c:extLst>
            </c:dLbl>
            <c:dLbl>
              <c:idx val="5"/>
              <c:delete val="1"/>
              <c:extLst>
                <c:ext xmlns:c15="http://schemas.microsoft.com/office/drawing/2012/chart" uri="{CE6537A1-D6FC-4f65-9D91-7224C49458BB}"/>
                <c:ext xmlns:c16="http://schemas.microsoft.com/office/drawing/2014/chart" uri="{C3380CC4-5D6E-409C-BE32-E72D297353CC}">
                  <c16:uniqueId val="{0000001B-C144-1C47-A82D-1475CD835B3A}"/>
                </c:ext>
              </c:extLst>
            </c:dLbl>
            <c:dLbl>
              <c:idx val="6"/>
              <c:delete val="1"/>
              <c:extLst>
                <c:ext xmlns:c15="http://schemas.microsoft.com/office/drawing/2012/chart" uri="{CE6537A1-D6FC-4f65-9D91-7224C49458BB}"/>
                <c:ext xmlns:c16="http://schemas.microsoft.com/office/drawing/2014/chart" uri="{C3380CC4-5D6E-409C-BE32-E72D297353CC}">
                  <c16:uniqueId val="{0000001C-C144-1C47-A82D-1475CD835B3A}"/>
                </c:ext>
              </c:extLst>
            </c:dLbl>
            <c:dLbl>
              <c:idx val="7"/>
              <c:delete val="1"/>
              <c:extLst>
                <c:ext xmlns:c15="http://schemas.microsoft.com/office/drawing/2012/chart" uri="{CE6537A1-D6FC-4f65-9D91-7224C49458BB}"/>
                <c:ext xmlns:c16="http://schemas.microsoft.com/office/drawing/2014/chart" uri="{C3380CC4-5D6E-409C-BE32-E72D297353CC}">
                  <c16:uniqueId val="{0000001D-C144-1C47-A82D-1475CD835B3A}"/>
                </c:ext>
              </c:extLst>
            </c:dLbl>
            <c:dLbl>
              <c:idx val="8"/>
              <c:delete val="1"/>
              <c:extLst>
                <c:ext xmlns:c15="http://schemas.microsoft.com/office/drawing/2012/chart" uri="{CE6537A1-D6FC-4f65-9D91-7224C49458BB}"/>
                <c:ext xmlns:c16="http://schemas.microsoft.com/office/drawing/2014/chart" uri="{C3380CC4-5D6E-409C-BE32-E72D297353CC}">
                  <c16:uniqueId val="{0000001E-C144-1C47-A82D-1475CD835B3A}"/>
                </c:ext>
              </c:extLst>
            </c:dLbl>
            <c:dLbl>
              <c:idx val="9"/>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0F412D27-636F-0F4D-951C-7B0CF690FCB3}" type="CELLRANGE">
                      <a:rPr lang="en-GB"/>
                      <a:pPr>
                        <a:defRPr sz="700"/>
                      </a:pPr>
                      <a:t>[CELLRANGE]</a:t>
                    </a:fld>
                    <a:endParaRPr lang="en-GB"/>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144-1C47-A82D-1475CD835B3A}"/>
                </c:ext>
              </c:extLst>
            </c:dLbl>
            <c:dLbl>
              <c:idx val="10"/>
              <c:delete val="1"/>
              <c:extLst>
                <c:ext xmlns:c15="http://schemas.microsoft.com/office/drawing/2012/chart" uri="{CE6537A1-D6FC-4f65-9D91-7224C49458BB}"/>
                <c:ext xmlns:c16="http://schemas.microsoft.com/office/drawing/2014/chart" uri="{C3380CC4-5D6E-409C-BE32-E72D297353CC}">
                  <c16:uniqueId val="{00000020-C144-1C47-A82D-1475CD835B3A}"/>
                </c:ext>
              </c:extLst>
            </c:dLbl>
            <c:dLbl>
              <c:idx val="11"/>
              <c:tx>
                <c:rich>
                  <a:bodyPr/>
                  <a:lstStyle/>
                  <a:p>
                    <a:fld id="{16691AB5-FF03-1242-9027-4BDEFFF8EA8F}"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C144-1C47-A82D-1475CD835B3A}"/>
                </c:ext>
              </c:extLst>
            </c:dLbl>
            <c:dLbl>
              <c:idx val="12"/>
              <c:tx>
                <c:rich>
                  <a:bodyPr/>
                  <a:lstStyle/>
                  <a:p>
                    <a:fld id="{743FA537-8004-E241-A077-48384C2FB099}"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C144-1C47-A82D-1475CD835B3A}"/>
                </c:ext>
              </c:extLst>
            </c:dLbl>
            <c:dLbl>
              <c:idx val="13"/>
              <c:delete val="1"/>
              <c:extLst>
                <c:ext xmlns:c15="http://schemas.microsoft.com/office/drawing/2012/chart" uri="{CE6537A1-D6FC-4f65-9D91-7224C49458BB}"/>
                <c:ext xmlns:c16="http://schemas.microsoft.com/office/drawing/2014/chart" uri="{C3380CC4-5D6E-409C-BE32-E72D297353CC}">
                  <c16:uniqueId val="{00000023-C144-1C47-A82D-1475CD835B3A}"/>
                </c:ext>
              </c:extLst>
            </c:dLbl>
            <c:dLbl>
              <c:idx val="14"/>
              <c:delete val="1"/>
              <c:extLst>
                <c:ext xmlns:c15="http://schemas.microsoft.com/office/drawing/2012/chart" uri="{CE6537A1-D6FC-4f65-9D91-7224C49458BB}"/>
                <c:ext xmlns:c16="http://schemas.microsoft.com/office/drawing/2014/chart" uri="{C3380CC4-5D6E-409C-BE32-E72D297353CC}">
                  <c16:uniqueId val="{00000024-C144-1C47-A82D-1475CD835B3A}"/>
                </c:ext>
              </c:extLst>
            </c:dLbl>
            <c:dLbl>
              <c:idx val="15"/>
              <c:tx>
                <c:rich>
                  <a:bodyPr/>
                  <a:lstStyle/>
                  <a:p>
                    <a:fld id="{78DC9D85-36BA-E549-9421-87352DC8A89A}"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C144-1C47-A82D-1475CD835B3A}"/>
                </c:ext>
              </c:extLst>
            </c:dLbl>
            <c:dLbl>
              <c:idx val="16"/>
              <c:delete val="1"/>
              <c:extLst>
                <c:ext xmlns:c15="http://schemas.microsoft.com/office/drawing/2012/chart" uri="{CE6537A1-D6FC-4f65-9D91-7224C49458BB}"/>
                <c:ext xmlns:c16="http://schemas.microsoft.com/office/drawing/2014/chart" uri="{C3380CC4-5D6E-409C-BE32-E72D297353CC}">
                  <c16:uniqueId val="{00000026-C144-1C47-A82D-1475CD835B3A}"/>
                </c:ext>
              </c:extLst>
            </c:dLbl>
            <c:dLbl>
              <c:idx val="17"/>
              <c:delete val="1"/>
              <c:extLst>
                <c:ext xmlns:c15="http://schemas.microsoft.com/office/drawing/2012/chart" uri="{CE6537A1-D6FC-4f65-9D91-7224C49458BB}"/>
                <c:ext xmlns:c16="http://schemas.microsoft.com/office/drawing/2014/chart" uri="{C3380CC4-5D6E-409C-BE32-E72D297353CC}">
                  <c16:uniqueId val="{00000027-C144-1C47-A82D-1475CD835B3A}"/>
                </c:ext>
              </c:extLst>
            </c:dLbl>
            <c:dLbl>
              <c:idx val="18"/>
              <c:tx>
                <c:rich>
                  <a:bodyPr/>
                  <a:lstStyle/>
                  <a:p>
                    <a:fld id="{9ED7A024-06EF-174A-9FD4-F3891B2C762D}"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C144-1C47-A82D-1475CD835B3A}"/>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desired_services!$E$113:$E$131</c:f>
              <c:numCache>
                <c:formatCode>0.00</c:formatCode>
                <c:ptCount val="19"/>
                <c:pt idx="0">
                  <c:v>0</c:v>
                </c:pt>
                <c:pt idx="1">
                  <c:v>0</c:v>
                </c:pt>
                <c:pt idx="2">
                  <c:v>0</c:v>
                </c:pt>
                <c:pt idx="3">
                  <c:v>16.666666666666664</c:v>
                </c:pt>
                <c:pt idx="4">
                  <c:v>0</c:v>
                </c:pt>
                <c:pt idx="5">
                  <c:v>0</c:v>
                </c:pt>
                <c:pt idx="6">
                  <c:v>0</c:v>
                </c:pt>
                <c:pt idx="7">
                  <c:v>0</c:v>
                </c:pt>
                <c:pt idx="8">
                  <c:v>0</c:v>
                </c:pt>
                <c:pt idx="9">
                  <c:v>30.303030303030305</c:v>
                </c:pt>
                <c:pt idx="10">
                  <c:v>0</c:v>
                </c:pt>
                <c:pt idx="11">
                  <c:v>10.606060606060606</c:v>
                </c:pt>
                <c:pt idx="12">
                  <c:v>21.212121212121211</c:v>
                </c:pt>
                <c:pt idx="13">
                  <c:v>3.0303030303030303</c:v>
                </c:pt>
                <c:pt idx="14">
                  <c:v>0</c:v>
                </c:pt>
                <c:pt idx="15">
                  <c:v>6.0606060606060606</c:v>
                </c:pt>
                <c:pt idx="16">
                  <c:v>3.0303030303030303</c:v>
                </c:pt>
                <c:pt idx="17">
                  <c:v>3.0303030303030303</c:v>
                </c:pt>
                <c:pt idx="18">
                  <c:v>6.0606060606060606</c:v>
                </c:pt>
              </c:numCache>
            </c:numRef>
          </c:val>
          <c:extLst>
            <c:ext xmlns:c15="http://schemas.microsoft.com/office/drawing/2012/chart" uri="{02D57815-91ED-43cb-92C2-25804820EDAC}">
              <c15:datalabelsRange>
                <c15:f>desired_services!$X$113:$X$131</c15:f>
                <c15:dlblRangeCache>
                  <c:ptCount val="19"/>
                  <c:pt idx="0">
                    <c:v>0.0%</c:v>
                  </c:pt>
                  <c:pt idx="1">
                    <c:v>0.0%</c:v>
                  </c:pt>
                  <c:pt idx="2">
                    <c:v>0.0%</c:v>
                  </c:pt>
                  <c:pt idx="3">
                    <c:v>16.7%</c:v>
                  </c:pt>
                  <c:pt idx="4">
                    <c:v>0.0%</c:v>
                  </c:pt>
                  <c:pt idx="5">
                    <c:v>0.0%</c:v>
                  </c:pt>
                  <c:pt idx="6">
                    <c:v>0.0%</c:v>
                  </c:pt>
                  <c:pt idx="7">
                    <c:v>0.0%</c:v>
                  </c:pt>
                  <c:pt idx="8">
                    <c:v>0.0%</c:v>
                  </c:pt>
                  <c:pt idx="9">
                    <c:v>30.3%</c:v>
                  </c:pt>
                  <c:pt idx="10">
                    <c:v>0.0%</c:v>
                  </c:pt>
                  <c:pt idx="11">
                    <c:v>10.6%</c:v>
                  </c:pt>
                  <c:pt idx="12">
                    <c:v>21.2%</c:v>
                  </c:pt>
                  <c:pt idx="13">
                    <c:v>3.0%</c:v>
                  </c:pt>
                  <c:pt idx="14">
                    <c:v>0.0%</c:v>
                  </c:pt>
                  <c:pt idx="15">
                    <c:v>6.1%</c:v>
                  </c:pt>
                  <c:pt idx="16">
                    <c:v>3.0%</c:v>
                  </c:pt>
                  <c:pt idx="17">
                    <c:v>3.0%</c:v>
                  </c:pt>
                  <c:pt idx="18">
                    <c:v>6.1%</c:v>
                  </c:pt>
                </c15:dlblRangeCache>
              </c15:datalabelsRange>
            </c:ext>
            <c:ext xmlns:c16="http://schemas.microsoft.com/office/drawing/2014/chart" uri="{C3380CC4-5D6E-409C-BE32-E72D297353CC}">
              <c16:uniqueId val="{00000029-C144-1C47-A82D-1475CD835B3A}"/>
            </c:ext>
          </c:extLst>
        </c:ser>
        <c:ser>
          <c:idx val="4"/>
          <c:order val="4"/>
          <c:tx>
            <c:strRef>
              <c:f>desired_services!$F$112</c:f>
              <c:strCache>
                <c:ptCount val="1"/>
                <c:pt idx="0">
                  <c:v>right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desired_services!$F$113:$F$131</c:f>
              <c:numCache>
                <c:formatCode>0.0</c:formatCode>
                <c:ptCount val="19"/>
                <c:pt idx="0">
                  <c:v>32</c:v>
                </c:pt>
                <c:pt idx="1">
                  <c:v>32</c:v>
                </c:pt>
                <c:pt idx="2">
                  <c:v>32</c:v>
                </c:pt>
                <c:pt idx="3">
                  <c:v>15.333333333333336</c:v>
                </c:pt>
                <c:pt idx="4">
                  <c:v>32</c:v>
                </c:pt>
                <c:pt idx="5">
                  <c:v>32</c:v>
                </c:pt>
                <c:pt idx="6">
                  <c:v>32</c:v>
                </c:pt>
                <c:pt idx="7">
                  <c:v>32</c:v>
                </c:pt>
                <c:pt idx="8">
                  <c:v>32</c:v>
                </c:pt>
                <c:pt idx="9">
                  <c:v>1.6969696969696955</c:v>
                </c:pt>
                <c:pt idx="10">
                  <c:v>32</c:v>
                </c:pt>
                <c:pt idx="11">
                  <c:v>21.393939393939394</c:v>
                </c:pt>
                <c:pt idx="12">
                  <c:v>10.787878787878789</c:v>
                </c:pt>
                <c:pt idx="13">
                  <c:v>28.969696969696969</c:v>
                </c:pt>
                <c:pt idx="14">
                  <c:v>32</c:v>
                </c:pt>
                <c:pt idx="15">
                  <c:v>25.939393939393938</c:v>
                </c:pt>
                <c:pt idx="16">
                  <c:v>28.969696969696969</c:v>
                </c:pt>
                <c:pt idx="17">
                  <c:v>28.969696969696969</c:v>
                </c:pt>
                <c:pt idx="18">
                  <c:v>25.939393939393938</c:v>
                </c:pt>
              </c:numCache>
            </c:numRef>
          </c:val>
          <c:extLst>
            <c:ext xmlns:c16="http://schemas.microsoft.com/office/drawing/2014/chart" uri="{C3380CC4-5D6E-409C-BE32-E72D297353CC}">
              <c16:uniqueId val="{0000002A-C144-1C47-A82D-1475CD835B3A}"/>
            </c:ext>
          </c:extLst>
        </c:ser>
        <c:ser>
          <c:idx val="5"/>
          <c:order val="5"/>
          <c:tx>
            <c:strRef>
              <c:f>desired_services!$G$112</c:f>
              <c:strCache>
                <c:ptCount val="1"/>
                <c:pt idx="0">
                  <c:v>% desired</c:v>
                </c:pt>
              </c:strCache>
            </c:strRef>
          </c:tx>
          <c:spPr>
            <a:solidFill>
              <a:schemeClr val="accent6"/>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desired_services!$G$113:$G$131</c:f>
              <c:numCache>
                <c:formatCode>0.00</c:formatCode>
                <c:ptCount val="19"/>
                <c:pt idx="0" formatCode="General">
                  <c:v>62.5</c:v>
                </c:pt>
                <c:pt idx="1">
                  <c:v>62.5</c:v>
                </c:pt>
                <c:pt idx="2">
                  <c:v>62.5</c:v>
                </c:pt>
                <c:pt idx="3">
                  <c:v>125</c:v>
                </c:pt>
                <c:pt idx="4">
                  <c:v>125</c:v>
                </c:pt>
                <c:pt idx="5">
                  <c:v>125</c:v>
                </c:pt>
                <c:pt idx="6">
                  <c:v>250</c:v>
                </c:pt>
                <c:pt idx="7">
                  <c:v>312.5</c:v>
                </c:pt>
                <c:pt idx="8">
                  <c:v>375</c:v>
                </c:pt>
                <c:pt idx="9">
                  <c:v>437.5</c:v>
                </c:pt>
                <c:pt idx="10">
                  <c:v>500</c:v>
                </c:pt>
                <c:pt idx="11">
                  <c:v>500</c:v>
                </c:pt>
                <c:pt idx="12">
                  <c:v>687.50000000000011</c:v>
                </c:pt>
                <c:pt idx="13">
                  <c:v>1062.5</c:v>
                </c:pt>
                <c:pt idx="14">
                  <c:v>1312.5</c:v>
                </c:pt>
                <c:pt idx="15">
                  <c:v>1750</c:v>
                </c:pt>
                <c:pt idx="16">
                  <c:v>2250</c:v>
                </c:pt>
                <c:pt idx="17">
                  <c:v>0</c:v>
                </c:pt>
                <c:pt idx="18">
                  <c:v>0</c:v>
                </c:pt>
              </c:numCache>
            </c:numRef>
          </c:val>
          <c:extLst>
            <c:ext xmlns:c16="http://schemas.microsoft.com/office/drawing/2014/chart" uri="{C3380CC4-5D6E-409C-BE32-E72D297353CC}">
              <c16:uniqueId val="{0000002B-C144-1C47-A82D-1475CD835B3A}"/>
            </c:ext>
          </c:extLst>
        </c:ser>
        <c:ser>
          <c:idx val="6"/>
          <c:order val="6"/>
          <c:tx>
            <c:strRef>
              <c:f>desired_services!$H$112</c:f>
              <c:strCache>
                <c:ptCount val="1"/>
                <c:pt idx="0">
                  <c:v>% offfered</c:v>
                </c:pt>
              </c:strCache>
            </c:strRef>
          </c:tx>
          <c:spPr>
            <a:solidFill>
              <a:schemeClr val="accent1">
                <a:lumMod val="60000"/>
              </a:schemeClr>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desired_services!$H$113:$H$131</c:f>
              <c:numCache>
                <c:formatCode>General</c:formatCode>
                <c:ptCount val="19"/>
              </c:numCache>
            </c:numRef>
          </c:val>
          <c:extLst>
            <c:ext xmlns:c16="http://schemas.microsoft.com/office/drawing/2014/chart" uri="{C3380CC4-5D6E-409C-BE32-E72D297353CC}">
              <c16:uniqueId val="{0000002C-C144-1C47-A82D-1475CD835B3A}"/>
            </c:ext>
          </c:extLst>
        </c:ser>
        <c:dLbls>
          <c:showLegendKey val="0"/>
          <c:showVal val="0"/>
          <c:showCatName val="0"/>
          <c:showSerName val="0"/>
          <c:showPercent val="0"/>
          <c:showBubbleSize val="0"/>
        </c:dLbls>
        <c:gapWidth val="60"/>
        <c:overlap val="100"/>
        <c:axId val="2048723663"/>
        <c:axId val="181927136"/>
      </c:barChart>
      <c:catAx>
        <c:axId val="2048723663"/>
        <c:scaling>
          <c:orientation val="minMax"/>
        </c:scaling>
        <c:delete val="1"/>
        <c:axPos val="l"/>
        <c:numFmt formatCode="General" sourceLinked="1"/>
        <c:majorTickMark val="out"/>
        <c:minorTickMark val="none"/>
        <c:tickLblPos val="nextTo"/>
        <c:crossAx val="181927136"/>
        <c:crosses val="autoZero"/>
        <c:auto val="1"/>
        <c:lblAlgn val="ctr"/>
        <c:lblOffset val="100"/>
        <c:noMultiLvlLbl val="0"/>
      </c:catAx>
      <c:valAx>
        <c:axId val="181927136"/>
        <c:scaling>
          <c:orientation val="minMax"/>
          <c:max val="71"/>
          <c:min val="10"/>
        </c:scaling>
        <c:delete val="1"/>
        <c:axPos val="b"/>
        <c:numFmt formatCode="0.00" sourceLinked="1"/>
        <c:majorTickMark val="out"/>
        <c:minorTickMark val="none"/>
        <c:tickLblPos val="nextTo"/>
        <c:crossAx val="2048723663"/>
        <c:crosses val="autoZero"/>
        <c:crossBetween val="between"/>
      </c:valAx>
      <c:spPr>
        <a:noFill/>
        <a:ln>
          <a:noFill/>
        </a:ln>
        <a:effectLst/>
      </c:spPr>
    </c:plotArea>
    <c:legend>
      <c:legendPos val="t"/>
      <c:legendEntry>
        <c:idx val="0"/>
        <c:delete val="1"/>
      </c:legendEntry>
      <c:legendEntry>
        <c:idx val="2"/>
        <c:delete val="1"/>
      </c:legendEntry>
      <c:legendEntry>
        <c:idx val="4"/>
        <c:delete val="1"/>
      </c:legendEntry>
      <c:legendEntry>
        <c:idx val="5"/>
        <c:delete val="1"/>
      </c:legendEntry>
      <c:legendEntry>
        <c:idx val="6"/>
        <c:delete val="1"/>
      </c:legendEntry>
      <c:layout>
        <c:manualLayout>
          <c:xMode val="edge"/>
          <c:yMode val="edge"/>
          <c:x val="7.2756437667830978E-2"/>
          <c:y val="5.0706563773294674E-2"/>
          <c:w val="0.6502463693491195"/>
          <c:h val="5.47785076965322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50228588990917"/>
          <c:y val="0.11541503433492595"/>
          <c:w val="0.84511067366579173"/>
          <c:h val="0.63220899581204315"/>
        </c:manualLayout>
      </c:layout>
      <c:barChart>
        <c:barDir val="col"/>
        <c:grouping val="clustered"/>
        <c:varyColors val="0"/>
        <c:ser>
          <c:idx val="0"/>
          <c:order val="0"/>
          <c:tx>
            <c:strRef>
              <c:f>citizenship!$B$12</c:f>
              <c:strCache>
                <c:ptCount val="1"/>
                <c:pt idx="0">
                  <c:v>frequency</c:v>
                </c:pt>
              </c:strCache>
            </c:strRef>
          </c:tx>
          <c:spPr>
            <a:solidFill>
              <a:schemeClr val="accent1"/>
            </a:solidFill>
            <a:ln>
              <a:noFill/>
            </a:ln>
            <a:effectLst/>
          </c:spPr>
          <c:invertIfNegative val="0"/>
          <c:cat>
            <c:numRef>
              <c:f>citizenship!$A$13:$A$16</c:f>
              <c:numCache>
                <c:formatCode>General</c:formatCode>
                <c:ptCount val="4"/>
              </c:numCache>
            </c:numRef>
          </c:cat>
          <c:val>
            <c:numRef>
              <c:f>citizenship!$B$13:$B$16</c:f>
            </c:numRef>
          </c:val>
          <c:extLst>
            <c:ext xmlns:c16="http://schemas.microsoft.com/office/drawing/2014/chart" uri="{C3380CC4-5D6E-409C-BE32-E72D297353CC}">
              <c16:uniqueId val="{00000000-A394-1E45-B646-6BB8976ECAD2}"/>
            </c:ext>
          </c:extLst>
        </c:ser>
        <c:ser>
          <c:idx val="1"/>
          <c:order val="1"/>
          <c:tx>
            <c:strRef>
              <c:f>citizenship!$C$12</c:f>
              <c:strCache>
                <c:ptCount val="1"/>
                <c:pt idx="0">
                  <c:v>pct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citizenship!$A$13:$A$16</c:f>
              <c:numCache>
                <c:formatCode>General</c:formatCode>
                <c:ptCount val="4"/>
              </c:numCache>
            </c:numRef>
          </c:cat>
          <c:val>
            <c:numRef>
              <c:f>citizenship!$C$13:$C$16</c:f>
              <c:numCache>
                <c:formatCode>0%</c:formatCode>
                <c:ptCount val="4"/>
                <c:pt idx="0">
                  <c:v>0.61538461538461542</c:v>
                </c:pt>
                <c:pt idx="1">
                  <c:v>0.21153846153846154</c:v>
                </c:pt>
                <c:pt idx="2">
                  <c:v>0.16666666666666666</c:v>
                </c:pt>
                <c:pt idx="3">
                  <c:v>6.41025641025641E-3</c:v>
                </c:pt>
              </c:numCache>
            </c:numRef>
          </c:val>
          <c:extLst>
            <c:ext xmlns:c16="http://schemas.microsoft.com/office/drawing/2014/chart" uri="{C3380CC4-5D6E-409C-BE32-E72D297353CC}">
              <c16:uniqueId val="{00000001-A394-1E45-B646-6BB8976ECAD2}"/>
            </c:ext>
          </c:extLst>
        </c:ser>
        <c:dLbls>
          <c:showLegendKey val="0"/>
          <c:showVal val="0"/>
          <c:showCatName val="0"/>
          <c:showSerName val="0"/>
          <c:showPercent val="0"/>
          <c:showBubbleSize val="0"/>
        </c:dLbls>
        <c:gapWidth val="219"/>
        <c:overlap val="-27"/>
        <c:axId val="1191674111"/>
        <c:axId val="1196021023"/>
      </c:barChart>
      <c:catAx>
        <c:axId val="11916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DE"/>
          </a:p>
        </c:txPr>
        <c:crossAx val="1196021023"/>
        <c:crosses val="autoZero"/>
        <c:auto val="1"/>
        <c:lblAlgn val="ctr"/>
        <c:lblOffset val="100"/>
        <c:noMultiLvlLbl val="0"/>
      </c:catAx>
      <c:valAx>
        <c:axId val="1196021023"/>
        <c:scaling>
          <c:orientation val="minMax"/>
        </c:scaling>
        <c:delete val="1"/>
        <c:axPos val="l"/>
        <c:numFmt formatCode="0%" sourceLinked="0"/>
        <c:majorTickMark val="none"/>
        <c:minorTickMark val="none"/>
        <c:tickLblPos val="nextTo"/>
        <c:crossAx val="119167411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16535505999982E-2"/>
          <c:y val="4.7298708839891457E-2"/>
          <c:w val="0.93896692898800005"/>
          <c:h val="0.70595543564330543"/>
        </c:manualLayout>
      </c:layout>
      <c:bubbleChart>
        <c:varyColors val="0"/>
        <c:ser>
          <c:idx val="0"/>
          <c:order val="0"/>
          <c:spPr>
            <a:blipFill dpi="0" rotWithShape="1">
              <a:blip xmlns:r="http://schemas.openxmlformats.org/officeDocument/2006/relationships" r:embed="rId3">
                <a:alphaModFix amt="70000"/>
              </a:blip>
              <a:srcRect/>
              <a:stretch>
                <a:fillRect/>
              </a:stretch>
            </a:blipFill>
            <a:ln>
              <a:noFill/>
            </a:ln>
            <a:effectLst/>
          </c:spPr>
          <c:invertIfNegative val="0"/>
          <c:dLbls>
            <c:dLbl>
              <c:idx val="0"/>
              <c:tx>
                <c:rich>
                  <a:bodyPr/>
                  <a:lstStyle/>
                  <a:p>
                    <a:fld id="{1C30321F-DC4E-E94C-9BBA-4BD556AADAD0}"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C03-0D4C-AC15-EBCCDC891D41}"/>
                </c:ext>
              </c:extLst>
            </c:dLbl>
            <c:dLbl>
              <c:idx val="1"/>
              <c:tx>
                <c:rich>
                  <a:bodyPr/>
                  <a:lstStyle/>
                  <a:p>
                    <a:fld id="{3FB0F290-64CA-E146-9271-8510E5B08B46}"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C03-0D4C-AC15-EBCCDC891D41}"/>
                </c:ext>
              </c:extLst>
            </c:dLbl>
            <c:dLbl>
              <c:idx val="2"/>
              <c:tx>
                <c:rich>
                  <a:bodyPr/>
                  <a:lstStyle/>
                  <a:p>
                    <a:fld id="{C49840AE-0742-444D-8F49-714B84FE1352}"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C03-0D4C-AC15-EBCCDC891D41}"/>
                </c:ext>
              </c:extLst>
            </c:dLbl>
            <c:dLbl>
              <c:idx val="3"/>
              <c:tx>
                <c:rich>
                  <a:bodyPr/>
                  <a:lstStyle/>
                  <a:p>
                    <a:fld id="{1C86F20A-3A81-8743-AD88-62C7094B1F91}"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C03-0D4C-AC15-EBCCDC891D41}"/>
                </c:ext>
              </c:extLst>
            </c:dLbl>
            <c:dLbl>
              <c:idx val="4"/>
              <c:tx>
                <c:rich>
                  <a:bodyPr/>
                  <a:lstStyle/>
                  <a:p>
                    <a:fld id="{1D0389E5-2E1D-E84E-80F5-04709B28C0C9}"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C03-0D4C-AC15-EBCCDC891D41}"/>
                </c:ext>
              </c:extLst>
            </c:dLbl>
            <c:dLbl>
              <c:idx val="5"/>
              <c:tx>
                <c:rich>
                  <a:bodyPr/>
                  <a:lstStyle/>
                  <a:p>
                    <a:fld id="{58ADC152-94BC-E14C-90BC-35994631E399}"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C03-0D4C-AC15-EBCCDC891D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german!$A$14:$A$19</c:f>
              <c:numCache>
                <c:formatCode>@</c:formatCode>
                <c:ptCount val="6"/>
                <c:pt idx="0">
                  <c:v>0</c:v>
                </c:pt>
                <c:pt idx="1">
                  <c:v>0</c:v>
                </c:pt>
                <c:pt idx="2">
                  <c:v>0</c:v>
                </c:pt>
                <c:pt idx="3">
                  <c:v>0</c:v>
                </c:pt>
                <c:pt idx="4">
                  <c:v>0</c:v>
                </c:pt>
                <c:pt idx="5">
                  <c:v>0</c:v>
                </c:pt>
              </c:numCache>
            </c:numRef>
          </c:yVal>
          <c:bubbleSize>
            <c:numRef>
              <c:f>german!$B$14:$B$19</c:f>
              <c:numCache>
                <c:formatCode>General</c:formatCode>
                <c:ptCount val="6"/>
                <c:pt idx="0">
                  <c:v>10</c:v>
                </c:pt>
                <c:pt idx="1">
                  <c:v>39</c:v>
                </c:pt>
                <c:pt idx="2">
                  <c:v>48</c:v>
                </c:pt>
                <c:pt idx="3">
                  <c:v>25</c:v>
                </c:pt>
                <c:pt idx="4">
                  <c:v>27</c:v>
                </c:pt>
                <c:pt idx="5">
                  <c:v>7</c:v>
                </c:pt>
              </c:numCache>
            </c:numRef>
          </c:bubbleSize>
          <c:bubble3D val="1"/>
          <c:extLst>
            <c:ext xmlns:c15="http://schemas.microsoft.com/office/drawing/2012/chart" uri="{02D57815-91ED-43cb-92C2-25804820EDAC}">
              <c15:datalabelsRange>
                <c15:f>german!$A$14:$A$19</c15:f>
                <c15:dlblRangeCache>
                  <c:ptCount val="6"/>
                  <c:pt idx="0">
                    <c:v>NONE</c:v>
                  </c:pt>
                  <c:pt idx="1">
                    <c:v>A1/A2</c:v>
                  </c:pt>
                  <c:pt idx="2">
                    <c:v>B1</c:v>
                  </c:pt>
                  <c:pt idx="3">
                    <c:v>B2</c:v>
                  </c:pt>
                  <c:pt idx="4">
                    <c:v>C1/C2</c:v>
                  </c:pt>
                  <c:pt idx="5">
                    <c:v>FLUENT</c:v>
                  </c:pt>
                </c15:dlblRangeCache>
              </c15:datalabelsRange>
            </c:ext>
            <c:ext xmlns:c16="http://schemas.microsoft.com/office/drawing/2014/chart" uri="{C3380CC4-5D6E-409C-BE32-E72D297353CC}">
              <c16:uniqueId val="{00000000-9C03-0D4C-AC15-EBCCDC891D41}"/>
            </c:ext>
          </c:extLst>
        </c:ser>
        <c:dLbls>
          <c:showLegendKey val="0"/>
          <c:showVal val="0"/>
          <c:showCatName val="0"/>
          <c:showSerName val="0"/>
          <c:showPercent val="0"/>
          <c:showBubbleSize val="0"/>
        </c:dLbls>
        <c:bubbleScale val="100"/>
        <c:showNegBubbles val="0"/>
        <c:axId val="1566381135"/>
        <c:axId val="1322605247"/>
      </c:bubbleChart>
      <c:valAx>
        <c:axId val="1566381135"/>
        <c:scaling>
          <c:orientation val="minMax"/>
        </c:scaling>
        <c:delete val="1"/>
        <c:axPos val="b"/>
        <c:majorTickMark val="none"/>
        <c:minorTickMark val="none"/>
        <c:tickLblPos val="nextTo"/>
        <c:crossAx val="1322605247"/>
        <c:crosses val="autoZero"/>
        <c:crossBetween val="midCat"/>
      </c:valAx>
      <c:valAx>
        <c:axId val="1322605247"/>
        <c:scaling>
          <c:orientation val="minMax"/>
        </c:scaling>
        <c:delete val="1"/>
        <c:axPos val="l"/>
        <c:numFmt formatCode="@" sourceLinked="1"/>
        <c:majorTickMark val="none"/>
        <c:minorTickMark val="none"/>
        <c:tickLblPos val="nextTo"/>
        <c:crossAx val="1566381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reason!$C$1</c:f>
              <c:strCache>
                <c:ptCount val="1"/>
                <c:pt idx="0">
                  <c:v>pct</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3-23C5-DA4D-9A64-C6396B81D154}"/>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0-23C5-DA4D-9A64-C6396B81D154}"/>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23C5-DA4D-9A64-C6396B81D154}"/>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23C5-DA4D-9A64-C6396B81D15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reason!$A$3:$A$8</c:f>
              <c:strCache>
                <c:ptCount val="6"/>
                <c:pt idx="0">
                  <c:v>SPOUSE/PARTNER</c:v>
                </c:pt>
                <c:pt idx="1">
                  <c:v>NEW OPPORTUNITIES</c:v>
                </c:pt>
                <c:pt idx="2">
                  <c:v>JOB</c:v>
                </c:pt>
                <c:pt idx="3">
                  <c:v>STUDIES</c:v>
                </c:pt>
                <c:pt idx="4">
                  <c:v>OTHER</c:v>
                </c:pt>
                <c:pt idx="5">
                  <c:v>FAMILY</c:v>
                </c:pt>
              </c:strCache>
            </c:strRef>
          </c:cat>
          <c:val>
            <c:numRef>
              <c:f>reason!$C$3:$C$8</c:f>
              <c:numCache>
                <c:formatCode>0.00%</c:formatCode>
                <c:ptCount val="6"/>
                <c:pt idx="0">
                  <c:v>0.51282051282051277</c:v>
                </c:pt>
                <c:pt idx="1">
                  <c:v>0.22435897435897437</c:v>
                </c:pt>
                <c:pt idx="2">
                  <c:v>0.12179487179487179</c:v>
                </c:pt>
                <c:pt idx="3">
                  <c:v>8.9743589743589744E-2</c:v>
                </c:pt>
                <c:pt idx="4">
                  <c:v>3.2051282051282048E-2</c:v>
                </c:pt>
                <c:pt idx="5">
                  <c:v>1.9230769230769232E-2</c:v>
                </c:pt>
              </c:numCache>
            </c:numRef>
          </c:val>
          <c:extLst>
            <c:ext xmlns:c16="http://schemas.microsoft.com/office/drawing/2014/chart" uri="{C3380CC4-5D6E-409C-BE32-E72D297353CC}">
              <c16:uniqueId val="{00000000-F3EC-E340-89C9-8B391FCED7F1}"/>
            </c:ext>
          </c:extLst>
        </c:ser>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n-lt"/>
                <a:ea typeface="+mn-ea"/>
                <a:cs typeface="+mn-cs"/>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reason!$C$1</c:f>
              <c:strCache>
                <c:ptCount val="1"/>
                <c:pt idx="0">
                  <c:v>pct</c:v>
                </c:pt>
              </c:strCache>
            </c:strRef>
          </c:tx>
          <c:spPr>
            <a:solidFill>
              <a:srgbClr val="0070C0"/>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3502-2141-9BE8-FFB01D32CFF9}"/>
              </c:ext>
            </c:extLst>
          </c:dPt>
          <c:dPt>
            <c:idx val="1"/>
            <c:invertIfNegative val="0"/>
            <c:bubble3D val="0"/>
            <c:spPr>
              <a:solidFill>
                <a:srgbClr val="0070C0">
                  <a:alpha val="20000"/>
                </a:srgbClr>
              </a:solidFill>
              <a:ln>
                <a:noFill/>
              </a:ln>
              <a:effectLst/>
            </c:spPr>
            <c:extLst>
              <c:ext xmlns:c16="http://schemas.microsoft.com/office/drawing/2014/chart" uri="{C3380CC4-5D6E-409C-BE32-E72D297353CC}">
                <c16:uniqueId val="{00000003-3502-2141-9BE8-FFB01D32CFF9}"/>
              </c:ext>
            </c:extLst>
          </c:dPt>
          <c:dPt>
            <c:idx val="2"/>
            <c:invertIfNegative val="0"/>
            <c:bubble3D val="0"/>
            <c:spPr>
              <a:solidFill>
                <a:srgbClr val="0070C0">
                  <a:alpha val="75000"/>
                </a:srgbClr>
              </a:solidFill>
              <a:ln>
                <a:noFill/>
              </a:ln>
              <a:effectLst/>
            </c:spPr>
            <c:extLst>
              <c:ext xmlns:c16="http://schemas.microsoft.com/office/drawing/2014/chart" uri="{C3380CC4-5D6E-409C-BE32-E72D297353CC}">
                <c16:uniqueId val="{00000005-3502-2141-9BE8-FFB01D32CFF9}"/>
              </c:ext>
            </c:extLst>
          </c:dPt>
          <c:dPt>
            <c:idx val="3"/>
            <c:invertIfNegative val="0"/>
            <c:bubble3D val="0"/>
            <c:spPr>
              <a:solidFill>
                <a:srgbClr val="0070C0">
                  <a:alpha val="75000"/>
                </a:srgbClr>
              </a:solidFill>
              <a:ln>
                <a:noFill/>
              </a:ln>
              <a:effectLst/>
            </c:spPr>
            <c:extLst>
              <c:ext xmlns:c16="http://schemas.microsoft.com/office/drawing/2014/chart" uri="{C3380CC4-5D6E-409C-BE32-E72D297353CC}">
                <c16:uniqueId val="{00000007-3502-2141-9BE8-FFB01D32CFF9}"/>
              </c:ext>
            </c:extLst>
          </c:dPt>
          <c:dPt>
            <c:idx val="4"/>
            <c:invertIfNegative val="0"/>
            <c:bubble3D val="0"/>
            <c:spPr>
              <a:solidFill>
                <a:srgbClr val="0070C0">
                  <a:alpha val="20000"/>
                </a:srgbClr>
              </a:solidFill>
              <a:ln>
                <a:noFill/>
              </a:ln>
              <a:effectLst/>
            </c:spPr>
            <c:extLst>
              <c:ext xmlns:c16="http://schemas.microsoft.com/office/drawing/2014/chart" uri="{C3380CC4-5D6E-409C-BE32-E72D297353CC}">
                <c16:uniqueId val="{00000009-3502-2141-9BE8-FFB01D32CFF9}"/>
              </c:ext>
            </c:extLst>
          </c:dPt>
          <c:dPt>
            <c:idx val="5"/>
            <c:invertIfNegative val="0"/>
            <c:bubble3D val="0"/>
            <c:spPr>
              <a:solidFill>
                <a:srgbClr val="0070C0">
                  <a:alpha val="20000"/>
                </a:srgbClr>
              </a:solidFill>
              <a:ln>
                <a:noFill/>
              </a:ln>
              <a:effectLst/>
            </c:spPr>
            <c:extLst>
              <c:ext xmlns:c16="http://schemas.microsoft.com/office/drawing/2014/chart" uri="{C3380CC4-5D6E-409C-BE32-E72D297353CC}">
                <c16:uniqueId val="{0000000B-3502-2141-9BE8-FFB01D32CFF9}"/>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reason!$A$3:$A$8</c:f>
              <c:strCache>
                <c:ptCount val="6"/>
                <c:pt idx="0">
                  <c:v>SPOUSE/PARTNER</c:v>
                </c:pt>
                <c:pt idx="1">
                  <c:v>NEW OPPORTUNITIES</c:v>
                </c:pt>
                <c:pt idx="2">
                  <c:v>JOB</c:v>
                </c:pt>
                <c:pt idx="3">
                  <c:v>STUDIES</c:v>
                </c:pt>
                <c:pt idx="4">
                  <c:v>OTHER</c:v>
                </c:pt>
                <c:pt idx="5">
                  <c:v>FAMILY</c:v>
                </c:pt>
              </c:strCache>
            </c:strRef>
          </c:cat>
          <c:val>
            <c:numRef>
              <c:f>reason!$C$3:$C$8</c:f>
              <c:numCache>
                <c:formatCode>0.00%</c:formatCode>
                <c:ptCount val="6"/>
                <c:pt idx="0">
                  <c:v>0.51282051282051277</c:v>
                </c:pt>
                <c:pt idx="1">
                  <c:v>0.22435897435897437</c:v>
                </c:pt>
                <c:pt idx="2">
                  <c:v>0.12179487179487179</c:v>
                </c:pt>
                <c:pt idx="3">
                  <c:v>8.9743589743589744E-2</c:v>
                </c:pt>
                <c:pt idx="4">
                  <c:v>3.2051282051282048E-2</c:v>
                </c:pt>
                <c:pt idx="5">
                  <c:v>1.9230769230769232E-2</c:v>
                </c:pt>
              </c:numCache>
            </c:numRef>
          </c:val>
          <c:extLst>
            <c:ext xmlns:c16="http://schemas.microsoft.com/office/drawing/2014/chart" uri="{C3380CC4-5D6E-409C-BE32-E72D297353CC}">
              <c16:uniqueId val="{0000000C-3502-2141-9BE8-FFB01D32CFF9}"/>
            </c:ext>
          </c:extLst>
        </c:ser>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Countries Before Settling in Germany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clustered"/>
        <c:varyColors val="0"/>
        <c:ser>
          <c:idx val="0"/>
          <c:order val="0"/>
          <c:tx>
            <c:strRef>
              <c:f>lived_in_other_country!$M$1</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lived_in_other_country!$K$3:$K$11</c:f>
              <c:strCache>
                <c:ptCount val="9"/>
                <c:pt idx="0">
                  <c:v>PORTUGAL</c:v>
                </c:pt>
                <c:pt idx="1">
                  <c:v>US</c:v>
                </c:pt>
                <c:pt idx="2">
                  <c:v>IRELAND</c:v>
                </c:pt>
                <c:pt idx="3">
                  <c:v>ITALY</c:v>
                </c:pt>
                <c:pt idx="4">
                  <c:v>CANADA</c:v>
                </c:pt>
                <c:pt idx="5">
                  <c:v>ARGENTINA</c:v>
                </c:pt>
                <c:pt idx="6">
                  <c:v>SPAIN</c:v>
                </c:pt>
                <c:pt idx="7">
                  <c:v>NEW ZEALAND</c:v>
                </c:pt>
                <c:pt idx="8">
                  <c:v>OTHERS</c:v>
                </c:pt>
              </c:strCache>
            </c:strRef>
          </c:cat>
          <c:val>
            <c:numRef>
              <c:f>lived_in_other_country!$M$3:$M$11</c:f>
              <c:numCache>
                <c:formatCode>0%</c:formatCode>
                <c:ptCount val="9"/>
                <c:pt idx="0">
                  <c:v>0.1111111111111111</c:v>
                </c:pt>
                <c:pt idx="1">
                  <c:v>0.1111111111111111</c:v>
                </c:pt>
                <c:pt idx="2">
                  <c:v>6.9444444444444448E-2</c:v>
                </c:pt>
                <c:pt idx="3">
                  <c:v>5.5555555555555552E-2</c:v>
                </c:pt>
                <c:pt idx="4">
                  <c:v>5.5555555555555552E-2</c:v>
                </c:pt>
                <c:pt idx="5">
                  <c:v>4.1666666666666664E-2</c:v>
                </c:pt>
                <c:pt idx="6">
                  <c:v>4.1666666666666664E-2</c:v>
                </c:pt>
                <c:pt idx="7">
                  <c:v>2.7777777777777776E-2</c:v>
                </c:pt>
                <c:pt idx="8">
                  <c:v>0.3611111111111111</c:v>
                </c:pt>
              </c:numCache>
            </c:numRef>
          </c:val>
          <c:extLst>
            <c:ext xmlns:c16="http://schemas.microsoft.com/office/drawing/2014/chart" uri="{C3380CC4-5D6E-409C-BE32-E72D297353CC}">
              <c16:uniqueId val="{00000000-D1AC-F44A-92E6-1A797BE1DEA2}"/>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lived_in_other_country!$B$1</c:f>
              <c:strCache>
                <c:ptCount val="1"/>
                <c:pt idx="0">
                  <c:v>frequency</c:v>
                </c:pt>
              </c:strCache>
            </c:strRef>
          </c:tx>
          <c:dPt>
            <c:idx val="0"/>
            <c:bubble3D val="0"/>
            <c:spPr>
              <a:solidFill>
                <a:schemeClr val="bg1"/>
              </a:solidFill>
              <a:ln w="19050">
                <a:solidFill>
                  <a:schemeClr val="accent1"/>
                </a:solidFill>
              </a:ln>
              <a:effectLst/>
            </c:spPr>
            <c:extLst>
              <c:ext xmlns:c16="http://schemas.microsoft.com/office/drawing/2014/chart" uri="{C3380CC4-5D6E-409C-BE32-E72D297353CC}">
                <c16:uniqueId val="{00000002-DB49-C14E-9693-F404CE7CACCF}"/>
              </c:ext>
            </c:extLst>
          </c:dPt>
          <c:dPt>
            <c:idx val="1"/>
            <c:bubble3D val="0"/>
            <c:spPr>
              <a:solidFill>
                <a:srgbClr val="0070C0"/>
              </a:solidFill>
              <a:ln w="12700">
                <a:solidFill>
                  <a:srgbClr val="0070C0"/>
                </a:solidFill>
              </a:ln>
              <a:effectLst/>
            </c:spPr>
            <c:extLst>
              <c:ext xmlns:c16="http://schemas.microsoft.com/office/drawing/2014/chart" uri="{C3380CC4-5D6E-409C-BE32-E72D297353CC}">
                <c16:uniqueId val="{00000001-DB49-C14E-9693-F404CE7CACCF}"/>
              </c:ext>
            </c:extLst>
          </c:dPt>
          <c:dLbls>
            <c:dLbl>
              <c:idx val="0"/>
              <c:layout>
                <c:manualLayout>
                  <c:x val="-0.18108428460068138"/>
                  <c:y val="4.76403033712875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B49-C14E-9693-F404CE7CACCF}"/>
                </c:ext>
              </c:extLst>
            </c:dLbl>
            <c:dLbl>
              <c:idx val="1"/>
              <c:layout>
                <c:manualLayout>
                  <c:x val="0.14235830909082584"/>
                  <c:y val="3.4920015178800568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D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B49-C14E-9693-F404CE7CACC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lived_in_other_country!$A$3:$A$4</c:f>
              <c:strCache>
                <c:ptCount val="2"/>
                <c:pt idx="0">
                  <c:v>yes</c:v>
                </c:pt>
                <c:pt idx="1">
                  <c:v>no</c:v>
                </c:pt>
              </c:strCache>
            </c:strRef>
          </c:cat>
          <c:val>
            <c:numRef>
              <c:f>lived_in_other_country!$B$3:$B$4</c:f>
              <c:numCache>
                <c:formatCode>General</c:formatCode>
                <c:ptCount val="2"/>
                <c:pt idx="0">
                  <c:v>72</c:v>
                </c:pt>
                <c:pt idx="1">
                  <c:v>84</c:v>
                </c:pt>
              </c:numCache>
            </c:numRef>
          </c:val>
          <c:extLst>
            <c:ext xmlns:c16="http://schemas.microsoft.com/office/drawing/2014/chart" uri="{C3380CC4-5D6E-409C-BE32-E72D297353CC}">
              <c16:uniqueId val="{00000000-DB49-C14E-9693-F404CE7CACCF}"/>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lived_in_other_country!$M$1</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lived_in_other_country!$K$2:$K$11</c:f>
              <c:strCache>
                <c:ptCount val="10"/>
                <c:pt idx="0">
                  <c:v>ENGLAND(UK)</c:v>
                </c:pt>
                <c:pt idx="1">
                  <c:v>PORTUGAL</c:v>
                </c:pt>
                <c:pt idx="2">
                  <c:v>US</c:v>
                </c:pt>
                <c:pt idx="3">
                  <c:v>IRELAND</c:v>
                </c:pt>
                <c:pt idx="4">
                  <c:v>ITALY</c:v>
                </c:pt>
                <c:pt idx="5">
                  <c:v>CANADA</c:v>
                </c:pt>
                <c:pt idx="6">
                  <c:v>ARGENTINA</c:v>
                </c:pt>
                <c:pt idx="7">
                  <c:v>SPAIN</c:v>
                </c:pt>
                <c:pt idx="8">
                  <c:v>NEW ZEALAND</c:v>
                </c:pt>
                <c:pt idx="9">
                  <c:v>OTHERS</c:v>
                </c:pt>
              </c:strCache>
            </c:strRef>
          </c:cat>
          <c:val>
            <c:numRef>
              <c:f>lived_in_other_country!$M$2:$M$11</c:f>
              <c:numCache>
                <c:formatCode>0%</c:formatCode>
                <c:ptCount val="10"/>
                <c:pt idx="0">
                  <c:v>0.125</c:v>
                </c:pt>
                <c:pt idx="1">
                  <c:v>0.1111111111111111</c:v>
                </c:pt>
                <c:pt idx="2">
                  <c:v>0.1111111111111111</c:v>
                </c:pt>
                <c:pt idx="3">
                  <c:v>6.9444444444444448E-2</c:v>
                </c:pt>
                <c:pt idx="4">
                  <c:v>5.5555555555555552E-2</c:v>
                </c:pt>
                <c:pt idx="5">
                  <c:v>5.5555555555555552E-2</c:v>
                </c:pt>
                <c:pt idx="6">
                  <c:v>4.1666666666666664E-2</c:v>
                </c:pt>
                <c:pt idx="7">
                  <c:v>4.1666666666666664E-2</c:v>
                </c:pt>
                <c:pt idx="8">
                  <c:v>2.7777777777777776E-2</c:v>
                </c:pt>
                <c:pt idx="9">
                  <c:v>0.3611111111111111</c:v>
                </c:pt>
              </c:numCache>
            </c:numRef>
          </c:val>
          <c:extLst>
            <c:ext xmlns:c16="http://schemas.microsoft.com/office/drawing/2014/chart" uri="{C3380CC4-5D6E-409C-BE32-E72D297353CC}">
              <c16:uniqueId val="{00000000-D1AC-F44A-92E6-1A797BE1DEA2}"/>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n-lt"/>
                <a:ea typeface="+mn-ea"/>
                <a:cs typeface="+mn-cs"/>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r>
              <a:rPr lang="en-GB" sz="1600" spc="120" baseline="0">
                <a:effectLst/>
                <a:cs typeface="+mn-cs"/>
              </a:rPr>
              <a:t>RESIDENTIAL DISTRIBUTION</a:t>
            </a:r>
            <a:endParaRPr lang="en-DE" sz="1600" spc="120" baseline="0">
              <a:effectLst/>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sz="1400" b="0" i="0" u="none" strike="noStrike" baseline="0">
              <a:solidFill>
                <a:srgbClr val="000000">
                  <a:lumMod val="65000"/>
                  <a:lumOff val="35000"/>
                </a:srgbClr>
              </a:solidFill>
              <a:latin typeface="Arial"/>
              <a:cs typeface="Arial"/>
            </a:endParaRPr>
          </a:p>
        </cx:rich>
      </cx:tx>
    </cx:title>
    <cx:plotArea>
      <cx:plotAreaRegion>
        <cx:series layoutId="regionMap" uniqueId="{5E633A45-0BC6-5040-B583-38B4F51CC358}">
          <cx:tx>
            <cx:txData>
              <cx:f>_xlchart.v5.2</cx:f>
              <cx:v> </cx:v>
            </cx:txData>
          </cx:tx>
          <cx:dataPt idx="3"/>
          <cx:dataPt idx="9"/>
          <cx:dataPt idx="10"/>
          <cx:dataLabels>
            <cx:txPr>
              <a:bodyPr spcFirstLastPara="1" vertOverflow="ellipsis" horzOverflow="overflow" wrap="square" lIns="0" tIns="0" rIns="0" bIns="0" anchor="ctr" anchorCtr="1"/>
              <a:lstStyle/>
              <a:p>
                <a:pPr algn="ctr" rtl="0">
                  <a:defRPr>
                    <a:solidFill>
                      <a:sysClr val="windowText" lastClr="000000"/>
                    </a:solidFill>
                  </a:defRPr>
                </a:pPr>
                <a:endParaRPr lang="en-GB" sz="850" b="0" i="0" u="none" strike="noStrike" baseline="0">
                  <a:solidFill>
                    <a:sysClr val="windowText" lastClr="000000"/>
                  </a:solidFill>
                  <a:latin typeface="Arial"/>
                  <a:cs typeface="Arial"/>
                </a:endParaRPr>
              </a:p>
            </cx:txPr>
            <cx:visibility seriesName="0" categoryName="0" value="1"/>
          </cx:dataLabels>
          <cx:dataId val="0"/>
          <cx:layoutPr>
            <cx:regionLabelLayout val="none"/>
            <cx:geography cultureLanguage="en-GB" cultureRegion="DE" attribution="Powered by Bing">
              <cx:geoCache provider="{E9337A44-BEBE-4D9F-B70C-5C5E7DAFC167}">
                <cx:binary>7HvZjty4lu2vGH5uuUSJEsWDUw1cUoop58FO2y9EVGRaEsVBogZK+rb7dn/s7iyXq51Zdc7pRhUa
XUCngbQdlBibe1xrKeLvp/lvJ/V0dG9mrUz/t9P849tqGNq//fBDf6qe9LF/p+uTs739Mrw7Wf2D
/fKlPj398OiOvjblD1GI8A+n6uiGp/ntv/8ddiuf7Lk9HYfampvxyS23T/2ohv6frP3u0puTHc3w
fHsJO/34dvvk9NEsb988maEelvulffrx7Ytr3r754fVOv3nXNwoMG8ZHuDdB70KKaEbSkP78Q96+
UdaUvyyj8F2chfAni74u029vfXnUcPt/wp6frTk+Prqnvn/zy9/f3fjC+O9er3vLv56d22dD8+Ln
k/3w0rf//vdXL8BZX73ynftfO+ZfLYG5ujZ53Q+uPg3ox7e3VW2e1NE8BtfHZx+a4/D0zSFfY/Hi
jv9iLDB9R1FMYozjX539XSzIO4xhPQyTX1ZfxeL3jPu3N78boZdW/n6E/sV2L7YAz1y//Ye5+j8y
lDtIxz8xdkn4Lg1jFMYpflFA9B28Cj8kCr/+RN/y5WsB/WzGH4jS6/tfhWUHVfOXqrBz65/c3XG2
r5vci4P9Xiv4V8X8tQP/bgv4TZ2z43R09fFbqP6E0s7eUZxmCKXZ1zSIX2QJQu8woiGKQvJ1GX17
669Z8os9fyBPfrvDC4f++JZ9+otlyuf6qXxSDoZD8DVfgv9jqqMavnnujwctid6FKEaYRt867uug
QbRSCCmU/Nd5/DVaL8z5AzH7R/u8ilxeBHf3f7HgXVo3VD9PmODhqR9aCNyfWW6AajChKQ2T5Nd6
ejFJkzSKUYS+gZr0ZQB/tu7Na/P+QCT/5YavQnr58BeL592pUk+9r8tgZ1U/PNXmm0f/hDLE7xBB
IY7x11iGMEK/CyZ9l6EMR3H0S+sMobW+qMbfmPYHAvnbc3632asg3u3+YkG8eDo16sn8NLoy+GBd
a7V+cn9mION3AINwlOFfQvUykCiCokUoizL0K/z9PpDfm/fcNN5cW7DvaOrjdzH4nhe9iMdXWvYb
HvKf2vTFRj++vfjwFwssAy89fg3st9r4E8oSpmNMExSlv3TRV8wxfpckEU4T/EvZvoY0/2HTHwjf
dyf7bpdX8WLsLxav3VE/F+GfGCsIBsZZHMa/0JBX8DN8F0ZxCi02+93K+8We7zz8Xy2z3+7wKka7
v1qzZEeoqODh//1fNwxP+qenPzNcOINwQXHF36kuLyZeiAlBCfoWrVdCwG9N+wOR+6ebvQoi+8vB
lvp5xD0HL/hfyvdCX/wfqdmwJ6f+VGQZvUtAuSXRN0Dyqi3G7zD0RUTC/2AR3wOSr+b8kdr6+Tzf
bfC6nv7b1Zt/rJ3+KiLnx+FY/Kw+f6e4/PPVb6LLq1tfiNgvjv5t8u0ff3ybIZwkNPtOS33e5iXE
f6EXvbjp6dgPP75FyTNWyQglNMsyioDveUCQsIDeZQSlmBIMbDAFuPL2jXnmpj8r42mWxpQ8wxgK
eQAsv7fjz0shMJIIAR1JCYqzlES/iv7XVi2lNb/645f/vzGjvra1Gfof30YIh2/ftF8vfDaWhBEI
hDiBpwg0zFKQHMC+9nS8hUcLcD36Nx3IYDZLZfg4i3wMTcMMmiRXycBXM9UbFa79Fk3jeRp9mnEX
8gWtAzNqxRtl1qvB6DhXNDgNYck6Lft81TZjelSet1ODmOsMZYqqlulu+hheCCUcS0rBhW5iVoW0
Yk07j3wV8ixwzdWwqpJXPtvLcIkYUjRkscQhK/vxNmjShCWdKlqhKka1CXJcp5w2/czCtPGsqtTM
FJ7em4x6JlyybMMQETat+hRU8FadGW4C3AfMRq1mVquepQ0OeXCl17Hj0cLSWA8s80O2TVOpC9wj
yuufFr0+WiVX3qFlYV0WNHmNa8pwMu+j1W+tX++JDQJWTcMeiyhhaiptHpWizNdI5s6Nhg2DkFsb
HiNhVqYpEoUf5RmZUnowRjveIpkHiyn5GLeYze10W7bLJvTI7qZmzorF0pa7CTkuKs8X3Ktto1DE
iF/VVqZDxQM9LSwj/YUPlN2S0P8U0L7c1tV6iKNlZAvBHZ8tDgqQlh6bJJNM4PjCKRlsJZ0fYxTr
u6VM8rKKet63suIY1w1zTRJ9SEu2TBH3gxp42Yi5SLIq2y+ovR27Aa5R6uBoepcM5CSzlhbVVC1n
JCofqXfvpyxL9nUUHJy1bNKjzn37lGZkE1H7gLMlDyrxoXfysQ+Cz/Hiex4IYTdpf7bMZNyWcAxw
JKoZHpJ1U2Vlz7CEiOGsqnhrSJTbJC6ZQK3h5bLytd3IqWzysTTNxoaKJRPWZ2it+BzNaaHpeDSd
1iwqL+YUMs6PNRe1xffxIigji74c0bKrs5Yrj2/TPrG8hUydhvtVTpuqaughyMg2qKsvpa9uVTda
7o1tNpmIUC6z/skF6KIXZbfxQfy+7oZDt4bnrYEAqajzPCNjLqr1US2XxOkOMn3s+arRxMpQF2Xa
PkAhKTaqpzLLGrC6G5ku1wxKpjI5yjrN541K2oFPxNTM0SXNkcPvh3nsWG9s3jaFGyZxYah5Wns5
cDGmj4slW9HKeauT+GIdm+s2du0mroKtWTPFkBSYubhybLDJeTvPm9CV9BxPhuaoA9PN/DANnS66
oSp5NMqGaygVHo/9JpxI4ZbhUQXtBy3aXUNleZ/O5SG+CqP9TB9J18I5xL0b0Z0Zpd0Ij27FiD+O
wsuiBR/E8XxYIG8TiJdc4pBJE0Z88fFlOH8mxMY8RQFmnop8mgqqErB8PpqhgpOHPKZByLpx2NZo
OeFlEJtUeNZm+MMQJZeRWNODlu1eQDVwadXKG7mbiSzPa6d7tnTrbnArODkdoGHo/qqp/JcshiZl
A9Tnwg+3SVyowAim5fQwOKjvdLaFr6r7KhuhOOA3N2jI8nVBiPls5iGRPa9X6Ip6bpocegvNbe8d
t9qVOe3DYk6DkWfVFU27hENUZS6Q3yCsAhYmPc47md21qcurhPqiIm7kEimV16KjbKpImPsyvg2X
ITr3wrK2qsAF3oRFovsHsY366nOPAr/F9aB41Ex+I+tq4b3Qd90crzl2Y8i9thzNjeBp0n6IG6I5
TTWMABu0rAuIZ81PkaMjwy00m2CpOq7GedurdGF1p7t9J5sct7OC/EzHTUJnVAgJmaoqd22i3hRD
HAruUv1QK4u3ESlVYRLSFGgRhAv7qOIy3PXGaeY7VbKobTfrEFgWjCyqpdtIC6k3BNMVSQOSL0QG
TFdGcdmGkP4mOpJyGnOsXcsjSgyD5tZt0mX6mHjo+RMJkjwM5GO6rognrfesb/VZPJGarS7jioyK
rSXy3PT1Ph2is1ZnFVNDDab4iU/l2J0BZ8JcNU1ZzDSrCtSFE48zfICgn5Ze7VcM7jcyQnyUeVXK
kiXxUCRKSGbXYeCDT3KnzDVeUccznVS56PEXj6OoUKqDu9JdZOl+nL0rXBUgLvOl7yY+1t3EooP2
3vBl8nCbVzlWgiU4IKy1/VhE/bLpmuBQCqcYjPJ8UfKQoZQwEjdX0A7yhiaEh3bV4DvIyv7QIDKy
VGC7k5hFSUm3LgkecD+ckpEkvBN0LfAYfCyzmuss+zAG4iozYtwPQ7jR8FmFoq4zw1xEUdHNZcpV
O4abkfYNs2Q4r2Dc1kFrd2Gnz2qDL1MHuUJrv3Lw6Zq2Mq+X8TSP+9U0kH/LIxqgi7iolWyeE89M
0xUujrnrlotIlZ75UGnerd1Hu44fhIzPMld/kTR6IMti2BjZDynt/L6zDeJBZ3I/I513a3LnhbOc
VKJhSU14Z6t9OAWU2ecUGsl+FvRixonhURoeoOhqPkwSygWU5k0p+wdaqpvYRVdzR1IW+g8Cl3Mu
oBnz0DUABGbACVrQIpkWus16vylne0oTeRAGQakTci4rKDxXL9sxG+4m6QA6wRRfp4YWY+8+HcMs
4Ms4423WaMvCdlJsCeV9bcXNknbH2pmBSWEmlgLEZGU1jizA0c2QyJTZKiO8NvMM/2pwXlXrx2TR
lFc2O03GSsBZ036e6GM3DXmC+gfXC1SoGn9soYsU0QA9SXTiqhNRLnG1KdGNUi7LJ+SZRLbnatrF
lpW1ehC9bg+Z/eKwxHzt7kO9RvtEmvfh1AWszpLzEKX3iAYfh0Ed2imizCXQmE3fVsU0p9Uu0/PN
YvuLyIXprhnLIZ/UfKEhZabuflKAThJ4jrlRTXfS4E5uY8MafINWkR5EqWu2lH3JssnlIloq3i0r
a7LxaVh8ywdJbyOZbnCs9B6NU8O8HrZrCRXuA30nI/eUlWWYo3koHMHbyviY933YbXQD6WbbFUaY
3tE+ddtyTtK80hJGdLQyuq43ZJkga02TFpE/Jk2kizCwZ0ihntEG8Kld5CfbDDeTsDbvIVabQOCd
t5ni/bIcdBOUeWzFAm0HcxI7zFHkPMAUd4fC265RnxPjdkNv3ve6ydsEbEOzOFuqYOLUgf+yGrCH
s7VnapliNiJC962ePpB2NQwLPcOg9NAOewB3Yi2ZzKZ9Y0x9b8NwG+rlUHXmRvRrxRDqjmlrV26N
XFiSOJ7UsSuMRQvz0XqKqscJSOmuCQBGacyrsb2T6VS0UnKigQgIYAABunWC7CQwNUAaKcC+2fMh
C88n0u6TBabGGNSPjYkmRq2BsdDUluNFXa/9TTtXXKXkIjH6emz6mg0R67BbGHCAbTWSLa3CrhiH
dLeGwQqAc7g3ov4o277bRoPdU6wI94SYQsV705HPI5p07tB6TMhGC3fKaDizFg0y75vlvPHznJsK
wAqSdctUsLwv3RJumpBsuomej2JoYVKvluFAXzYzOYtLeyd73+UUNZQNorlIWtfscFofNK6BLrSx
2tgyZjJuV6bcVsZgmp2mgfeNyAN4v9aUZ3gqtw1ebJH03YepTl1RBTDOQt6sMCCWOHZQXNUhFgDB
UTc2fECh5BMuC6HSU2PQueia87R0SeFGAenXkNtElop1cZeyKcNJTmRz7NMSprFIZK7SPmONTtbc
AerBXiR7qupdo2HA0MXmdOmB8FiaMNutDBl4CYackxQmldHHFc8WQNWwXZwHSjSeuQp40FCtgJUi
f6dnshFV9rn0wWYNxPtMjjmNvGainbINMZelVZY76uUmJFVe23Hdlm2XBzXtty32N0bZkTs/a6aj
dd+O48KDfuqYKFG2bfrkEuEg3AdRxnxfVddNiHhFL1uI9GamtWH9QrYTDdbcR6LiOlg3nY6BbuGL
MYHCjkgAxdGabGfQ+4EkABLnEdycAVKkASNlthymwRbIpmUxhmEHh4axgn1AdjDI0syZglCghN6D
96ULCl2H+dTpek/XcjMHWcYmD84ATPRM0jDmXtTFHKD7eGzHHPn6qtFgg0fjTU3pwJogBLJC5pRF
Yvio7TzkC1qSvI+5UOQZu8zvRVIe67bUfK2mz2GZ7mxd5inySzGVpeerr8X1U58oIINxel+Dd1lP
1ukshtEYxkHGUunbosYx0/gE3NhtrdIV8zg9rE2kir4dPw5dCg09hAqAYbyDMT9d0pRs2r56TBqp
AaRVkDJRuQlHglhaq8cIUhk+lQektdflJjBQBquM/VlZSlVo6w/1XO/DekG7rsWSwaVFq2BMxjNf
BBaHxiN8mCO314M5i5ws6mYk5/XIU5uhPNasNo3JpU45MHy/DyVy0F2DirXQtuNm2lV6/SlY9/1S
0g2qqo8k8phHJCas7+HQp75KR+bX+WBVvV9adObVepmq9HNvk0JM5F6MdOCN6GweYuD8Qd1teiuB
3tMv5SDq/QQcHoGwcZaMa8gC5S9FQ1G+BOOdrluYfZ27V7g5Ac7qWdaafhP42HMCxKKgMMw5JWo6
6D6NmMiqmDUVuV3C8Eq0aNvQ6TzG+4FGZ30kh30D7UhllcsNSAXWLUcTNwFvE3XbLdpuaj1ya0HI
yGjKo1iWZ7aN12KMg4cprrZIzS1rV5Aw2tI35zatcq2mY2TUrhnGismh9/lKPy3VeCfSbAA32cMY
9Se8qrzt1gsAaYO9XmvD1SwFG8uyA3PlvZXTZRpWVyEKK7aMMFnn4aYKzRZXtWSdGC/GOSHAp91+
HLx9hqxnqXX7TiuObWkPa5teJHoBdBu2F3VKZNF4yqKRbmrSgQsVyQ7J1kd0uXRG3c4wUbfl2Fes
0knIKnG+NsmVT6aGLxQoRN6MIBHVa+h5HbYAbQaoFfEclFQjRidS8WHAoBz1ctOpJgUyMp9EBXWs
JZvoUuB54B5gNV2jiYtyOae+P4jpYVkQX4YrKqv3Y0V6Xs4y3kSlg0ENGIO6jcWHIDD3lYqegkur
zKNJIeNbrbZJNZjCAoSyJGTKqoaRRLPGlB8xtpvSlV2Ol2piXSS4924v0M3os9y66LYTsvDzwYij
JOXdotprb+mjkOnnwS5Bnvj1OjIu4JgMEfSUWrPQVBdNFlrW46XnXer2ZTk+CYo/hp1seXpjn2xJ
PqkxuZyiD3Ga9Wya7Gaq8GbW1ftwpLuxl45rUVkWz1WVDxA/vS7F2Ei7S5PowQqAhGIdomKU4oud
5IWOxrsZqyJZ7aFfx4/NrADZNfdORH3R2ijOSZ1+roiC8aJH1s9QThmpj4FPHGtU/TisGTlMqsI8
ExU5UNTej1U4X3fhCNArSVfgU/Mp7VIDs8wCO24PJpl2IlnTPMoM5FVaXnYz2fZUZ6CrDUUGGC9M
TkZBKTfJvVggmUhgs6Jux7tsoOeoquPzOnAfiG3LM4EeGut8nvQDYAghTBGb7H4Il62bdBEr+6kZ
ynxACrBINW5VGDe8UsHncl0fgD+wGUvQKIlIWTm1zdZKdCmTO2P6s3QUIZsWFO3GZuq2PlYVz9xH
qvEE/ASXbGhmtE8aJpa5OgP19A4pmD8KAVOOydpsAGMXPk2KEhyKG4uL0qRLPpj2zCxlYXFUn4mh
TxgRMJuSGcjonFMTX9RJF/GRyE1UlY/jFIf7shraImwBRqYAazJIRE1WWFf1g200MM4EiG8NBe1N
Luz4ccHJeTJlhSSOUwDD0qGKpYEaN1E2QuMIYZya92PQ1TmJk1sADVv4YARiAHOTwJQ7uaz3lHxa
KLTcDnRM1jThF50FFyGovqYiuUyqbQa0rrywNANSFw5wTbUc6mhUuW+agc19v5Gtuy/74FNaRyAW
mf4noCN3LjXbTpONDOJTYKP3WKvzzoZtUS6gnIyqJ3nY0guv0ak29jOMSRArR7XLanOtEPTYabys
4awdGe7W2D6rzP4iC+eGp2G3NyQ5L1t8W67uqfFdta9bm4/DzJquB6AH2xe1jeqi64LcK/8+HTSE
wlenpcaQPy4Bp41Dy3W3pAUgkWJN+/dCgg7W7srzcAb5AST4iREKauaSLRycafgwtoeoBSUhKUEV
J3lfkxiY+/RBN7IAErpAZ8yC+a4K/F528Y6YFMbe2gPzVVkRkRT4e8n70mzHuFwYps16aMM+ATIa
n0/NjtQ64mvTkHxEoLIv9iD0cBbp/kuymg8O9AXWLqA0ubJpNl7JqzYA9T6aQNaJHUCOtb6SwFsn
GcpCx4PlqiTDzrXndWgzPlfmE+1BgjfQmEW35iHqKR+Dqc7jRUrWxul+7ttDuFRNXpIk5lOMD7GP
DHdi3Q9Tswni6UAbdbnGZVGlFSpWMX4UTQjUZQQla5Ggri49uVa1NrnCKo/FfObsDI26dMVog4ts
Nte0kYBk5uSp8tOOkOlmofPnBhBnmZpsO03+faKqCxmll606uTKlYHoasjXIfC6w+hSXGySqW+gt
WQ6I7XKuPyM/8iSSGZCZNOYr2MhqqCjmgVGybBju/PgQRjNgcDLeQGsuiz6lAK5Se93MIELLztwh
AbWJKcyZTqeyIAI2WZ7ReiRroNWZqTjV6a7CwMM6HwbQExBA7XAF9TZtDolHuzoGEGCwzOOmvbYd
TMEmcTMTCXpIwvuBBp/UFPJ0TkADxNWeSn+vEUBOBI0POnZyXQbNxFPQ19gaI4Yme90TxO243KOa
NBvU2M9ZbbO8FM8PJWIDhQSKi58DxW0Gv+ZY+1zNIQVtJzt3Hd34Kun4IEBRnxN0Xy8pydvQ79dV
PESyZ672AUv7QACe1yWwowc0d5eii1ERdCp3c3gFqP3YPssv5aofWgBpXJtmO7rgJFZVg5Yst2JS
KTNkELmb6G3VNNfhuFkbIwpioXNWPW7YSqZtO/WHNho+IQ0vtB7EyXK+V5XYWzzcRGP7MEygx9SR
ZklED9KiK0K797TrDTM+XFkQ06uudJdA3nbwHQfK0sTuaKbvVDYB0YbeazfwCZWGxeP4xdQtMBvb
wnOTaWCL68N8SdozGZEzEc1fEoVWBvLBua77T8FgHrQF6tKNOB8aoH0tbbZBMnlGZyi7QPafVuTZ
QMqWVZG5sw7EsGm5mEFXDUZCmbT4SOoVVOowx427ld4+JGV2GIEYsr6av3jR7puk6ZgpAYllyU9j
sLSb2bWXXQZACISviht36QbgToMg76lxIAalDQTOm50Xyxcv++0in9F7CwYOY3eeSqXziTTw9KKG
yZu5T2kJS6qUj+2kzz1+7jKuVnya1VNnl00TO7U3gRYFpOydaoZT3LUot2USwQnCyxBm3m0jVnyN
R1a3O5DMO2igDnhdu5nccl/F7XkPs8hT+dGLdetn87Hs3INJjCmayLHQjXcj0p8CksoNnQ34DBT/
RRoImN/Htbnx0czJlF1MI9r7gRZ95vdkaG/UlB0ag7sCxzmtRMTcTA9pMl01dNnrpQQupWHCgxzX
RN0mWYugko9LaNN8ALyz6qTL52yCBxWdLxBe73y3B/n/NomyCJwASWEdvej9BQWVJA9E8+BUKoFR
LWC0zS585K80lSFrCTjXZBtZhed9OHTs+dp52dswPXN9d1Mv7mYa0gtt6EU9AHiYp/c66NEmxdlF
PNdJbiJDeTbgT0NfnyM8X4myrkH5kHeNkI++n/brQtEurOVPBJaYAYPmMbiE51vnqCdfSC8NI5NQ
eZlCOKe+v1tWAGcyFCcUjZ9CFd62NLtOZ3XXV+YBHlXlA3zZqZ3wEc/1+8ZBtT5XkBibx8DWm0gH
wOagRgFzHwCBBVyt8FAEnsvIsnUMp8tVpO1549x52MPp4umiLUEiG6CCxjI+zHYRQGzgOWfc8wX6
PR/SwQOzN0+Z1vehW9AGV/cAuQMGQOFKWhJB7516TpNncc3EIJPrTaL6T862kOfiQemVu9R/niWU
l9QgE7Y+h+++QDMti9Vlh7qFgjfxcgWQ+xxm4uG50cQJCIRpqncmEhe2C4BBe3AgNLNgoFfRVAFS
rTYLrYpugbucAw1lPhd1iZlKZsOsmHfG1ddjEmywpvfGJo84S68rG92GbbYfoeqHOarZFI4PFZkF
owNA7Giuz4NBrmwNm9Nad/UmqUHiWn8yibuj6dLyOugAMky0LNy03Ct7OTXO76tRrMzCpw9AwTdT
Ac9cgMgkJMi7IPtUq+RuBv0apHS/HUHsyxNMOKWAO5ulO1UmgKdjIALRUDw6D6pWOcP8ALWVh77c
2spiVsVm4V2Fb9WoWawha8IVFL7ezUctgkep/YEuNQhW602ps90aJIcyIHu0/n/2zqxJUlzL1r9I
bSCQgJf7wOSzewweQ+YLljEkgwAhEIP49Xdx6gxVp2+3WffzNasqs6jI9HAHJO291rd2VLvezmNX
tbuFs6PEOevzKbUZDOtuxvIcbOxIPnqbZomH2T0JL7isrXkMgjJpvOxe6bqHUtntgjHfP8HEiese
25qbkyWunfktg7jreA+t7XwbihtU6xoKpiSPymSwXAJ1h7d+mOxIDFYfTy2+m6mpTZ3cw4cWP+sO
4tHCYIktc8I9AgEKuxEvOc7DIAttK0vXmr6YT9XCnqvwwzeF8gH7e5HUrn0bxyUtA/VJbPojr4rL
WMhd3tN0QXk0NHDYKHlRC9ex74lnszSQhhp1sUYZlx79ZsJ/CEiRNDX5RDgjrdwsztfiLQvuflDd
HAPJyPbw7W7fTiv81fxNibtXwYkZvZTk+ZtshlgTehL917IYWGw8FaW143Xaeu2+64PIho8E6S0O
JIlW/aDGOQlkdcjX5bJmFvYlKnA6jrG/8CiHCW8ExBgKj82X8Ljx0bV1AtZw7xdxccrgaxJQVqij
69CvYVL2XfOcX4kFLRL3Dla8cSm0MJgv2jmZoEkLiDtZvSbDimcyt9V+HUi8FOxGW/9YC+d76E2D
Qxs2G4iCc6lPuc6zRFbyk4zaRJCaPusW5ZCEk1etbRcO1fJVjABL1tV5pT26F0eY12C2j16L/1ut
XbgUNsNZar50SX97neVH417FXpZ9L0WPToprJ8wfy359XKsKEiGHrQez3YPzU0IqWN85JPxEyVtT
B3c2+ydC3FiSBTYjftyiIHhn/mKHxUrTySU00tL9bTOTzAK12OiDRujNuwi8MRq0GwVYwqibNDsN
9eM8dSGnGhJkkc2xLfD0T0G7QytrJw6Dg0vgIfoowyKRL2g1rU7vbR2MR8rLOCNNkDTMHHibVZHx
oX4Zv+7iqvR0VBEGD4O3PB3HdHQ8L6yWrjyRwqR6XWHJjP3Bk5C3g2mCxipGKA3WoaNoD4PpLQA5
dOyrMMjxpHdehd1ytKC5BcAXggydLkdT6OoenXl1aTMuIlmgVK09esX2/eb0xRdl0Eq4Qxj6HRT5
2Hhitszl2YEZs9rFlTTDs8x4RILmAPjlxWHyEtAaSmvmrNdVwm/I5VKk82yn/uBeUZMuidNgb6tw
i0LmBUMoeffZGgP/JxSpB6U66njNQghwkxIxs5QOa+W25z/n7v5COn3KzvQlWuA/wKd/fvl/7rLB
P3/L5P7rf24B6X99dflHsvq//VO7b7mlq4Z//0MbsfbP18JP/zvBtjFif/niPyFr/wWU9teY4P+S
WKPIHSHc8M8k9n8i1u7F2IPu+lfm6Q9o7e9/7+/QGv0PzhzH3cLZcLZ9C5jvH9QaIi+eFwCaog4L
OEQBoGl/ota44zue69ANJaMA5/5FrVGLbrEooN4Osxn/n1FrDgD/v1BrIJBtBzo13gjeH0i5v1Jr
mah0Bk+8iqqpSmqJjk6SOSkhAh9y7u8DTdM1qEJeqCMkZTS9UOe8aV8GUHgrA5lj2jTK7eELige7
7o5VB9VrmV+addrXNeQFPibF3IUrvQalSCG+JhnBiwz1k+/NgJe8c5/Bzu/ni4RpI+v6bhbnrWbD
B5HBvqDTVZT+tQwKEo9eg66mkOnCRegO5sWfuikc++FiuSyhZNrnbfewdg68ivZWerDkMzGAAzK/
St6+ltOYWAK2s3FDtyXhWPUfoxyvgykPlNLUZcVtbJ8Mroa7Zq+4/gfD5XlcdbT9K+0pNQLi0DRd
s2HaS5ld3FWAWwn2Vu8eaTtd/Vw+NJmG4ymPpiJt2Mj2pPh6A4nwPhMUXLYUkJjgaKoSKsGQTY8j
+aJ8OQ1usTdKnqRgByA/NTzb5nOCtxLAJR5d70ETH3jOcyZpJBz+pKwG4I0EBQKPxuZnCWG5nCEQ
p50g+3xliZnauHGgDxrIYPmjm7UQjj858R8G3KDS/0X79m5WdaCqPZVEpBtGZrRIB0sk1Jc4xvDS
K3Qt1Z0rDrUGuly02sEROtXHotvXqUALrzwbfIx7qBV9m5vsC3Ytzkj9ofr1w2XODkRY6trT+2xP
SziXzordF8dVxutHaJrneoZoSx2JEmh+bNRwobo6QKA25XztMjuaCmwdD37pMCCFzpuNK2vzPpwY
O7f9+L4uxc2eLHAXzadkoTVMz7wGtzeV+6GsbqKEURmQ1z6Y0kb1sCjtnW15D45wj9ypnsiQ/dT1
8AjrMHFUFm0PU9WIEzNdkqEHKZeZJhCJXgeYgT6bH40acEtma7eM07Xi80sG52ygP4kWVy+DIm3R
t6DvD33FEi3won6xd9Y5ztsMt6uAMzXHA+wipvESi7Wb95nRV02tmzV/lZ1/rUf3e6LmV+dsUEYW
OeAz1NNC5Nlt8JmK7FL41o03fqryOm30mGRm+KAD2saVnQr2HbQk8UW5r3s4Jk7xANLheYSK7E/r
3c7a0ybtSZyVJXmHpn8r8MlnR0fAYC6zu4RFS6PKKfa8q59GuzvXxkt1NyYVfG4FdFGNVVriUc+0
Ogjh75njpWuzvGxXVGX9ZQjyn2YQyejnP60SIEru4qrV9s5yg/0C069wvwluXqXY09q4R2HKW2MN
H2XN40GjVqYisV6p3cH89FND0ArPLHFsdrB244I/W81XnYs0qPtLaU/7v323WqLN3+HWzu7hezEC
hOiiAwvWsZu4yt+r0g1tVECjFVLYBZ3PYn+W+DbeKCT07UUXrHXSmV+sACGJG0cBmk5wl7EoSExm
7w0SwI9i5vdFT1dHEvSb/E4mKHicHRzrVGRPTl1etg69fSiz9QZ7ToTD6H3pMbhtHlJVLOEi2Skb
2d1v24fRUhcXb7Cl7tFDnm/lDJshoFDVwie6zLDcCpp4UPDH0t5p3USSuoARG7AK+T7DzUBFdtJc
HsupO0oPRqgeLqJeHrO6PZg1ONnDdN0uMl26M9iISxX4e+3IY4Gnz29wk31x4CbNeBMLbEnwQoa8
+8ln9ZRrMDJoUiZevtmdMMeakYc6oNXz0JZD0rQeABgJlm1dXqYJqFvhrzAZXf+hYjrkIEUPllPK
w0DFXUqldi4ILBji/Klw2xQaVRWpyS9h14CsLF/wkGYx/IsXDpzQW6yk8qlO62GBYjJn+1LiCMmb
zr7mefMEaZ7ChWXDsbFu+TKiFea1PpClPyKQczJrN8XrBLar94YprAg6rwJhnZv0WRmbbZMzeAG/
tX7ZIwdo7RDI/Sv7SbG1unBuzIQSUrJW7cYampS0xUdQTN2ezBK1J1T1OHPyjamumzQHcYPFjdWU
l+kAES1txRTD1kl0m784+foNd2fJAFWQzP/oZJGf2l1XeDwqsOdNjHf7yRqCeNu/ltJ8Vhq0yNqW
z1VDYZ1As6pQhISraRWY6CFalnI4tG00rcsQjU2nIplvPISLk1DitInsvA2nTt4oBbjZ+9NjWwYX
k1nlmduFDQtobC5rHg9W676oBs8YJh6su4x3walpanaohyAFqUf31qpUGLAiMU1/r+RG83bt77HE
qc811nXD0TdUmS6TOvt2cFgVeXtR7RrlBPZ0bydtR84y705eWLBZgkkAcDBGmbe+ZSZr4MZmI/TU
+hy4i3twKAprLxtuPYt8KI6gaMprDYAgttsi1GY9F5ehEIeRywK+gMMgbizPlQ/lY1VelrRDANBz
eja0qq7cBjk/YXuk7vbQDdmYSGa9N6wFkD2hjUPH0o02sEG0MCV6GbI1NTh90a1sjc5crKhS3Niu
sxMws3uJxdxPK+rT9b1pK9Ae0oM6jL7bIZvdNtiP5EFuzdW8tVnEKX6rZNr7WwO2+O7vXJgvs7Vm
Aj1aKxVOP3Rt1WS92lsbZ9DPQW3EZsHXL7G1euXW9DXo/mZ0gfmEdlCO9WexNYiVPqGtOFtb44ip
Q0249Nb3aHMQlOzmDBkI0m7fb00nrUyyIQYlq1Pi2tgMvKjyLRrWW8Pat/4YyjMIzudga2idrbWd
tyYXPP7XgK6X9uOdF/Rku+7LMnah5QBXNNVB5mvi47XKbIxH3jy3mVNBAFwvCxUgUubE6AcfXbcN
tsVCF243gFabbq+GdOhh7KNXD8A4+N7ngA7erXRcDeWbj87eR4ffi7vDyjdo05dxVnvP9ZN+seMA
ugAJ7gVUgkKSGIGQtIV6kEFF4FAT+Mq+rR5nBukvHOx6KPL2uWREQyUoXge5JHAfYrk4qYZSAdr8
stbshzL6s7FMutjOzUxTgTXLH8QmdhhVy1j9nkb3BXJSOvAC8AvUkWZUe07A0chNOJF/KCgHYv/o
M6cOM0+26biJLdUmu4w2DhqCak7du02WcVXxJDahRjH03atvfdfQcDLvo+vHt5wyEE8QuEIHMv8j
QOi9gv4D3rjHDcsgjJSJgUJkFf6lh2I0OQAWth66ZZCwOhN1Q7+GHvY6mbWf8EuPoKZ27VKgpxXY
fYOD2dSpFcVqbT8WCpAUKPEWKpYfrL/sTdbyFHQaBi1o26bzTfpqNxFshRomNlmMzOQHocALlqH4
LqGc5ZuENrQasBhENRfq2ph78D+gt5lNeKugwPVQ4gJBkTDZxDm1yXTdJtjpooTlNKzzYTHXllqw
divcy3n24mwT/LxAP+uafrjlo9kEQQNlMNskQhtaob+JhuhtsMXny9u4CYpN3ewGFhx07z7Nvv+w
Eu+LQYGkebFroEi2UCbFJlEGm1g5LudqEy+V1OcFauYywfOCuun15NYO756uNtUY8mcDHZRBD+2d
rsSKqnYD9Y9/czWgnBabhEqC4Ng0ieABuH87bhHriPU0I9vTrz+L3Iq8/t3pECpBXfqDQ6XNsGcV
msMcUdYQiU3KZWS5mU3cZcXd3sTeAKpvrtvvcZOB100QdjZpWLLYbFLxBM3YBWaMdmLYVfNyGbR+
FIU+jz4OeqjNYpOdDfTnRZb7TjkkUhXKBKfgYWMFRwCdKYF2rQW0qE3Mnpl4UVC3F1gdUzHH/tC9
lbBh6iDDWoZ2C1W8hDq+bDL5CL3cnQH0TwscAzLjqSna7LeGI6ZVcZNQ21sfF3CY8g8Ho5X2CxR5
ENxfwAeecU6WIbPX2wjtPoCGLzcx3yvw0aBdXupN6Nf+iylKG/1GcPEa/zKa4VHBGcg7/xTwA6JQ
b5Y/bzkH+9yBlJFwFOrNWpjgMYgSFcVmOgCsx1aNP+tvhgQazBb+hPThjGm9qf6qfXLNgQX2s5r1
nDQdBPc+UwBHq9DUI497t/4KWCK8PmWNRGijRz+FOgkc4IHT5abgn7QBoXgfcbUZK0uRHaexf+zh
uExwXiA6HybKL3kwR3CJHisFjBhOzQDHBkYtgAzwxqmGm7PC1fEl7MIVqEwBv2eB7+O29m5Wzbvw
kSQY+jOAy3ulVCob/VhtxlHV7fG2rJq4D/1dQM2v6BWzG2A1uaMdL2z6pAgoyM2O8tlaHzo4VCOc
KmezrFxUdeBu5Xmh9ZdxYBkz+FsCPte4GV7Uapt4gAdmctzpkmU2omN6N7v2b9uTe7YZZ/5moQ3w
0pzZgpZpX/1GFZGhGjtS3V+nzYBb4cRJSNf1Zs0t8Og0vDpa4O5lDH7U5uLBzZNw9Xy4e8A7fnkD
wHID36+B/9fBB9S8ex43Y9BCNZaL4QcyHBrHPjox2652TOMTq8mJKa+QfwNkXcNx3FwNvlmQBF6k
gCe5wptcN5OSCCycjkpoErUOXTiZkEYgLKTY7BLWg5zqiu5Zo+BDcY6qp4cwzoerZ5Ob3EzSpcH5
4tjyRcA/3VYQKWCoDnBWYRC8dXBai4Ucyna9KziwdLNidT3/UPBmLXi05WbWks4XobUZuPaYlvBz
B/i6fSszxFawRreNBpIsbBK4wBB3d2qzhREHeLP1BAWV0V8DnOO8r+OmRUykc+RVmjc/F3mIy5el
w2Y7Z3Mfoj55A7RzKHP4HwYO9fg3q3ozracK/ZWdnQtsm5HZjG2cVrC4N7N7XBHhy70G9RJIwWCz
xCe/+dnZFsCIdr5r6Z1nIe9sOBtuj6Bx2994jh6KRbOYT0sKiFYv4kG0CholZTiQqX5nlPshbZuo
qufLEhD1qOrpTk3dhKNiIvbr9ne9vOTwdiJbg4q1XGBsVZUSau2LwUkA1d67sgMMxfPYKmUXwStA
MiVwUBaUh+UJuKue903pxQuQ4tZDx6Wz3n1sfXCG0MHC0YFypSsVejbqnUI/Gxy7ZhyDqLHX9xEP
qt/OBm0Z4jY+GdeoyGWB5KTZ56NzArpRJlmn8OhDtI35xtkOwrXBO6EipF7zNvqLHyNn8+AJiCdT
fXDVT1Kz+Vp7lo8dWSO5OHXZ7YB0UR1jD+qT1ZDN7Yd/Y9Vnyske4wNPPgeVOOcWBycG4mmdH3Nl
fm0hGkXThgA5bhc8de6yJUdoWtAZW/y8V9UKfwAQj+H0BSFEGVULq0PiiQmwM8gz0nqhVUx2mE1W
OIoZEJFwgyjD8uF6BDo52SZysvkNaTnIe7N8tii/VyD+GwRIAxxfLRhIlXf6aBt3n8m+OCrCNJIi
AJ88d3nyqgmOkck+BJ9PWXunPSjTfrW+fDP7CArNR1Xk2LtxjPfSGmEu218VM7dmWBF/anHDsy7D
ThFUKSIXOzL6V7hkt/KCVf8+duh6JylA8zQ0FDDkTA5oZUaYTOsJ1SOxYS6DKtYFl/uxfSlo94ro
VRdDf+8iYLaedg8WR2ms6uBcrTNDTi/Y9wo6uzQzKnOcWqCpy/PQQwmZpnWAOsU7cJI5qo2CfHAD
3AtxC3ADDnSqrp5gjkt7jInbHxzRO1vuat9IECFFNmGZtbVOutKuohnblyuLH6NZvgYOTxme+vsq
Qc2svn7T3N615fRlKgEeAkZdUlTZ8+Cj2jZyROYGItE+R17X+MEHpIQpYmwYwho1Us87ijxjthNk
nmMq1Vmq7HNQAvtUPhQR8mGJhbTRoXQmHM/BJQMTY+YtrlM6SN95C1pWgBwNnsnUOAqeJwNJVmps
n24FThdl/o+G+hHjKELdtdlbPhVxj3YmWe3lXMJJJ3b9Ce5GhU3nst1Uzvul6C4dy394oNJdiwGc
Xg3CnfnIohrhLZLbOrGblWFDXV96eGfoE+370O6V8QEeaTjBYJOpSyrEOIcxLvCcDy2478EDiNaL
pYtrisjVgphAbY/6bsFddcmwC9TaIzIINwof/h1c0V3OPvLn/l0S9eCYcopEAEe19a9aSFSL88Ht
kCTuSsDpWr2wxXmvIdhmuX93I1Lbbz6t77PwT9VCvnIDgonbcLY4OjVp3JeqalEsoAvHc2olneU+
sK7UiTOiaQAMIPCGSRGVRfNjQeSXLLO/g0P2iwEuyFlkjeP7aN6RDLjnOX9y0d3tXAeWGaKBufAi
3tc/LGx80SgRY6tXfhgH8y1b67fAJc8689MSNgkhMvKYiQB6l1k5eOrpuYRQGNgmZl024bgEhErA
HOSzlQzg2lRXqqMx1ZuwAnb0S/fbZk2Nsgg1vVDVU0eW1wWnZJVvEYsJezyf4lx5b74L30k6HU0A
j8TNzO5Wqd/HwhW7QNgOcmOLScmEQokMwcdE18jKzX7NGTlUvj4ZvwPzAwgMce6FHhzemHS2SVoF
Thc7PUzVprzng/XNKu+zzRFebvv6ZazV2SXB3u0DhIAGH+mb4dHNndRb1l2h0J34JbUi5iHJRfLJ
O4ha4WcgGNNnrE2YO+bYExdYwVhB8+AvKDfwdHcWAmyZzBAMXer8OGyky7jKd07FbXYLHFuLfMBF
N+Hq7rXLGiRnxw/ojhJpeRexLDmBDqsCFEgwLQYA3h1D3jsH2TJuLO+CeJxQWegKftAK6d5e6CFi
/oEIH24hq62zWGFAY4BwaLLx51BSWL963sJpLjKxKyhBIQZADt5mpguQg2rE8QMrBEDbiMp9Kusi
Xaz52I9jZOkgZsVgJ9NY1pBTLVTm1nof5lkg5jKEzuUJHGCWzCC+YqH7j9m4HOnAeYubkntRWcV9
1/jaRpR9unjt+u1yB0CLkzLbQ+ZVAmOsMs+PA1chLabl98xh/NLcexiLjMcZagU02ChE8ZAhtvZl
126OddIiLGmtSFov3VO3yR8cJ+Oke6Cya9zw2o1Gv+12qtNe1CrL28OURfWFxoia9lrVDkuRKZRY
i00Xq2KqYw7uFhhi2LUVu6w8TxvTOMnk0SwuAqkfBgrEeZBiz+HudIiNgPIGKIqYUhIodGwVgIAU
8K+774yE9lMArWUTHvWleQMK8dP3KiTT+wWy8TanAbJ/dXAItK8iL3kiNwqysqaf1TIdCTQv0DYf
cwF0DMyiHROYXm3h5KeO2cD6NnlUFzjG0WNLXgHBRksdjmyjyJFL8mrrsnp9EfW17e4no3f+ZGcR
0WxO+jlPcJnYvhgH2M2ftkQQvFqsuFz7D+RjgAtn9kOdf8+OfwkCdmKLzHeN7G6TZjdFfmq/zVMx
I9oiay8B6QVk0kZYINfg+koBtMO5jJaNWQkVQgADQfTSm16hgB6Z1e+Yb0F/hEpjW+RUdPZwHsF7
CrKdEOAZo7z38jSjojivxPo5FD4YnKq+Svj8WDnY0cF0wcqvAMC3yAz4VX6dhwbqfOYF0UQxywER
xCMferqXyndCxyyPZHTfBsl3eVPte9dmOwcEmjTdZ++Xx55mb42wcSXdFzeDU+BPDPDdeJiKdgmp
210mCz2iypBdcH63nfdrQpmmX/q1HY+5cVCcBjjyffMxNQpE75aIUa3aa0BtIemJFbm2wAyPMv+y
mulxwRkEiTPqNuXXesPJN4QsQxYAtMHJpZAEgKnTuF96/ZSXoH1Lu0CQTT02uYeVsp0JLcUUgE7/
dIREoNS4t760T8j62ofWJT+0LL2bLtfr0HEUcBIuBvORzyeebx/MiCx10I86auXJ8W0Rt+hqcMTZ
w5FS9zoWVRDlPo4jgiQO+K7gglquikW1VXREnDLAdyGUABXXfgcZzR9ix22zPaznPVfDJ/OQvg4a
yPxldV4cWZyId1UCIxhKy8ljz1vkQRMUD8B8E4K0ysGZ56Sq6xNdANxjsCueFp6JHbqEdl+u+h1d
xmXW6mESUL1rtKkOFlwjAkjkbrpaSEUu9I21s7t3GldGBYX0CyTpF/enPIEKAvVfzHg6c++r8elP
Wfd9pGwXuY2gyNOixaGie3RATFG164xKMmd7I4ijpb3skWB2Vi8dJzS/tVmPlTeKyyApOBVYMzE+
ziucBHa1JMamZPUUe1ZmnesSQzuW4NJ4UAUCcF/hhNDf3KOmsvjNoSLbnbIwx+kBawcS/AwJCHEk
DUGv31DlsXMg6vrLDqxiKk3JDxDTs5Mi+lB7po4ta0bdZ5NHpKFfYQp91SovE8dp7zBAfi1d10G0
fyyEB6mdqh9jVjGgNOPVYEtDbr9LuumiagDaQs0pg8mYEq8cLoELaahBGvutJ99KNF2qiOuhDEYS
RktycuwuFH2LwAMSdDGc/oc8a2CHCIek9kxjn9O9GcoXCksqcjHYAqozOmqmKYkmWU4oy14rKTAk
BpG70fJvtUAWZoVqgVALcBlSDC+maS+TzS/+IGHJIlLOyxLbJKZcaIRRD9I4T0IdW8RNLotP07oo
ES9wHT8s5+VNkcYNWQ+TpEPsqMysCEk/hb1vj2alggBzGuvFwRAIHDnuCYgBJj31iQxKYOOT85Mu
J6Y/iBd8oAgkx1GXL65Vcqw1d2/L4hF7F4p8VhOs/3I3cZRm1iA/xmBSF+k9Cmvun+YeNozKjpnV
vSIfVR8wQufFuDUSuB7DGd28qcy7c9uKLekgct6ih6gFpnCMdGdY3j/wmbxQYhX70ZHNOQjoFhQZ
n1unvlFvy91y40XDSKrUX6ZkGQOeagLzKeNIDyAr18VQV6ApMuD01nGciuBSbPFhtBVDhQVIr6CZ
S4QUyzIts4+qmd5hd7gPq+lucljyt1KugE0xTCNxXeM8uATEuBj7eo/PeSGs/+4Wg/O4l9VjvSzH
sb1aY1buNWm+7ALPLS1TTDQKM+LtKIw0zPTgp83GRR9PQ91lJ1Q5+dW0UIWAb4Mz5hpDeoCY2nT4
QDdbh9wtTPK4koFd3Abt8RjkqavXvZUHP0Yc9invZwxN6YHpddLJI1+Kr1FxcsIghR+PkIi6ZDaY
pjBPxdUDWX3AUQhBMGcfm7sZCJRqtkHMt8PADGCjxj5PugJHiHEx8BkR5Fk8PDptUd6cRQdHgM2v
yG99TvWI3EWFoqeB1JZYprtumcQjUhXw//gYoViH3jqLp3LEyBfE09CkVq/T2JqjtPKfZRPUUctR
SgP6ey/l9DhJ34kw0+WA+UICgXc8EFidPbbi/jea3NBBKAMdJlYLkOAfZO5P65g5SYeRGNcCXi9O
UtliE6pYLBgnO8XhFi+GXuHiAPP3ETPbXB2Yss0TXeAi+jkvjtQWIOLnyyTgxW+hy8IUt8zlkHSq
IUWcIkG052XrXyPmWOgHdfWOVrw+cbd7HLz6DTmq/PD/qbA//TKO/3KOmWvjd2z8d0xY2H833/8c
t7sBYX//K3/gYJggH7gMrBXHuDCP+gyA2R84mP8fGyPmWnbAKYUH52GM3T9wMAe/loBh3goCwBh5
jbmR/8LBHEw3tx3Xx/g7UAbbfLN/IHF/Qfvwm0z+/vWfh5htg9L+CoNZHjg0TKTEazHwZf82wixb
8lWspGiixqnhj6/1kmAmRx1lLsaWKW9iIW3y/eDDQcW8lHuO2tSl85yWgCIyjLIJqZ2XkawpD41o
0cJ0CvCTejEdPKNAVdZlgVBkzVb2wAe57ioVDAlCRQ8rPt6eI6CmMhzBtl2TaNF92q1ShryFCNdy
J3GmYowMsnDxxIf5jLRzEOkFUnPbrhff/u2DEGsat4b+zB/IYk4kP86+AriuMb5LVq+F75LLGpAq
bkFtLM4KoqxGxEcF3m2t1C+HOucBM4Ho7Elof6KPeQ72bREwCKEaxW0fwTHtmir+0yPy/7juKM3+
/cID5AtsO2AOlijG0eOx+PPsONQEnAnC6ggjtCtQvf1jWcG1mqv1lmu0ZD3F2BVuQXvpcbiXJQ4Q
BTIA5FmdKu1mu8xnGSYacBdYBHaseUwEgkj70sbMqaFFaTj9nqAPoVGD8jmAjwiV7mJLD3WC0Upo
Pekyxy2M3J2N4wcefVPCMsQANtNdXKTAw7HFHKMZSqj28ywWrX5uWjUdS8xfwnCUbYhY7qyp514G
cJChWX6MvVBRw4e3BpPLwtZa0U8ArF4NPzrbf8a6unps/PYgq25ZqvfVH2og8fAtIP+nHWEQWydx
QPROT/c6ByWj0Yra0/9l70yWK0eya/sr+gHI0Di66e1b8rJvJrCISBJw9D0c/vVvIaqeLCtVKklz
TWgWacFI8sLhfvzsvddps7UxwlhQVv3aGX5Ms3WYUFTd8UV1/rHpGzSOISHjcwpNrTd2xkfW5L9s
0H5I22pjdupB2QrpY1Jnz2y4H+A5mMboJamsz6Ae43ML+6VwOnvbxDRBNaXLCeQI+D12/vXYTtne
iofnotIvCipaGntHN0GVy60RJ6ELiQKzzGGS8D/STjmH3jIiLgqBt3MVBYQeOSxUSVwaWB2gCw9z
PO0rLsW2dRSkRI1+enC1MFZtUVzwIQTrLnR2fAYPTVZ/jKVCOI2k2gIWkukYrL2OBnrg4YtyR9Ib
ln6OR3mfQ1TqJuOxSbJfOBJQ7Py1o2EEjDyIytfU0Ei04qes2uepiG8CJ5KVNA95Ot90HG7Spviu
2/5kJ/rRUfX9/OZId2uM02bpjTsTmMB2mPbKNx51qf2Nr8N11flvVUPi2Kzfsaj99BvAR4A9cvAk
h6imb9RyWm2DP5yRhl6K9r4yjJS2JbepUHJXm5eyU2soavgRS25DYbnznZLCXmVguTCJceOneWgV
+cFFRW4U7BQrj4trmsabOrZ4F2LMbnEyqUOORZXIO6HmlGxA0Yz+ZipmrF3D9Ku01JdUivu8FoAR
5mFj99AM4uE7cmr/NCjrS6Yuup5FdS/D7Iub7PuMhewg6Luvw3ff9SIkNt4NBQNl6B0bJ2qkt6mj
35vB/xrmTVmHLZ3Ypv2/4/frf3L82vA4QJD/15bs35Nn/u1vMzf+zB/9+zf+3ZNtcZ6asERFYDPM
xQv/w5Pt/bvHMQtflO3YdwIg9n8+hAOYo27gw3N2MSD9iSRq/Tv/yTJBk7r8cxzu/5tD2P1Pjmz0
FKoEzN0LQz+wKAT+fBYYxHTsMNdyLcOeta/pI3tzfhilie7cR1ugP+Va52gdfj5F+7pAusqd2lxb
E8Fx0xq6vTsIjKuo8UGaV4dKVw9tHc9nrCRIO4gyZUTjQngfQxnSJy1wCtavibpMpa9ATM20itga
TiYExJWNjWLT+317bn9/SQzkpVBLctw4b8acEEklzYAcaKRNFjzGuUbb8tBE1s/MtevdkBBxs3Mg
dNoHOej2WXIy/Nk/EYrfEpGv8/7dM+KW64J76lLMMfXv/QmcJnlzo4UL/x/r4Z+ctf/s4/VNULEO
c55c83cF9uePt5tKL+otyZWqH75qf7wfLYgqAGI2nvnRdn28xt5472C2klaws4rpF8myaIdtmdsA
3MUkBAHADxYchpYdWjRVfIEB58ASo4k48MSsRm5FJsQqCu3iQmOPgKw7pZtqrLica3UZWsznVWHn
KxU3aoVFK18HTi93agr1aix9Y+tVV1HOA5siwRQjByLx+5FUZbhjK3b3nhs9iRgXgWeJch961h1m
uwrbiex3oxYnYF0zErX7SDAqPHHifXvdbK0GBl1tRohycM6G9vSvP9qlDv1L+UiB4Zu+53sY7Pzf
H/2fCLh96C33qjaFw4Egn4T6vkwDB9MVfTGyZ59RUFFXxfUV4sfL7PS3rG6sMwgP6+z4Db2gt1Ze
hnFOjq0lvJ1lVVCtgO3dZXUL7svvzs2cfRPWhWmatFu7QFcsAKiugZDBg0r76YSGNhGmxJIIbfWY
5NI5djE+yVg8qjr+rhsgdl1G+3R0kbuk9raj4/h35VBX29juze0s3WqFgvneEjVIzPHSuMXfb09/
m2r3T9ag/VdUMEvPp5AHGMyeEbAI//EVLwrH1hbaDmkh7IkOSXQQe8UWmCTWaxuEhjNvcnp3Z6Fq
Osa89ZvUMz8nT2ArMFNiejjphrbZSxFiNbN2Ax2ZcxuWHgmAdv+vHyt3iP/0WH3b55YRuux/wLb/
8aftxsKNbTPLyP9/T1Rpa8IWMffcdjh31nA0nNo7iTG5TqYArhDPKTWigrCkUQgy+lYnb7TeTT0a
28HFp2WMUbHRXWGdnAIrb065RtJcnSZTkj4uFf90NyNgBmG9Nfq6Pmc4bLcJzmTxmnCRuMRT4G3C
6NeoknQ18VT/m993+X3+DHJeno6AB80ZAdBZ+Msy/9MyRqXumtQ3M6rgmb5lHNY7y5nUhldRX3Tj
2ts4p3zk3mJfmi0UGn1q0vzqjCAopQE5xOiHA97Lt4nWdDgWFIfL76fNZnFXA/0Icz8mEGezG5LB
3dRz552daxyEzs1cmH8adtmAHJGwARhz1f83D3SJD/31FwShzdO0OO4YR/iXX7A28ykN5zRfg+x2
tllHNrE00/4Sl8Cfxuhk0FGaXKvd2Dl2OUrHcd+0/MbmXJycKrgTdRPs/RSIs+uMP5TVFDuhg3Vv
K02xWKpjgbsRb0xwijHOxUHuER7INoiB1xZ/wt2/fl4Wx/Vffh2uzba3tA1tZggtEas/Py+WbtVY
bpevY/chlmm8HT3/V2ORZ2ajJcrfv5mDZawT2Vi/VRPlB2+h8k94jJPUMNZu5kaIoVStOebLwoT0
YER/i9H9l6/878/0HxeVYDUFLqEybvFUEv/4Q/qFJUcayHjsi2be1xM9TJagS0IVtkdWJ4+dZb8W
KGSdzIgbZa13qf0WWpIjul0SPRWxuU/jXu/MxJu3ECX/9YdoUwH99WO0QkZWesIWVrDMC122gT8t
exOK6+DkIiWCycIm4Nntk+k9Iz1wGcKaMyyV73I2r3D3uAj1IKPDBcBpTrQAZxydKAvizsnC+r5z
UTxUpknkO861mX/fVvvXeRoG/Inmp1nF+I0UmlDTexFEkdqlZQ+6sPTsaRuH1icp+l2Bid+yftL9
IusVGtbKOOA8KU9OX+zAqRjX2bGTpY8MoWyCkGoDehPexCdIIB1lBCZfgrlEWzAGuPDYsnS2UeL+
Ir9C1jmyOO8DipWevroX3ijG1GFyEMS6Id37gXhFKM73zdBfeV8wkIK4TgXxfaA4r25XuKsoItuc
AOoyU7gB/VrNvrMRCrZQ17dEawuvX/lhcdclcuK2RL86HZJLbCcJYC9SLd0EmzNSBZDdqLuQq76M
TeWcQ9taC5Q3hQLnja/tIsj1izRXWOy6JWmjJCzxyZgH09XZmhcZJxDKXrpIfEk5xDuv/5G2/n2O
BgiLMN6zE5xjFV0LRvGhFaaLaAiE6qezqCRs5SclkBWHuxqm4QEy7haDxrQ1Wx4N+sneSUJxmBd5
0kOnDNEr+0W4TBYJs5INzDqa1WXiblE4ChCKArKCYcRnHy2wxxu2iR2sg7Vn/fQTTmn00gzdtAoi
B5UHKdVeRNWmM1Pu0E6PrcMSq0B04WnQ7WeoscVgBmukF6/h9VirYJFsncicdsy+ik7F2Gy1jzMW
EqhauWi9LZpvu4i/8SIDD4sgnC/S8IxGDKzTvfaLbOyWL7M08020CMrZIi2XRojIHIflncDHnxTG
Ia0C/1AvkjQiar3Pf8vUmqoU2TpcBOzez1a52T4GuHrXUrRqbf+Wu9G9q0UAjxYpHPvcuEjjQxze
aFwtxWP1FS3yuUH/ZmMUyHeUjMT2erETHU4MVPcO9Z3esXU9x4CiO/smNevA6hq9ClrRwgBCTKTW
IdjnUUIUFA6BqMMTbNpib7hkw9DHI47op040e2/WXz3/r7IKceLT90Pu9KE09RrJivSZwBu69kFO
cXK/LCT+zM+fCyfBXReBv6fiusQGG4MTqs3iwYjS5Nko1cHoY9ZxV93CAtru6AFrtvwRbwDxLBWA
gS7Z0JiLsDWj3NnVQwbQ3Qu2wjO+TDYSM7QvFcZlnEj6aWhnOPvA8vFTAalCMocZDeGw6/ZtMQNm
hR4ZFs2HC7HSIGmLT8vi8EqxpFZ99at3oocWsvQoknrXO7Jex/aMjlguX4g9YYVXmpuI4VpHj1wo
zY6ddDH6hrWHKq4X+pEgmSiXhEAYH0YjNklWP6mR1GTTQVuSI8kyqSqS5vQi9nk3PGXNH0FnP5YL
XNRru2AtJsdHnXBOUZJPJx/01SC74VAO85LKB15lhpLGpRcf9GDfBVP77YT2u8rp9YvFYpbjVXdk
exoKEvJDouN1D4T5RKmCVbgEvVDO4WNcmFfsddFeVgN8dxgDat34w/0Y5vYmT0iqoldMSVntGLi3
lU4cXczhOXXL91681Kl+GH0K3YkiEgoaXh/uyeLgcmk7W4CsCVZm6snDR7b3u+SDzmRym7zql+2j
DhljtU36ZLzvnCdQ/sVd6zjghqP4Mge65KcD+/ubre3Ob6R9BcoGyl3m14+TYwycvi9EJc9ulkXn
MZRMX8DMhtC0EoAU04ktmwtfTsI3OFkJwfrxUTVWiL8GRPECyZDz4FJCLfaXIfijT+x9zrrcScyX
K7h99laE9fNEiGeyyl/F9EEEEdby1OArmRywR+W0kSZY1uSe5m+3mjA/McBgNk4iGPEuzRzK+Dk0
6FzOtJSrYJ/hhQCIt0m1/AQOMx56bSJezmVxTyh/75b+Xg4IX+3UrXpZd3d2TFbHK5JxHRQy3GWN
92qI7Oc4l0xdNNJsXziBQV1L4ABPTLA4xJyuECRgwDR6Fb1lzhaSXBVNWUn2WYHGOhW1Z2+VgMNY
iWY1hY5DjiMG8ed1WL7m6azTejxZss4B5vl/+DYebC/I3zhwa+z5504SZetEZ65tawfcvSTYWdgE
MumlV/3AZAEoZjMYWny56h1GRXiZFNm2RPnXunQhoocB9ka4W8ckQMYrA6wanl1+RG25qSSGLMrw
R4+eJzZSvXiHb7+fWcY9V4TRq4d9bsvlEPsNAYR9Q3x0o4zpxLtFQeTEd4TRqjUELPxlVbay0R+B
sbsCb0tMpJf75hrQOoHByL5WBY1WLHhkDDEGgxKnqPBUkB6Qou87kCB72L/3kgAqqnNxQZyvsITj
qBSKgkRm9i13flkpkndcRT/KDPshxuYHXHf80sXKSMisTzTJs0ZNjxOAQWaYiE3g8D7HuuGttMnh
YOW4eURdduViaTU4nk/jVGaHjBoDAaUjBBCg71GZblxS7eueb+wz97EWdXLobc57r8GKPPCvR5bz
1k4YdkUaEQ6GzlUCh+iwDIO1iI21BJW5n+zpCxZJu2qWqRzNCYnZ2kOV9XlEIt2KIfU2zSy6FUGG
n34JDrWajH3stuFxiVdliOq31MFW0Puj2ANePHme8i6R6g8i74xdXqkfYW5Jri721kFNpwwtCMfU
XvXiQrtNpCz2TWwvi89vLoFNlzYTLzgH+HCHhYlqEVsgqPcBqpXpAiG9fYeNqCuAmfjVpZ6XnEyk
nY0ssWtrg3NCnvp5eOqVuDee+6L7ObTjkwkKV77HegBv31wWPo6MvryOMJDuSZaduoD0kinvK+Ud
g0ESC+0AdUCdNbDfPFbkmMTogQcGXlBhDc6a+uYl3dEc8ueqdc+9ne19mldrJlIQ7xnle1NXb+ik
n8GAA1B6ZLTioPyKWjYmwxR0B7JTsVQ0BK26deJF1ybkUel6mk+kqb4HRVx1MnTBdBwfG/+ooE4z
bET35JDCuAP+kx1C5RVbrZHMO9tejZby7pmcfUnMvD6GU3gANlOwFVruphZckArazTrFO9EH6DIF
EdmJ1AIcHCx6YFWqQY0XBHK5cTEEloy0YQLI2sIQT599PjozfvqQH78LcEcZjf6wJPF/AtoRrpGP
fOpSyHj6KTTQ58iwwSjE9C1L7wm28JOmqbAymJAjfgNUecm4Bsg1KeFpPdb6VXXQ3Ge8xZssBpgw
DOlrnWB3K+i9d9RIq3akCZ/lrzk63sWhF8GJ4G1kz/enal4x7cNvnZ+wzvw1hHYElOlNesO51gzB
SdjbCrOu94UmEGRMf2TLzAidATU28x+VQxKtKogh5gtBsFflKdTTgXdvo6b8hGd6xIJr/xgcgrJ8
yGo/V5m6k3n3g0zSTZlFTjnsn2puowsGcZ1GiENONxR8eJWz0x6tFAgBFPMlWeqk689eGpTnZKIf
ynLpt7KpCNb3FnwaJzm7Q53dQFZnN8OFJu7OuE0z5Ll14mZfxsBe6MdQmzDKsG8eE9RKwo+t2LUL
MnkQ3WYmS+q25GAl6OkmReFTMLzXnq0BtRkDoFm5L+QInz2mHi01Lj9avxszd5+JlDxWcBZTU5vb
2EhOc26+ek7yEUTFRwjQEVyt/xRdvImfZygFJ14/t+AcQHiWWbGzZPEthWbFMzViy+Y7PQis4HoK
HhyZklEnToJpp612RTdJxnPM9zSEZ2L/ol81sXXKRg9zVVxT1VgmU55C9zuv+MasKIHAIkR5/nyr
KkA7o0MoIXfmX7ay5qP2IO6ReSZWLGgsdBja+sZbBwGdvmT+bGZert6Nkw0g4SenB4I5R+UlCflc
amHC77FeWtm7+BlJNFX4yCuSDyEOGwwP3tpREGPxIMmsijdM0Ik3I8WdTRd0qNWrMEgeGsuAHRkY
OOBKPCNO/oADzlulI5N/qLIOLE94vfWEqSLnDB+cuVibzPGBzqxqTOLzNQhIbHnO8Ah9MgQmjcGu
SRpc/oGEkQySrM1aQn2JB5V7WVuN/MwJ/N7k+GFYffFg9M6FxNt35lXzkXiDFsxr4rX8JF/Yn4TC
Z03zuD3jonFOhY6wOtGfHpiJtTbM4RV+c39SM7/y6OBLjwIyrwF2Pac172VNI1rb/ocTVM0u04QL
SXRh/47cZicw+9Qj2mZojER54JH3giFL1oE3VINPhs2Rq4Y2vsRrnM32JjFaKPXq52SnyF3Vtgkt
whha3ZRWkNhy79vHJsPsomMf2eHFD5JnYqpf8OUx5wbZWVQDxVWFicvEf2d1EdeA2fgIyQtsQzdm
ayEPRqfkOgeM68L+SF8NHVb3rSY82v8QMRT5fraXzNHiN2Z8h2sDLGuyDkjx2hmn+Ww6U3AgvKtg
5XIlDrfccvxHt7jWVQW4NSLAbvZYhxI99vvMoi2h46HdBLD0CQ9fdGrApK71yBweepJ+6TNOxTRv
WOW/K6f7w6ys8rlnBFSUzsC2RNv8CLLu1BUdpqBwAOhR2+rAX6qY/hWqC6OJ4EcawykTZJF67z0Z
XMGTdDaW6yQnJNv6QuVKVmapjLgVNtuYynMZjpOfkWsR3pkHt1alFOeydHZsXt0lIW3i+Qk5oq48
MldqhQ02uFactw1TgCDVuNgY2n4bheGnkOehbafdhNtopQbCOoKhA8Q/AJA0fuMcJe4p5S6wDmTQ
pKJe7fHF9vxudCgZACbcxj0NyiCOJqadXTrrGm71bIlkn8No2WJrYXaXwVZHWwYkHZEse3TDbUsu
ZccNRpW2uzWHHpBfzeCnoBTQvsxPZRrNndWdATtsRPTpG/LDdBomP9i0VeuBHvcAxVTGXbitqtza
Sv8YeKm8W9JmtQlp35uezOVd7IXHJmK+i6IJtzowzk04dGjDdbcvwuCatjUiseiYS1bOdKRM95EE
Gbn6kbTdFPbo+fnRiqOfGKWI35mDWruCSVt5g3E6n+9l5hBQIQu8Qjr+CpmOR0aPuVKjrcaryeGd
JQ+jMMdnkS8z9RLlfOV66j4Y9cQAB9pRiFiML6kvZRE3h4AM/9TRQ5aLVWVYTCtqsa/Yi5EFAzmY
JQashaIlIj8z92uxvUiLsKWLE2ZeLDEW3hgCL922yRK9z8o6uk04aJhuZV6bJbAzy/6FONpZLXYb
AWsZ8wwWHAL9gFxw5dCgYZTORPgakl2/GHccHDxS4pm1i4J2nMB0gudn2toysdf1Ym4hKsIL0Wqx
mXG++IsFJlzMMGLsschxMcD3C4NBjS4xAr49dcxbzHC0dd0zqsdUNFEzr1Z3UFjWSdandyOu0qmn
fs9IdoB9B35k58MWnj55cZulG4glfuktMSNWTlQFOAUnBvb1rAd7tj6wbgzXCg2N2UsUqAVn5F01
dJyVzJfoBxs6pMniG4pYPkSRZlzPcNPWEDypkOU4yeqN8B2cVNGKfRuoD9Ub1kZnBX6IdO7pA3AE
NFw4DkZIPnF06x+V6xKfgNS7a3ITALm6iJjPCOgGV3hCdZ6dguwYOcUslTBYxfkCZpqfy2DBDJcd
9ON0ee4T8cWWrrPATDrin/y26GDu4faS8ZgYPDakAQHQuXiymMJDhSWHu22KL50X2PG3jVdzd+NG
U+PlOQHA2gWlbI5GFQ0rq6Zqm6ofRUZUdU7Mo+dz6MneWQaP1Pex54wHAxbzipvCveFIvcWN/eoE
iLQRLCXayEmIP2ubtZJ2mjfl2yZQXOpqbODsgqlkGCWTEk6aVs7IdfYoMUCZ7U9nZiBhkXPziv3e
v9I/IFKTql/cPb8dO3yxUhDqTemGnOdKwyqlwAEjg2G+4NrVS3cVOpOxhmdIKdOBe9AIRH16Hxt1
vldw9Y9NWR7YGR+ZbiYf1IzhHlwUw78kpcokGOGRp6jWfpD/aHuyPjDoGYaXDwYxhDE8+nULmKJv
fS7p3jcDGvlBZBRdCr80Ll3o6nVP0hVcqPmQQrM558uXIND//8uy/xLMqGkcV+IKOrHMXnIn9cDR
Y5Wvp1RsItMNLg0Aoc4j4uf4imB8tmCpneka2EZ3xL95V4E8mFeKVXGOA9ItLRmGtIB/XLoNlHrm
LPxOoYSsJ0+ld/RSPhjU5x3YICiFLcLYKTnXcoU56FcwxTY8rnzmBEnlJlWwGxS02UvKxe6oG+r8
5dAKAuaRJQCfjLxMaYwGX+7y0qVDrTeuop/A6Mf2vTfledpl3RJqFsVXzkXpkhMY4r+jcwV1cxkg
LOISB3eSya7fxblP0VY0vMzFdGvAGW74q6uA/vaLm1DHs6mIxBNcACKxpW2Wb4J+/HAEoz3JLO3c
uGG8BuM77RiiTYpQA9kM3bD23BsEFWuHvglChXUFTos+XF9n+t72xg/ChwCls5kn64/dXRWkO+pL
eReFI7VVorCqR/GxhVK0cey62GvOr7Cd3RvcNUKXzt4sS/MB+Ox+rFjTQYAtEXrBE9dvKh+DjAhx
JADxhtkEm2kk3tp6TUNrLV6jTOYHD+8TrTnUBsNwt5VR8RdI5e48w7i6M7kUeoS3dgDDEo8paE9y
eocBnjUaZziaxQes/7XWkGR43/8wLfGcSESqkYjHTtrTMRDigxmHLrICcwUDLpDrVBAmc9JdLxP3
Rjs6Y+nj+8aOcjQ85ylVD1jtHgY7GZ87Q33KOd/1bcSE12YX97l79d3wnVFpxj5R277GjBfSkt3j
K6YzaWPhhwhcC+BwRa6s59keow1cnVVTCKaaqtzbTXV1YVNL0WLT+SSyUh+taU7Pgag+p1LNLJJE
HuKekJnp0QRXcf+zivLpsUypxRGCAKjC4WeqUA2fye3wX3fGgM/bCLbsBBymUkcXp66jS6ja9Vgs
oLXlTwzBZFaC/xr5XPk4m93NJL2DnKb6lLXxre64hNYW/k6bPHTSDPpcq/uwMOVuaLCWmgrzResn
3VbUwT24PYIb8LlCSEOBi1nOdfaZnbY0cKpvx4SXLHICpG4fvzKdxNqZggT4kn0O/T7bODFlMNc1
KhM+kp6A9SpzkHYUzM++8dlxOoa35sxRbHcGEUmINHgKDIaRpfmJgEO1750mWNN/vdFlOycdRJ2C
EQPoJOiscfbTH7pb0dHZTcP72GnepBj1g9kV1x7HfuA2lPaQQtgXan/nGtWxSfyWY5s5kwPFH100
nkA5HhRH2ssQOLSNO9potivlpssnSH3aPZU+DRe8iyAJCImYzTwB4ZK3eJZ6N8HXZjTe9CQqjJbt
77ahEZr9QS18RnVxU454ABrBWerFn0F0Fdhsv9UtgR0mPzjXTL61VfHaaCrW1jSxV5rutpPmpYSO
/tg0RJ8WMAyGx7PZtvcDlOwVcvCE5LogDSbIgvYstmMql9XprKKEyzuJCKjTpNLBz1pfzeJxYQyo
6pb7UlGyzZHvqiWTk3yzvnW8rdqI+2vUtb+qjkEqBQaFIZ7Kgwvqi0M65s4wKtDMrfeTJqq1nsa2
3Y4zPYkpSe1NJnfgUzESRsWvGFJawlWeqMnMOIp4Zr5PoucH7cZguMhBwCxmF9LiVjK4Zc8AMOuU
FKPFK1IdlGmPRwgKtywO531oWstk3NS/mrWzdctEnYPRO0J4k9ekA7NvDDUD37pm6886ODJ0zMtl
8AJMWbXlZTals64kPt2au29sIUdWMYbYkRFZbeHgK0q4ipPUPDXoiGtP2s2Dcv4op1o8mmX6URRm
f6V0IZ0xavy90DioqskPdAwVXiX1Am+OguJo89auvfHCCzYuy/9YlXVA0eFtJsGYzAizxkmg/5zr
o2UM6p1l9TQ2yfABKfKkxlnefn+RNPFvA34f/BI75STYHbS454ZlH7xsUUibjtEmFKxhmG/jZhC3
Ic6JMFG+UhZZ/nHKho8xN6b1RPt1TXPWP9kF/h8COztKMKjNbU/pWFwsg8B+JIbX2NYYdcbirl5i
TktNuKr9HJ9aowm0RvVLblJeQrCKVvQNt1PfNrR8WM9OF98JZkGsFJzOhY84r21VPsjlMcZuXAM4
oIxsqE2Sr1SblNaxW229aLhrDB5pZjufvYFdNJ28EoThjg5Ti6RgMWpFKy4msalpabEPBTMFSZe9
JFAd8qSqdnn4NvnliCDFQTqYd6Mw0H+i7BkPBmxywj41qAiv1vJQzAICjjdg4qJOgFA/2psR7Rij
As17q0EqiVL/XqY2K7nTtzpglukdmcOFd0B6ehlCvvGa8lgu8yJyJ+q5zCUEGxVTBUZ3ZyRTfrOK
rzppq/tUcY+MW68++ZXF3CiqxGOnyIsxfNHsgvRkgt+5iyplX2X4xii7YdXrscFWkTEnbtLJcQoN
daMhc88xIva8RbDlp1hsZB3Zq07WJADwbdC8JQ3aLJCaavkC/WAdNIG+8xUjTVK6K7u2bImrQGlT
PmCimkPUQXmGgml8UOe3G9X6G9z702aWwW6YqpZqFsh7IoZbH7AO+g7nIv3+aLFIQkduyLlFTJXZ
U/YRDFRshmPEmLYBiYgZ3xvC0c9pV7JPtscisO6DaHxH7JhfXBHgLwJhpWkt7GuaEVcIPbizaLQx
5HPCd7TMJ01S7ipVcLMxvkecOevYNLeOssQ9Lp+GzphvkL8EgKM8i7EPQFlg0LIv0Mk7DjFlnSDN
eMztcUPnh9HwAUUz0VfzIHoJWI8m+oV7mgl6Jk0fqpweU4q13Yxl/5wOlfsQzCNao7jv48k+d2ag
byqv2n1VElg3ZY5GkE0PjDs8l3yOp6wrf1WRjzOc4mMtu/GkvJlSmbk68YBPMQ7hpsg02MeiuRRB
/DzF6SUDYgpNjXkrne28NtVhVi6z1+ijEhjt/qDfpI6JDhlZYIYUFCSRhh4Hh1AZg97M4ujWDxks
7xvotna2/R2lzrAUpczmXgZAGcUy1T01/YNZdiM7pkDMC2d9n1s+ea8AVaONO6C15XLjTzEU/f5j
hVng2Ft03TEM2HuMOkznYhN1FnjpWAcvWWP90BPZZkK6dBij5FCn2GhgAXcHyVRaky15a2S9v2eY
5bVxBzaFLNhmWpgbysJTA1EC41XBcI7Mf25pmqzBYTAZrRveGcrsnKq5OXn0fVDIyuE6NgyoTxvU
ORkyP8qOrHtpTXur980jdq6MAfX7yk4JYmbZh29YwcVQNCwcJlnvSgbo7iTw8zzybuXcu9sgojFV
tKM+c+qtmtR68Ara/p76DCBzrO0+aQ/MQOWE0M0hTPaTR2HaJo+zRutwuPKjOHPAsCPSLYzCmYmh
uqOjyp2TnOsu5R7euYwPJPmwg6N5pGofmD/UHphQOt8RjZRYTMjSyzVJo2/hJXJTG/JXMUjnrUbd
WtKXIn32/eyZ+dK72Ay6owrAMcSpgVNzCf+3zv3oyXblQRhbMXfsRVdfyu2sT1HdywC8dBYSCMc4
Y9LrJ+sSR4OxZwk5BxoQ87rPvzGXBJjrSNdSQxBnG4aXdBjeZsu3bpGBqcRHHbDmLMQW9dbkAZ9L
Ff8saZVuVBH9JJh07cGlrqeWkZF46k5TSz5xlmV4AH+01GKd4THmPWfqBGF20rwRFXyqv4l/fuQh
nZqkpEpa8vWi6uzT5H+yPzr07Bg6Rr/yQnCKoN4tZjgVuL3guQSggye6/OVDqZt6cniA2/d902Q0
z4riMPTM2LL6naiX6V054vOM+2guaTXFKqcOrVBGUnMoGZvOhXOupp3wMBP4gylYG0urJgA+3IU0
KWRxm2OuxDmZRWwQnPNJm95HYE3WLOr2kOq25DmTQwzd8iMr9Lc5o1rYNPnmHh9NJ51zw8WUIWzv
jMghwVGVv7zM4Gc29FuHCe3eaPnoG1Xew/45T5hasPM4e80t4aD0Sw1TYhWmeE7yfkrYx/OvwF/m
tkLwg4Skmk1QLOHzxnurzbrhnp29oEAxPiW1nx0fXHSfkuoJimA7pSVpyk06UdYS/7Z57dqvOgvw
ABsUbg4NYMIhFAeLbWVTwl3FWu4+N0ty1jCR1HJjXElOILumxuyPZJlNfMZM6BWEWyLdwYnG11DV
jGNOLSJI6cZj1uf/Y+88liRHsiv6L1wTbVAOBxbchNYRqcUGlhJaa3w9j3fPDG2GxgXX5KLGprqr
qyozIhz+7rv33L1mwuzoppABsU1/wkRjrs7i5EBR5TO4S7Zv03BjnSRXbIepEe5QocYORIUW3eZB
H1n19mj7zN+ZmgRIr5+n5MlzB4Sx+R35N6SGAZhlX+nOrpstth2F2uK1wTXtiwyETfs7ReOLk1KS
a/ofWsOAy+e2sd2N5eneyWLaxQR059nILGHzhYhM4ChXWOJ0YNHyMxrtFxUBe2qRXjomsM7a+qm9
cRri3040PWR6/VHxSd2TC7imkjR54P0Y9hSwuKmjDQUKXOU/WBBeaVqCrCjlR+t3H37mHEYu6A1u
t3VbpMPyd8hZmtd0lccxl3+bK+Yw7yta6O8Jsqlrdv4QWHjuKPzdhdS9RTLrb4P01hbAhdPojJfR
1X5JMgQ7XC/bgItLF5q822jTgaP16TqwNunQpZHGyUneKHI4BQpdMn9ntfiCZffYWvC2iQXJaty7
wByEDdOLXsFnFGbsQxNw4ET6myDM38GnWayFHNwmHtLUsOtbjT0DtnC7LVYgmjZagexVYpeTDY4D
w2J7AalgybProFtBfyathWm5zpeF8y0TcQvn7mWEdbxDUGLFfYhcguXcFN6HnrEIOzqqKwQSAGmq
cJ3ZQk8jc1Ulr8aMZc8ymzspg2LrR/zMLQFkDQN84rh+4QMQUvEhOWHHhAizJa51bJD9g3XfdQGv
kDa+hXrI4NSP3n42EeeSq2/k+jHNa39jOubVH7s3tJ50BaywpJfDeaDGnCdtZ51yNkjUq0Gf5Zbf
RZ3YGd3JjKZ3p6VHGtfJlztr37mgYEca71Uf0zaZsT4MjkaZuguYPMNioj5v3RuQgjI7bxaQ4h7r
tv+20wg0dHmeI7tZ6/plrphZ3MLOoLfBNykTL1kZvnZrq+eSsth1YYxiGbZjw/RWip1Z4UNz9Y0U
7tEvqqeIG3yitdPW9HgfzfYllFi2GjZqTXw1PKTKMuC7rGXWcpCz/WAP40laD26Cc9ptwVgBQbLA
s8Cs8LEGcbCTv4ZF5i11zdrgGf4thUlrc4yoFQbW3TCWxyDx0DhM8alPXrxk6wCvMtIrUNNy9+//
FcYsVXKrUBmufloh9PwkRLt6lfHC4kXag5V/6qLisojj2fNcEONeOnGS7ErdeY2JjCUqOxarFFlP
nAyjvDyE5MskCw9XJc4iomddjI9S0r9ei/aLaEO37uxS4swiseYTXcMeOC1ClWbTVK6N7SuUL9bt
psq81Sr95hCDG8dsV6lcHDsh1chEVs5VqTk/3yikCIyAZDOPRXKcXVjRyk7mqHxh0A1ISngUVfJQ
qgxiMJFGTI245gFlH/SepCJOEXocVXoRG7W/SFSicVTZxowlt6XSjpnKPToqAZkQhZyIROZEI0sw
gWz7k22iUpO1yk9OKklZqkxlhethbYX+ssEfc0yF9d4TwBQsAAU3aJaP2Xg0ItTRur+zuXeTBSEZ
lH4ZCdf9MKSdOzxlY8L2HF/BZuB2XKoEKJY4nmkqFToQD/VVTpQQB2DpPIY0T4hUJ0xKfOrPZCkR
0xoFJKl0HscqfVoSQ3VUHjWfxp9OSy5zLx0ip/yPl0FHI8RK6wvLIad5aWvyreP4Vqu8q2OfwbPO
G1slYasR9Cq3r/7gYmmB38abo6lxCnPustoAM+e65dnq9p5K2eoqb5up5C2Z1GGlT0G9cDErrNnv
oOeoQcYmr0MZrM9R8GupNG9IrDcZInc3jOtZ5X2nwLS5dYDDnXwyYQNgy83Uc5GN8F7DpgFrrtLD
FSaDICrCx860pyutT5s4Ke9CGJp/paz+1svCmDYFRf4vNTH/8tP/k60xpnQEvvl/BNL+W2fMfRjl
P+lH/q3dPtKPNso/2p9/Cir+9Rv8nRZAqpAMoLAdYoBY8wly/EULcP4wDGL6/CtXt1yLKNF/BRX1
PzzbASbgwguwPUfFIZqia0NQBOAHHI8tDP8FAUZLiv9NUJFo438LkpCgdNl2ONJl+W8oZsE/RQa0
ObBDMciF27TPI1BriiDMjWHOFHLxgVtOnsZ2zdaeQBqfeHI+QvBDwnRkQ4cZ1mCBUXeZ1cBm9U7/
gJ6FyOv22xQ0zxrv8J3lKW5AMrSrpuL2S2E4qUhrws45cWMkKdSCPuZPAUXYhp/jLAXGW2MPNocD
32cjCXePdoaCcl6EHymzRzNJ7xKEikU+yXwLK8iAt+pwqNWmvsrco55jlg+bHYjOeGE6xcwWwCVi
VfawY3NCSHU0XXhRoHdlhb20RO2ubIMNDOAWylR9udRjcJBTTnUTxZTnxAgILowoyr5tUI7nrVwa
4Pf10B7abIbjqf1KSj4X3OmpQpDTMfEQOeIwv6YmQFB2Ox0gXia6WtRHa4R3ajcUqIT0Qc1Td3N6
/caE9toUUoXJjGsMvG+dYtyx+HvQeZXdTYl/8ebsWOLLyyDtsCCml9WmzveAVx8gbkKnAP4IsLH5
mc/9t1aV9EqME7+SNWYIADDqyudMwNRUR5nZtj95kGmwz51BdQNtHIyL2YjTXa+eRmvwttyYOXpE
+6DNw0PeB4LRBxOk74gPRsdizS4De11r3ao0oqy+6SFJBs6X07CX0wrUSuwMj0PqTrS8Ous8vtY+
MLu6aOelHHQ04U6lRIcqACBx4Czd+Yr/HVQadodJYsLPgPODL6fFjj8t9vvnrtJ+Os7OcWvxS49p
D5fCir44w8vtMIEEd4YRuWv4nWWylyaI0VDq9ROWJ4cfeaVh32+pxKYK8TzZ5TWKzDcBfkaL2MQI
h8aOPdSum+wyhviWHuZUo17IalaFg/kqNqETZhhfjTLAL1tpRxn49WMHhKKfTsJX2dCiKXG12LQD
+GxHc6kiEZhGw4qicC5kju9gEnBbvIdetavVskr6VLnPhHZYQdPvqnW/JZprpsT7IYpes7iCnw3o
AQvNQxikwHGIksYzfAyrqdd0NcBYhYS8Kmk5ogbi0SEsJWORMHIa3dqsTORZQghEMmWO7hFbcjfP
yVfQvjeK3knaWIlaASY+LEvQMkMuwRA5m0pNSmWxq8vsMQuLo42VdCHK9LmjYrk0KSYOhLGpavtq
lK65TlysLS1h+ZFHVa1XwNSa5CMlD3scgvuu7na0aPlriI8kRYND5DnOCXM1gS4jnqnkSOIjRSja
cgoHaznaxVMajt2h6vS3VHj2uW8+9dS7iFTEJ7IB9trF4rD8E0PhuPkpH3xjy7rSXLG9ZS8UNd/R
NFK9rfCeLtv9vrvpBo0crZ9wcvGXXURRdPVmepkKC5yB042PkpLsZYXytdHYb/s9C3IJuZ92JfIO
3HxBSTBsFBq0SL/WFhX3I5qLz6XUn2aP+UQD+IwbAJerSxiMPfIrLbjcZM2Qj2fwOqlKLC+g4C+h
64793EnLqs9Cbz+kF53LB4uaBb8SwxJvxC8vgbEw4WpoJfkFr/11S4ywaIY/A864kjKEfQAHO5n6
1wa6vcksQ5G3/Sjq/qJCJRcvQH8LESj+zEjZicn/KxSZw7Qbui3v3ageH7yI5aswDw5FfYvBVmel
kszckB2fUWK4ieMi5yz25KIUGeMAF70gqa6tN8A4mWjwMoeOFh5IWogi8w2b9x0A2L2h0z4YGDkV
tb29b1PdPJguBlAkTrTcmYhBhmjr+TBlI+CxEbbcNUiL19CRBIQ1xE2k+MbnZC7UN4Rwy8JM+vzo
RfjknRq/S4jpw/Rueu97a3xxFyDAH3EnM1Q6/1LbVbqHRYUquxkz5yYreybbBX9D5EZyaAssFZjW
shgNfmSL4MXSPjG4LjArPcP9wc+bhC9DSERmEMHZ1CkdMqvKWpcTaJqOPEDWs9Awc/8k59FcvIca
0VbdN8stF3C+zKR9Yam28WvIZXEHbrUf6yeXSpJtNNAQgXd152ChqUh+8/ckojrXlHE7mXkxQxd5
xElxEuMr3rgSxQQvA9Hw6Lm3yYhZJpHC0erv2PyznpvBDzYwusYS1kdGnJPSCRY28Ettx99UQ2k9
FQHgXzgKgEKErR/donjx+m9EAowv2opvO0WRTov27bxMJcPEHIQ+IcAhQWidfogwBmvDi00WLrfE
BsbOfEJmpa8C8o5Qb9veod6xfxFUl2KTQjTKjNpEGeiOWZBWsLNcAN7U6C6sIWwx6bMoD7ND3pH+
NXPg+rpFcsHWfkb6LT69nGgUWYa1WynsV06IhsieWhinHJXZ+AnCPAZ+wFNhjjBaJgxLeJ+/kyrD
8KZZ981QuttipOOsltbZazOiIqjsBGIBkWZYmysjra5TmHZb0lxgUArzMjc7x8ysnZhs0Jpuftap
Ech1LugF9hxMB5BOImPa4cyA72bBFEy53dcA0Feh5TwREgoV7n3tevq4tTXbP7Te3B4LQ/v240Hg
MhrtLTtJiNcSS2pXCsSY2DlVfaETm8TaZff5M86J6BJhz68/tYmejcyV/Sa3kIsqUC5bSfHwJUjA
f0/loXftQx5DbpFKkwsAQS2CuvpMQ7NatUbBkzAhTQ7rxbf3BdvKvmMaoveB6QV3fmhuShrvFp4v
jyTTW7I48y9AccxzzG9jJ052t2M4bY9677xVWKVXY+zfp27MopoKhqLmuPN9+0SRzd4ZAnmAUo+2
XotxF/vsVCf56NkziLOk3AAaiCBH8pZI2JQfyIb9xh3zXNBhxJjqkKpArAEdjhaSNFfOA5yGcpHi
GekHBUMaOwMsN7QbiqBTf+BWpJhvcKeOpgknPSsxD0LdYi3ffsk6GjYyLW59ln91SDgIWYOzTxnk
rIZnGb60jCdb9ATEZ75YyNK2KbcQwS3YCillOFl9iqxuOxm8kGUVRkz0Pf763n/TCfsvxwStmK7i
GK9scqtTNn0+ma9m7gFGKonaQgt1s7C6ll18zfuEA1Vj9CsCl2I2A7No7lcUkdNwvSG2uYNmeY+j
JD9POAH2fs0Z3vBhL1M6RDUjgLJAXn89NGtfDMayqlwwi9b8o4/dLuwm/8EJ57upHAjJ0ZILuyZe
ytR6G/mcrMcGaHiK+ZdF5kjEtXYenL4MDiZCyI5Dku4ptE2uwfcNqRtFDYcA4sy3yCgAQyp2et9R
PdCy+YmgiovwRq8QROYKjdzIn2XDMEq6XVskgofIOCCMVcmQAtdynuOfSKtgk3u/eK77I7fbgz5H
7aUD98ACcbD2esq6YbBK6K49F2KTZ0bf0LaaD2JWxVvFNo4AUISzmLadyTd1LFqa0yw0llFjIxTH
LAZsoFYxhZFt0OIK4BMQGafZNNJdmBkvs+jZPFkXMaHZjjKpaSIrM3Cie2Cs2dkYCAHCuKIIZExO
XqTvyx4pvgCUtXC16C72BPKvsKgL4GJDXKG8VZNW3kCH8IlKg+8U+rEdxduAHq8HrPcGP8PfjeV+
WWlWB13d3RVl1CyiqaJ2KGNXijF/XdkmmU5s2Y7Jdwzuq72oFUFC70M8FHr3HmepTXyHLOWRx2a1
cd2IavZSM5iWsEo17QAmZkgj7IZwT8yuP46Iv4u0yKzLVDdsg2nCS/hy+6mvFoY93NxguMNyvnMn
yR4ikbfIcR5hjwx+ByVZQRiYQs/UFT60IwTZQOtOMeVUYrYoVZ4x6rCe+k3S+SHKe7g0ZbV0Gzrm
yWL1Cx22boNutqcF4RSo3AMf9D0arodYXmj3mgh3YZKI1Vj67cqJDBZOqF+tGTy6xkAWCGNbYA7u
eprZBSJPrpseexIq4R7q54OGLFYF/c33s5LKKxypQ8s55gQPIsddEQvBvj9hI4tLpWyJ9tBHxnvZ
GsSm4GOXypLgWmClm7qv6YDLUN4n7H9+nlHGG/N+bsP5uw9QZ/tW/hqze5i69KHj28rXKC5dgHhV
V8UCLyy4HGRDwkbOyTnaUU89lA7ddORkStgUZJrgpfYghZpF59IOYG96AwNLlxSYw0VJqrp80Nx5
2OLgQF9qCuQtvL5poeNCBbaOLdvYOUVULyO3OlEqMLCBgXKSGw+ZV9PO41uYysZjaUB8bdI3LtDE
vrv4Q+sqUFnDKpVA9rj3Pw2JvZYEias+wuZQzp+4m9RxzWw41CmQZs6OVcALgtq70FECdRF9DG1H
sVN0CJv6va3ihmUR7usoTb66fHa5/TUbzsOL156AHm5lV7yZXcXk37Q3SlBV6IwbI8Fnp5s3c83d
Jjaaz2ysDoi+pwZdnq6p/pxYmc8NpnogpLu2tWLg4OpfgoTF+hT7v9FMtVM4EQ43ebNk1TMcRcb9
8mVgAvBN5LPQIB0/wQUgHLghSGksreRLAivFqz1rD3o9VyuT8u8k7J/lmNyXg3fCPnGYe5/LX1cw
5cnnDHrHkr5RwEv8rau0fXJ4kmTldBd9QW5FoGDRjVe6eC7HJmMieKLIG2RqgVXO1NkKez0p0bnf
Yu+EJhCwk8DTxIcHHrWZ34fTNFDVHR00JojK3nt+uAl4dVe6a2k74kLPRsZ2T09ek+4jtxjtWVZN
1DCWVU8bdkl0qzD1eOkF9oL1fE5M04435cg5huqEepn2FHaJJy0kWAGFHlK7qRKDMRsCbNdWrts8
dEn4TJVr37MDYs3I0XO2AShS/ceHvgV+wO62vFHdwn666j7KUHvBEVZtsIkA38eL5LA1pz5n5Xa8
St53ZayF437kmdDZXgYQFLN1xXsRp0CzCFnKV35+Tfzhm00jcISZU9zi6a3hocH1GTCMCpVeC5AI
Rud57rpHK9Ym7rf5ozSyUxr614DHGwXHn5TuyQBoLhk2FJIsvNDIxUfWfq0T0BBZfBnM7lT4/ZOl
c1kdqH03JR8ntjYNlwDvi8Ung0uN/76mlhsVAU01cLuMN/BSIhIxdEZ3lo9u248YNif903baR+aA
DTsyLebc1+ziPgwaFf8JmXPzXHWBZp8u5JPdkOMjM4XxqUXeuASBoJPc5Sv1BvsbC1658C0HegI2
3S4zu7V0CaN6mse3oaCXB+gY6/D7EOPYkhrSgqmHsx4y/cRrdNQUeNafikuSzOMqYyO1HCaVSYz8
Hb1567AsvINvsrTlREHpceaZqTpWQTZOkckr90FavHXzPvJbujSH8R1WxxsohC/bERuG86XIHB+j
SY3ebhOPc7vqwHK/XaaMUzEdiBuizcreWd4ilKCtpwEYizSUs5IPlRXy9nTS4EgW8+znbBx5m/KM
icByjEHDt6UptU1lPDXO0O0mVJIlqcT5YOtUfbXtg5VRMIbxZiK4dzQme3icaVULnBZeoY9tc6Tn
EZ/5JW15CLfGc2vozpk0xtENJqLsojyYaURG3gBlWgj211lvLxs7p02ljwqqoKn4zX1eMcNgqUfi
TSUebwXRQ8KtfI6MtIWe6Z17I1Qk3vC7zBHSvZoa69kuAFLheSnm+TfNu2rvVausNKe1ZtONMY9i
50thnVnimdugwSAdhjuoTdF7blnvGnYdtsHlGdWTK+UkMbsBA1noQ7AymEuFjPdEIz891vUbS5or
om5QzH1wx4NfMkOjHIYEQ7c5nX0DVSYcM+XZYRpZWGhkrNDxfsU62ahc5PEGmedS9kV65jsfw167
C2Bar2PDypf0TnYdPhBhLz1NbpqO51SUr7zCfGmxpsu6e5XSfy4wuU0yvDNUSWbr+o/xk2mlb1T9
ESEtDlWdM7zgKDRhcuGNn9k7gIx0ivh+SONHVl47HwJ/Ufck+OL15JH0imh9hMbek6Yqq/rMrZZy
BZqwLbXU06DB93ecfwe79J/tenhqMVaXTfjdNsm9XgzHgn1WQnLEKfSzhpVTps5phlnhhPmq05yb
3cpvgtMPlmqhAkgm072g+tfLbvocXLOxu4waWDrZ4G7TCwAAZtld3CR+1OIcfbC/mIX1E2hXHjEb
i7ZtKlSvoqj3FrXOJTLvQtrFAVv0VYNPkGbFUbP7DYm1bW6LvfCLw0BChld/JTL3hmKLufjAOLNL
yV8BR1kKeFG66z1DmGRBjEUZvw/vmAOvUoLXLm/QAF2uCkb8CGu+oZ5puIR0eqYNDzT6h95zlbEy
0+bYTWvIgG/9lH3Nhv8sNP2qXpfQep2ge+CIw5oR15cu6bjgxBAg0sav9tyDT1n4hvvkkGfRNcPI
OeNIU/g4m6CgMdo8gIv9TiCsJP5HR9kevUjbueyWiFo3Gwb20L8WiIh11zyFQ0buUJx0+VHohJmA
FtkpO750YKEpNyCunqup2o/1M4Rk9Vw7JEW4I8uGUc9YhtCxVbMz+vzOwV3QUngcsOKDg7vxcerg
ayGjyD9DcCUWj/FS3ugvWatS5JZPR14dYfutdcde1/TXl319TkbacKOBLtS0O1tKZPdYUftHumNx
Zzs3QtdA/zdAZbh4t2tTyFsT6ATGUb0VOwKHpPrRpCD1YnfnV92FOMNuTpwT+5BbOunbYqJWXcjv
rjVeKkc9aIg0GsaSR/8l4CscWnECePFsmvyNdcZ1K/zWOjrmaB4YhPdMbvRObTknWxWxx/cm9OIB
h+hA76G6HsRk+CGzZnZ1zi0+JJ5+7QzoB4KqECH2eSCo3Ci27ihOjcM2uABix629TjiGXcqdpDfg
RU3uWQy9eDiQ/PSui/P92POPkgIYh/PYBv1udiP2zBx9uaUdSmeTEkoPyj13lxUloFutAlfruzsM
M6WzKynaHo367InuoeQ3oSjpUs0oW8FwsTv8G+18Cc3sGaIPlQGNrFexoINgSPheZlyCSUAnPHTV
0rwdiHzk00Y482tgYxSd0Z/6TtxLI7jC4MhPfeZxndD7w6zpR82tL7kGidrTu3MQTxHfUyzw0dCw
ulYdOlLoZHfCW+bon36fqh7D6lB3SbTK7e5sdMW9qZvFiXbgnSvoVwhn92pU8YewKk5orb3Z/nin
MwGov227CgQVhYS/SfPri7ySqyJ00ktmxFiCY+2Txr6CkBPcN9fjRsfEWMPUnYtNIKanQbrtfubJ
Tn/PMg65dzcmU0SX0h1NVaG9Ep04OxqXZrAymNSdx/qJY4d2T+liCM8zuC1QA7SOzgmU1nXt4Qlm
pQ26QmKUyZJ0F6ftRv1AM7/ElWuekwK3wYzbcJN5FcJvat4xhrtLsvDvTX0UsOA3Di3CeWgzWTYm
sGxRYftFvp8ESfcuEalyTa80qVXsnxreZH6ywb2K6yC6iVn7zeOCj1w4rrjNxEvyviqhEB4z963N
NfhLjWRABZdlasG8apigFyCkzvTMhOtK45VmvsO+QiWA7uQOk6DOd87V87sZiOASetrMiBSzlwhz
rMNBxeMa/+GKbmtr0zsFNvz2AhQPSRZD2Gw3LwVE87Ufmfw67dC2km6SkSgxX+Sfm9r/X2o/TuXP
f/zb/wi9d00IlS7Auv95rb37aZp/2mP/47/5G3JX/8O0HHwlsM11yLaC3+2vTbb8Q0oHZp/HDd1m
263+zd+593B6heDzaoJjFPyOrJf/vsn2/rA8Wxo6wrOUBoCi/9UmG1r+v8LvwFpKKJcKy2kTCfsX
hqAFRCHpJ5Oojz99z6PDFiYEaNKzZGAB/0Af+EtrYK8IXOgZXAmbNHR4fs/fcdXz9sX1tqA954Rh
fjcUjOBVY97V+WeZo3ZpEMLsVryW2oc+F9FGhkQUyUBccHzH0NE2et1g1yDotrD66VUzn8fO9jD+
1NpmBuxQe8SUA4f+SgcMFdmdLkYGDJtQw3aeyGOcAuet4mFRyf5VkEtuw/QhqdMldXiHIOJXle2b
aBUqmKBErfH80lnO56b3GOTahtvyunPI94wNXyD0EiXeKcbDJDRGZu9Lx264itKJAhJ9YrNqbAYL
nkdlWnJTxetUnxmNqOesq2WtlPqaRBhfjrXnFX3xcnfYepEkCoOKmaCocu1LH23J9cT1y9cqxfPq
lD3uMYBpkLzIc1T0I7f6j9MM/Cm+bu1BFGGvixq+7x1GA7+GOs6DRfqp2odCMssgyi+purWX84Bq
3SJBrmguiIE/oJXIeaI5A/+O43HojONdJ0jbRpkm1x6oiaC3drSgT6BXjZ9yZiIKE6w8BG8vJapy
YgcePmJYFcPk0bY+cq/WXA0oFySpudTWcWh+4YF0tmlm/OBQVGVS+tmaXHuLNZanaGJ9OZH4sSWz
F8gUzvBZQcvn9DkmZcXCIbuy86KsLqUsqLJr6trgegVY+xgkqRaejH7b6FqwAUBNyYeM210In43b
zMVUejftMreiLu7ZTcGSbMgK0GDlYECDtMTFuYbOiYPLHyptk2PXXlrGNJBsCYDJODwZMBsvo57Y
ptFYWJ3vSsIqKzHQRkIQC1Ejx2yRVYeK1y8LodBh1qJ6MoHfFSIKoN5GmLs0HbSaeOTOhfsBrTJu
MyzovHVWdnSaYj2m+4d8QJuNp5Z8y8Kp/DW1zLg/pmLpJrsszJk8k0Rlfz6TrnG3OE9eIdkgX6Pl
4lyIr2ZLciLWvG6buAFeZ+O3BNXoWDfDRusXKRZAQH4W45O3oz8FgEvQk+PxHXvbyPgBH6e71gdu
W7OYj5K7FAr1xFjQfrZpz3UQu7JmzMmz7ikLQsXFEz1p2QicY63aWvn0eGGXsgh3mdsOzQqHNNWX
+oOJme4CmA7G9cz7rPcTAGrmm6W3bCVjqqdxqmbIYAzPGPJq3mOwKXQUuw5cthfAluh9jc9vSVjF
ybgY8HaOdzQkMBpl7aelHvsRog17t5bbsBZug857KLI0OpiCoHzuGw8te/6TXWXXKbKnHZTWIDZU
cr2odn6UuCutdwATTMQVglhd/E7Cqr0NfSPTmjV6OA0fDbCZrQ/aauFXvBFtg2uzbdjEdVVkUgzD
G0wKaBeqtC2H91klJfWRWr61LSxoOW/uPq3kNojmcuM4RP6sEZc3x9jOnrmCyfjFcvKeawuvKV4n
FOMCmDhRiJR9wy+zEPPepxu18c7UHMrC/OyjMSy6I5Db1lJzXjQtI1ssOQQdhqnA0CBYkcwuQM9w
B9tHfVQzsMz9vo+LYd3USFQ8jc5aWhRbInJIvvTHr2u3u8ETTVZeZ26HroHkNIhvKSfjKG2qTgDU
Gio9OEu5lW1m3MISuGHRMfFMGto7l0p000MzaxN7abzI7jjjpZmzaWUI7eY7aXl08xtzmXObZqhA
M+nRZYb9m0QHmlo0J+HWH6wXGKxcYHRgRnj+qeuLnzSa09ZV3h8jES/brA6hYFgsR0nSPoBbQE9o
U2tVxtmPJnjiaI7XH0LrV6OK+5LlvwMQacxD3b3nGQWmmeShGHxEehNyTdhzWGsPHezDctR67BxI
z5RGTYnNA8LwgxcKkq56Je1bQsdUhMGcAPqG4u5o6dJCVak6KuIGtfnFweedncCkiw+/TmxtY48a
K2yqCNLlyI2yo+TKo+2qVbVXsyrAslQVFn6Jq083Flh0sr8WdVmWKs6acu8psowKvJGxDQ2dLCKn
levPHC3WvGJt+ujTw8VHRexHmrkIyD+xQ0j3ml4+RxblXUSJU1XmVco7U0urM1fYz8Gh7quiHNxp
ayJxLAXWBEvuPCF2dgfaLDOSJ2xmwXEegi/D/fQdTgvn3fa5WHMjqdfs6RtbHDmVOh1SrdZZhFkn
trjI7ZzOhUnEhIQCQ3f9VFlst7DoqpCKyyEZUb9M29kc2t45JX84WQjKQbOXE8lpBNd9hxcD7bFe
yM49T35xHm2m58zEOtaogjXOwVVL41qBlzlSFWxT9jyoSjanpZzNsVm1YbhGnC9aQfg2eWpy0hlU
OOOo1TZBQ4Yzi9Ob7ouIECgNfGwRMIFox06lJiOw5HhZKIxrtJ9cFcj5NinhGRLJGeVTQ2LuwQTi
a636s0X/HO9tDkNruADXQkdJ2zfqtyOY3CwRKa8baLGbx/RRzE64jum3E/TcER+9JwE/LDJVgVdq
LYkwSvHyKXL2Y8IDYmA3XarqPAthA5WK1MkwO+4ew0GzDGJ/XJjLra3K9wznOtZQZgda+XxVz+eP
iLTJSGMfzX2uqvAzKaJfJQkNilwlL5asntloR3jGTPXldsl5UHWAWWeuTFgam0pVBVaqNJBRWfAo
rtdG51UAjzGDpU2BXlIUDEq+W8IjrWukdPOdUAFEIEwXjqopZMEbrEOaCyOW9Hs7Ix7hqFrDYTRf
dHoOQ/oOc3oPLcoV1i3rLsbJ77GtbqEhz3RWv9p6Vux6BrmtvbWsb78aBPej9GjTsBiUVC2CA6Ph
hfJFl97CfUw+YTU1fMjm7NqaY3icmhOoRogvleB5TJsj9+idqeod+wrrWUiJkVZwu/IIdymCyzFh
s7oETUSecfDOAfjLVSAxg/SsE5eWaV8Kw28OUvDJqz1HKe5HYU8UBbNFRgl3IaeqaspaOcpbVVfZ
0VvZqQJLOBtvwMH0fRMZUDrtK8FomP/tO3Oi2sDLjggKaa/eLO5iGjJDVZXZqNLMTNVnDjrCTNOW
yDdUawpVsomW8mflpirfnJIvPR/viFB/225BuLGhprMbKOwkjrFzVfR+UGWe3vSJ2CEW9GCwEfYI
v0bhU41z0LQ//BxPnxOBY0H9sezyDCB1ZC/W7dFeMZ0DyxOl+WSG5DhL96WharSkctQG29EnntiG
lJHqPvgY6bzIeb4rK9dCNazNnUWBKZuFHHcnnaZ2XWnEYkJCHAKqFV8XEcU/nY1haT8D9qpPuWJJ
V0Cl6649aw3tmflkPhON3/IOi1emIlFP0y0SJKoigZbrKVr15EULgqFfEGSsNaF7upTc+WRBd0RP
AJwK9Foo+rWhONg0Ne3iATL2rBjZtqJl22Cza9D7BwKJhWvANYKrrRufXd2t8JNwaMzv1LYOcKS4
8BVNJDbTSAstSSULJjYICQi975XPWq5yiXYoqndhWedBcb5rRfw2FfsbsO4FCxo0kJCTdOy54pXW
VC11Ls+LGHx4WcWvppmxLQciemqj1xR5Y4sn1zxhtIeASQ4jVIkMQ2UzRkIaoUprjMQ2DF9XLZlc
lFWiQxDtMIh4DCbWoUalPv7cKoAZLZbs52jyVOmQxo7JiVgPgtjIqPIjM5qHAQUMgBfZEsgz/8ne
mexWrqTn9lWMO+cBmwg2gO3B7ls1W11KE0KZUrLvGeye3iuyqnxtXxjwnXtQhlH2wcnU3iIj/n99
6yOoxyOCzImJvlxnUHKdRuHxBIvavDiEaNsE1SHOw0rnVwL0FBgXbAl/qNLt5LzahF0anXphmTlD
EgcsXXVcJTPuhijsttFyrZDvoBofvviJPttJy5o0geyddMLG1lkbU6duzCk5F2P1Dmn03HbiA27/
Z0BMZyCu4+ncjkOApxaXwrAk2rbhYuiET0XUZ8rlBZaabHQSPC06DRQV5ILImr47BIUKnRgy/mSH
7k170iI4MkU5jAh7AvNdX68ogvfvjITfUQK499ZYp5tliVIeHuSU0FG+Rbk8ezrBFOgsUxmW1Z5F
/6Otc04teSede5p1AgpHDWtszj2J3lOPIweIiMBUrJNTJhEqxKejTlQF4fg2QBWI+jsncNXr5BXH
veEqCWPxsCSDSjrL1zmthsBWVMckt4hwKZ3lou561NmuchkOUehdRYMRUae/YmJgSWmSB+ub8GBy
8CbI8BpU5CzJR2LOmo4hYTJFqEzaZDdb+Uv141dXyaOyGf+Xcf6bQoaI/reK5XLys+xJqg0xmTWs
EXxY0d7trOgwE2uzEJO1fg3AIJgAkrR+SIjA5UThQrGkG0E+OBylyyX+W6m8vfDjfQoLbs0Eay9+
Qw6WxmhJrJdK0U5QXtWoDYqG8gXsHl2xQyuMjaPFYaexcpA6RmBTewrXxrPoZ6Jv+CNqBxKFTcaW
3w/M4glg+kDdpyLRwSBskqZ/MFvukX0mnlIVJYccIeAqxFxrePzkCnjwLmn7XZfBPDPFJ+ijyNYk
4fxYy/lsReYd52wgG6R+QdZd7cB4y7ldDo5dnTJneG/Rq06LH1+7iHN8DIBTJ+Y3h6WeDxNUIOdA
6zCxrFyYwcoJjF2bs6pdms8xLKiONkATZyPcu4RNQTojEonxdpLJy1gsPp2XxsfENAeaP8RvmiT+
3ora55le+6HM9pWZeGxRR7HlqvWIPUodJw5ItJWKacu26DntuWHIznSeWHA6TyP4Ba7ca9xQ5Ucs
63PxKnLwDy0O6DNHw8cAIQak4W/P6btzjrcvXczfM5/1Son0TNkdii1G/JaoCLRWIalwHIuuN/u7
HAvMZTBfXGKmNzdunesi5EPSEoN3dHfbEpAbdcZdEIzmie4Md6+UDk7kxqEhwH4W2mFoMsSEGS03
OUtv9hFIOFnT10btbyVh+JWsHwYS5tykb7w731iNf864Ehp+x4+JNK6A/0w7nPS9crNqJyzWoUWZ
Tmidup7fWy78RQ6mEtJwkA7iJwRnuu3UbH56y6HlsLia/eYaGaj+/3wD08m6TUX0aI24GUv/4tl4
FDJahbbFuVl07MoqS0L89OfUU7KvKN0Fb2A1PJrFKbNzB08/K/CSM/WhIrdOdGwkxMCT0hlnFhpJ
sbMrxgzUjE+Td4NEFob8ypJgvknnzrT8g/foaMPtACsnLfdWV7gbFj0XAbu5C7ALH8AUSI0MbM4k
/Hbm8eZHZemckZM+9lVxogUhWQ9ssaTkvEBJODzKeDIF8gFyt5FLLqteGBCQmyTEDmNav9ZV7R27
lMWRPYczcTzFPpoD9spcnDNXNKCdKmzXIzAmtmukN2jv8OKgRi9chbSYHbJVeMU2FsOPzMzuS1q3
Bsf8FRXm71Yr+Hrm21fBHXY7xxgWEz8Cky5J3Rs1BgzgmyXxz/XoXidsVtfQSG9dgNOxRl8YdA9d
uCA3m6IDYxvqpaMH6QLYUxd8DlqGEjBWPHplntxREWsxT29BD3iFm7U5bv0hPI/D3kVvRSH3yGgp
dfP16NlPIuUk3oVAWwt+08nqfk3OFJ94/D6oOjd2c2xso4IFiy+C50BRORnYZYa5OuHAcljqCiCg
4FkXTcsxSz+zPOx5ChGURxNOIFYsH4NjUes30tfgV5zfRvKb/MFpFvdoLdfbd2YNHzZrrPuuseBk
6Dp4bBn6sal3QMgxjxJmXci8Zaz6ZpnxyZjuuiun9IKU8012OThNAcvRl7X5zBl27NZBaOJrazGY
o5DFkUBqnkxEGL65WGeTjvTPzM941wXVj0xcmiRGfDnhfRfZdCCVfwEUQkIOx3Hp24e4Ym9DiJ5j
P3yzrUHnWSPPk4afDfk2R4hAWvzxW6KMvDjdjT98AVe9CY1Pm7E2MoVFwn3Nt1/EEux4A1brQdYh
r7HQ22dLiRdqORSw2V3HWGCG1hYa24ZYjGmHTF6rP0g3bLehIe/GjKlqdQmNOK1PAxh3bwKdGWUA
EB0IglYRwrsDvtQ3TyPkbV2/GJlFP4PGy/Wav4U3lzbg+aIRdAuby5YjEAiIGv1LrlF1OpSDXU+w
k1Er9SmUdqwGyHZOJMHBh3V3NPTuQb/r2KivcfgRLh49oEdWOaNqtDoAlWenREP0rsbpGZQ+aP0E
hZGNxu1LuHvmYAXwavDZp+LOLESwVfODXSGXczW0H0LvF2lRnusGc4FrjuusysQ6ZhXsaug/gv6n
UOsHq7wUY/fAKHsMfxQWNQwCTSoX6Xnv6BiB0oECSbIg1hGDaU75qNriqAybJ781P+D4OyqzJpiQ
euUOOonfjbK6n6hMWVt+zkiep1U5GsWJUjusooYLvKaDD6Pk45I6DCFIRfiArZ6OSRjhbdGxCfBx
JgbOaG3+HOV7g9In25powSJw4QIZpCQwCrcBIg+mrZn1P2IyGo0Oa0xMCvBmfOMSLVdx1v7moU0Y
tPtuSFv/oU4KPGDrtOg31ZNLHqQkFxKSDxmEczFszhYzBBCv2OTZJEvSQcUoHS6ppfnDQd23jfhX
rR0wq9VAw7o1zy/gFVj/WSDqsEpJaoWOXAzDOshi6UgLwGC9D2DUQtIutY69uDoAI0nCIFSGZdPh
GDbJ942Oy3C/CSF/Gc2bZGk8od3cC6oHQjYOaRumCjy2YQM3rZvTqT7X+hrg6okrUHJQgvhg77+w
7LhrvZ/SL9mYBvY7eXl14ijA6MV01ihFGDaTBKqFW5NpwP68IR3hXYIoOS0xZROlF24LlJhVd5ui
WNGAWHwOyQhRw4U2Ig7E8xHWhkXjtiaZlOuIUkVWibr7V0F2yel4xmJzOjekmkKdbtIxJ18HnjId
fcorQlAAxhEnU1Q1OiBldB8zeSnOhQdXB6h6klTDcLV0sCrTEStXh60kg4hJx684gI46jkX3BPov
ElqEw7G66dBWkKb3dW8+SYtrtCoghi1OYTroVZH4Kkl+mSTAQIMUOTFCYeCAEPLkxEwdGJM6Opax
Zuj5c7oJKMbQCv2OMcgS6sCZjp4JHUJT86Unk8Z6uEVqQj+7jqux6NonOsBWukTZegYLvA6MlUfK
zUDUB3jRPPBCLdAEhMnwLPjrx6TjJlJyTDGu4SzKrSckEvhxYmmFe7xqX0qPua7Rp0e/7RniV9NJ
8PWeqqACCIp+Sa864+9Ozl467u1favK/jaV/xb9fIkxGdsP7lY48on5GDXsW6PifRw4waU6VjgUi
qaP4S0cFGx0abHR8sGB/QJpw0LHCnnxhqIOGUkcOm8hFIUcI0RrNknMxvXN+YOOOGeGPe7Yh28Wn
cGuxOCwHLiw11qJd347uu7GY+ySs2OYnRrDv1ZJtg3JoYTaWO5mxRen85buwyuhiuVgOpuyzidLu
FmC43FAv/yCN924olsfYJQJTmrlx5MTViGLYVCPP3NYxnEdasVdQQKtgIrFZQxfv+zqlpxZjvm+3
JMkaFzBhFjTTJ+1lhjbZFPE9okW2OwYurrqT736Q87eL1C6OWDLOHLC0Z9haORzBoafcVaXfJAsG
BjCdQK15m1j3ppxKbnbfpjvOe1GW8SmZMJfjGtHqGgbXY/SQaBcMB755YcKiGudEe+LZMB5nr9hx
hLMtr123S8Q2zR4o2IW29vZxRctGl6U/BgGkHfj1dZqbx6HzrdMk5+HAfHfaji3dlkCx5bnvjdvI
HJ8uKlY7jgze5rBTCEWnm2fKbx9pAWmT6cpHZG7jIOa9NKm9zO5YUn4tcf1Scvpbu4jDNuE0UShA
kUftmxg33NdWSKRxQKO73KxIy7CzoHTqafJ/Vpy+H/8XH/gflfb6wmOd/t/DA0+fn62OxP+nHPzf
/qG/0QPeXwICgS5c+QcdsKnL/EcMnsCWLQMvYBbg+b7Ouv8dHhDBXy6j+MCjqk3Yjq9LEP8vPGBZ
wg74vwmLql3b/v+BB4jW/1d2QHgefwTi9qAI0nH44/3HFHzITdXwYtR8kNEt1BxIaaAotgcXR4FF
GxFVnsnBr4kNVE55sK3hQCs2mhkvpP7FvCw+FVK556wiN9ijI2Jkbnoj6WtnOBYhv/0tExuuvjFK
r5aZvOuLq+zGt8KhRULx+qdVh9YkmdU4W5J62jR+8IWZLjg6DaUPQ1qeimp+niN8iE1lXzqrfq/L
+dpSMlJb88Du2DiN1rWpSYh0vlz3C+IptsuccBTXVlMhsrSwlvUqfo1Mfah6GaeGIXHebCpDHMNc
3bXQX4amwDQNBhU2Q4fxZNon0GIFAKV/iFpBrQbzAYiyuD4mujUm3nt1fCZRyz0F/EzBobmZy74H
Qyh8Gn/0o5E/hppag15LoNh8aLZQY20dfFsTEeRqLSTW6cqvvIuAg6vg4Ua4OE/zcXByDbxcxa5X
jd1VeHKr4OmqaRVF4TVqkoOy/Yewy29uQU0MxfA+kt0xi94qPpgQSg/O4KuH2sMSsMmG6I3bxyVS
kp8oJRfYn1gRX12uJrZ03sYx/Krcal9ABYbQgSaUIHf6g52PdyM76RaKkAabq/5PDF24QBm20IYW
1GHjqm1nZlsfHgRQEN0K/9X0UIXnySZBQq17EQ7XGbMaKCi7i6EFSnSPZiC3c0RiCSOuCyQl+ctz
P+8hIxktbXSTTsExOYOctAWCOnz6I4CagqycQfhJfh4UxGUCeaksBrpWtTfn5MBS5FRLa2OJV742
x6iM3ggF7Lp0gn9jyVJb+whGuWt+Zo13SaA+O/ZXAlVfFfwY6TkVsKEmG9NuqfbKCrmV/nT5c+Do
qo7sS/AfjpsUcMPRaCfq0Qr2lMXyiQahDCJVFnZz5PRhon8nktmF3V2rAdYFkjUBaIVrdQFITDhX
QPdfFFu/K37h5gYemIv6DBdbaECWauVjaKq7TqOzGaV2CSxtBVOLAQAt6NWAtI0hbn23IzIOwM5f
1IXIdXHa6qJ4REGHGGJ3QbXAypmxKY3vmFPheiv4Xl5LoJ/syuB+o0nQdBHf40o+NRoMFhDCLqSw
DTGsv5iumHdR86Bi95uqIxKZ5S/sac8qG+9oyc25QU4INgUlTfAtqIiS+w6lgAsuDbPsLtY91go5
9k9VHn4VBjBxCDkM6exDPEcG5DMEdA4JXUNEk8U7KwhpYuZfaJ/fK3N+ESY7Xj7XLJ8eF8jqBcJa
jHzWJOEayGs0bGhL9YfrAyFYe7BxZJnjrnCQH9B8RgboOWnzmwPRTaMQhaar5Q/nPezYYJ5dBxqA
zwUvxntG3JM5t4bEF2jxGmqcQPKrD0WuoMk5Mb2xfCYkNu503BlhL/x3e/CWr0zD6LHG0pf2sXZl
yvE/zK7cAu+8Lib8iK9i49XhsBIacJ8Vm0wH5n3S8PvS/zmjqz13CnYPEPK+RuXjmTn2wm8HS/ec
f+H0swQ6OMbDpw+jXA1et5Iavbc1hN9rHL8le5EW1keqQf2EJJoG9/nw7T1fGICCTBy8wRwo02GO
RVFAnJDHrkjfzzoKwHDpd1w47RHDB6UW5AVGHRyg7BEDcPO7LFE5ljpcIP2HToXYlXXsoNIjkFGr
JEWN+YO6lOVQklOodWBhHvjW2VYwrrW3gy/y9MT9/qz+BB2qV1zENU3tJhEIYzsVzDY4yTIUxfct
k27kUH4OdXxiSXh0OFXLd0geM0rmT6wasKjo2EVrvSiawXf8vuvzLPulUOu00IEiiKuba+PDPLU4
7nqroLhC4pbSIQ9XueU+y8oHwliQIjoKUpAJMXQ4JOBkmOq4SK+DI7k3hmdpTuuKnFFU5b8WMiZk
Jz6SqoHdxLRl5+8Lk4tch1J8HU/xdVAl4jefxAYhLv7uxFigukjDBAeqAYDsibqYsodFFQXECzEY
HPMFpqN+IEluYFdjEgABTFykhT2peQGEqBrvaYE/5eWAv1McaODcx3lw9L3kjlDse0GVjo0CdeOq
Au4hfHCwU/hO/SwCZTI14r2YBuW2lnilCm3gLCzO6LZPYfjgK5IlrrWwC+4EuVN792VnU7/1HYy4
TU63F1WQ9BFaDCyK+t6z2ruEIpDRiwi+5H5PSJjZTB3yKrbY9STt3nFdrm0Ty7q6dQm+lF/M7Qjd
MMBdQ0ycjI7vX9/RGiRt7vkq/5aL/CSy8txReJpI7nWpZ1/CtlsgPtDVuGa7ojS93fNv4STu8yIv
CoJnJlehuUOJADg4sPvoMAHXFny/QmYLGLL3uN10QC25afxeyltmLNl+FF7IRYndD8h3vauN9DF1
7urZZy3ZUfYEu8UqsHQevBo/JrzERg7xUzQWv3n+gQlbCe+qOALfiRwk2mDSnfcGrf1RG2Tb6nre
FJ59tWb7WyjmSuM1EcV5ZI6/HaqM2hm2zBSshxtz4iyRVDmXZSJM6xmT10bEz8y/mDsgrdW/5lCC
LnS9jLetIngT+8lrEpbZua9kvQvwg7Kk9HCrN/fYo+E5o4LWioWIVi7c8xjiuJyBErgY/wpynytz
fDBieSiDXntkdQ4qJKGaUNwZ++ExljMa6jHcTgsptNyjpyHg/mgYrF6zTL2x/I8uiwnkALSMH2BN
bwuaFDy4HPDo9vMM3jgqO8mKH1NhduQaGcWtHZIijlVuOXCycJ4qtATBOwpQHPeyQew/ye+mxOkP
wsd5xUU4EdCVgM56Z9Q1q4oFfHQJCvgbtyZqGzBM8trgU5j5wUmqh8ntm/9VgX3/T649vo0ARXAX
+O8vPqvP4bNNPv/jveff/6m/c9POXz63lwBu2hS2wLX1j6sPKi/vT1+3b5mB5Ziaz/4HN23+JV0u
wrBhsAL6tvSPi4/3l+1R9uA5/36R+td//k8V5n9zuEXf1d8Vb/9UquIBs17f/cv/oQLq//F/YSUx
A/5YnoXnT/xXajqdVNsHbazNHE7LSlQ8thNGJZ/XiFooYjcQwuiS133uJPZ1gLmbBdsMlnDE/jic
Ivshw2c6RbkVVBBvXOYCzKIDKtzr2N80c3hB9eeuYwtXVlLmD3XvIO9x/WYz+kO5YwD4uCw+y50h
2DmVFVxnFR0Hq8x3HWIQQt4DMbSt4RqAwcgPs6C/UVDl31CtrvSdkUIPqLryWKXGKbMSeezCmEMY
SOjWZoOxXobX1iCwWmLlUNKms93s4j0SmJVjpHdFmHRnS/0YYGl5HgnKdoeAKpF6IcvvpKtREKvN
efWzvnkpW2GvnDr+7mpnxxEUIe3CStSMvIbcuvrtjgZbqBTxVwFeEDCgD4zzWBuXsnnxw657emRk
jJt9rMvtFCSYCzj/b3zaAcxpKY6OxnR91XK0DT4jSAKOkibsiunKkxlmh1iw7alK1qHd6P5g021s
ux5xZOrx+uKalfOvJSc7ncViPUyGqJ+4nl1Hx0kfPZTz68hh8mfY3Ztj4hVUs9tx6zKoHy12EEAP
Fe8YZkqEYawQJbbBLXjPPfM0VAgMUvWok53I3Rg35m2o9mFJAni0TYXda0BDWbP4sgJUyV5PR18w
vaXF/HOKOfqPhWLbUaYjH+26c7zPdgZ/mXKM2xnDm3lYTj6+ZnJh0tl1pyXIGvwexh3FLWxDKLVz
HR8rYlnZWyp4f2VgIGFfTQDX+czMyFq3zfyzK22qT62RMqEcpzMF8cqN10WdLwDLJIdUatRYtJHk
slSZDUzTdcGmzg5jkjPJvfKRHdAogLxZCIZ+do00ve38U62OS8tpJ0P5tKKehptuxlS7/QHWPQHf
BV/Khdidag6uTlFne77/akPrZL1W4JVA+CpkchsHzjevnFsBOb9i+35WZwa7Fbj0/EiW0rpG6Go4
uYJI9bKijab5GVPNKKeQ/iY4ejnTXo35DsyA3V6EnHiFLOKtIQy+QhLPtpd3n81378jFeZ0huwBX
2Zgl2X1YLI4Hjtz59A0cqBhZRwJjRgwHuGGr8StK+dkH/CYTsMsHMDmGiakZZDuLnzbTQGcNXNJu
QS6pM85VsJ7p/YUHoZ55RmEepT1MR2HvpVKn2ua33DahljlZUBeb08Qc9ougTor6l6ZFT0AicDwk
6nFsk3PXaYaXK8dWbWUX24em6/cN65E9PqAnVWDsjzmGb/IjQW5qkLOanftU0M8IKjRz2D8kE2pA
s8azmcd0a0QjDaADe1w2jlwmrPGr8FJrpZCDx9XW6mo8m4vHgolv2mTHr7lCeO5xxdssUhYn3wvm
Tc7UFPSyFqt05EwGsL1tXQuQJDCfCNjLtZ8aFqNk+KUihnc1ivE5Fr/CPoCicb94clv6QPPc8ERa
55L9SVZkLqs2IvEJNNaQ88mEnOAzHjB7hGDm0V/eTTplSaeWP11NQeHa26I+IwjOSShtwxmRWRdu
vcF9jss5PmcwYxg10HW3VrYN5yPJlfCSGs0ucFHGTo7DZh+tzdpmKbxNBCWKBQYgTEX9V4DktC7A
IDr45pVbgk5kJ92mYFfHJI7eCycccV148GScif3SNDetYTAQq7kkiXyT1l63TYOx2SQtddC9yF9D
upnTuHZ+tA7/i8EXtwiGixn4yYESx1+9flJU/HpSeH3MphagbiLQzOxXbpO5/pwRG3IzGNVF9O6H
7Mjrx+PyEce/Y+qxyA9T9NF0LsaDYkge5s54AKChb8psynUT4K33JoMBeXPwq1o8uLVq6PHhBWIH
5kzPro2gbElPveKo1ssUMV6e3DqL4VBJ6sxt5Y+e4qJ7Pl+eg4TvSb8TsJfZD3MsLSDX97zv3Mea
WA1sLrtUo0LcMiXcAxC0bMbBfFtsQjXYZ5B/DBRASoN4bn4z3DjcpzHaC9S9TyZJZDI2+UeREKDz
o+G5ie/jZ2D178Lzu8epg/8K20Mn6dPyBi6RtmKkULULX6ccYiEqqmJdlW2L2QUXRIKYhJ0Vi3R3
YanN7KJY06NBXE/kb4MEWZn2GBuKDX1rRyCl7qjJkkHVTHYCkn8ECrp1K7OnqcoJ6TWQyWmY0cyn
ol+xQy7GGAq1r7wPSRWXH3fgG+6lUPQ+x7bdnqCtwi2BDsoY7oWb2Rsu818iqJ1HCCYIWoMO5zn5
rPVXo1G6M5mGTalM+R5HQP2OnRwDfNYqTdudI6M7XpXHNoRs79FMYgn8EVv0+EL8YOMS8b0U5bVw
R3kJPP/TQ6+yUdjJNhR8n2iwdC+dNO94TBW3bsQbZfPnoiIdkLK91IXxxmn+GdvqsWaNxP+bt4Pn
ocw7EIdssg5ZQntqK3DNZbQsOs7korkGhqwGcSjrGi1yWl2tXBY7wtksG8gsZCokR966arNU3t6J
zF8QoVCeYaKnjQQ8EmbBcZW+9ToA3/r89zwrPq2Ka6nFfjiGl4wlG7y2/KSmaTj2yB8BrfReDFNL
3esGY3JAHSynpVru4xaFztz9ASSxg3tTdx/FVczXfLb3ojGGrXDtX7NqF3jYQA++PO9guzzuysF+
IWgwHAS/ShfaRgMqafiOmrN9qFT1aRu/855wadEhCMzngYuskfu0teTddrD9W2+mV7LovFd7NFbT
giJS/ylzhkCPaPK3jnOpE9t5542H8HUgxUScbjN6FEAIyhYijoJgVgX0Vck/W8GS1Q417DlDBscV
3vl55Mb/sx0qLKM5rg1foe5TzD15ZlGfdKrq/EfpWE9/OHRCIFG04zgSLQ4GTffIffk7EfZB5sZn
1L1Mpox2sXOYa7a4HaW0myJgDJ4T+cNxzQUfnCuhbiRuJe+AQm4azw3waPKYN7MzE0NzTe6Exx2d
opEX3iyTuAA85Ty7/YE+hYpTSBA/2E32XKZ8/xsLUqKU475nHgycP90HcVatGcPOB7sVlNZa0a/e
ITXspMUhihpAIq7usx9eOKd9pGPhbN0OkXQ0vg+tslh250dkbmozVJxNW6o8poHPFPPTzkxczp39
pmiWN0U8aKxZGlpT/1uJ5WeQxh5HVAO/Jl7WEXogy/ZTxvhvIhLPa8zdgks+lHgSLgYNUvj27oOG
HhgMqE+tMlltMBJNuYUX+KZWRhM4b5Znonsg8KdgsWoH1HE2XbzU29TL3wv6yVFeo+IzxvTqMFZj
4aGuXhe+U9fg0TRrgZUvzJUSYiO1JGqS2f3DQL8nqR73VhLPuWV+9SISxsQl5w7bNh/GdKGLSfqb
FmMvu+uFc9KqaTlojzUz+NlDWZs58w1AmollYuLZrR4KnzVJahMmBNcLT4iujKCK9zgxNsXs9E8G
ab8uMahc00geEGBA2N6g2m9iq4B3SRVMloYlv7ittgjzMCl8UOLULH6rqMJMUvDbgeGguUu7fNjE
cphXnuVVT1ZX7qu+3rUPAFVgRYlB1zUlISP/mRiXbUjMPI9C/Jws496hQMa1WogQdQwdyuW6kWGN
5DFvdf1v3SFmpt8dT2uzuyszybWG86CtxJ5oIUkV85JZ44FbyYPwa+KVzzKFGNfr/LxL9sCyKzed
zyMDT4/DCSe0z4BE3Sp7dQYPfzBnn6E82nYOdN8jqskd4zYn8dVx4RehSzcz3VWsDpY7TPvBng04
09ksO4al+8hJJ3lsOFdhPrBOXdi/cSlB04YqlasUWTS4eWCd0+AEy3mgVq1kvEeuKdMH+mo/xt1H
mzaEPdTs7XQ5r8UpZpSnXObO1sndgobB1HjuSiacneRbFfrMjcIFcoM/aVUt0THgd3qw482o6GP0
ZcifN6zeEohodGq32LYuZbo3y+QhF7a1AvrHo2p+MYN+rAB9N5nvZyj4luhQWtZGDUgEQ/mOV0ys
M6URUBm/jMPGdhOK+KI63KjGI4covs2MfgFzaleY21HLpA6TT2NCDF9euflASzVBs2XS8FjI5JKa
jLQW4XeM3QBsQ6Jg4LSla74T1vkplNxktv1D8JMtOInFhcE6I0xfQDXuRqNPtmby0HH0zxyQyJjC
9707r6Pojbvl3DYfapnfE6KLfQ+wpOh18nvRnAhR9hsuRskxI5CwJMtrHoi3IrPZBHoImtBt8yCV
0VY4J69tsFqEHkoAYaFp5QJcK8afJnfi0sJ4RHFMktBiAhyii6AZXOKutlatJp/wGcF25ObJsJmC
GhZbOWW84oiupa7ZiY5qMJ8RNZ0qC0mdGxUxttn4N6a2eWNUy+tsBwN9o+net4Nb7RRoFpmV+XF9
oUTZP/HOhS/ocKCWjKBdI3Jpc5gxwiwMMiG3gjr/bDrjnU1Cui168Z0aDjAQ3x2ec2El3rIg/uUZ
/Fx5X9/NND7ZnEdW8RRx9Qi5ChgZEzw9a1OG0RFfToijPtme3R24gj85GXkuNkBrN9ZacIePhuba
aQ2hV68B+8AmO/MID3Wbu/4zgW+PKOLSotWQ+tK6mj7sFANYlqYNm4+ASjLjQgMJnGv8QY6gOcS2
C9bmsAkesx4CqGNULtxbUzA1zznq1wei8v6WWyc/vGw8eNE5jDuCS1G8q+beQxKNjiQvk5ufVdaK
Grqnma6bg5s0AzYfMuENM+215CFTzBkr62yK34Ro433R5NFOj2JICwPyyny5MuCm33fOjA1PTZOb
EjNbeFRHgWbPaYHYlFgoUZjhMXORo9lZ5sHQJYxbcXut4GEyPBOaRipDHkVhx5veGB7EcIhlDJRR
JMs5PCYe0JwzhPCD1D05vB7jwCdIb1O0CKBkJBPNmHny0dj9N/JL9lghUpRR8DWN39qp5RTXuTph
wv8IiNxuZO59V1mzNW6LcCSTb0bldBaulS8hWBx4PdfHlB3UPcNsDytVrh6zinBl5ap901fHkbaO
TM4VRyUrP5sNE9Ss5mtklHD5ZCBDin6q37nV0qLuupvI57ow4yPdTrF4FylStQV4i2XCK5IOi2on
3jRjRm41zq9k82q+9Rr7bpZDj75mpYacpWTZe6eQYnCvGNnlq/GaKbBcNNdpndJgNVkjP3fbJeXd
aWsJiXHP2pHdZelksC3PRnNv1KmzUSOmZ/fLh1lD9yZiaH8Hv+GQ9se2YOPDMPni1s0PY2qDjYka
fuPL6OY3wn8mkrwJZbH2ivbnLHm2llqjG6aAu12HH2rweLlN8Al0PlLtbRwbPUMq+/GKAYR5hg9S
I5myjC3dRojm8iTdDcK4daW5aXiyn3Iqnflu8hYI2q8gYtinvPDDceL9kNsd9133q+zycDWW/LVU
Gj02afSa47QjrqMfZgQnSRhSDd1N6sMIFQ8i6zi7836ZDB4DIfWs/VVV+d4fvHOVMVUS8L1Jnb3W
6IL6IufTUXyETvzmW6hMY9lcxo/ZSHWjKhmX2KggAjOgNteCt25qZK48pLyAjXnHVB856E9mBkcq
WZmjIFBF5T7zEjVIyjStkW3bxg/XjuQHEo6KfQxR7hzRo4KkInpOwVNYEcHTTfML+De2gMXtsW2+
dEuxdTJuwrIujzOl2JusZURq65ZmzAXrZFyo8ZNwaSMAb0asaddw5whMmu0sHljxhJogFjAhVYiI
0WoxljL9y6VRHMyZtU7NiXQITba4Ed/9TJIUXKiQMx2DhjXrKQ8sbOu2C3HHbhYPNAc+2ObX0Yt/
9654Yz6y76X9EWDy5lLo9sgr+PUZLLBCYB7eJ8VXHg1732Vw540zHZ8NO4uOgAUQ6q9KiW+eqQ2j
RD40Lx3se5MbK0Il+nSkzZWneVVj9ViWMDB8PYLApGdmYb2GAfxms4PLqVM90he7b2JxS8rw25hH
eIq89Ej2RLvWUJTw2v2pnH0OOhGnHJO5Re4U1HQVIAh4niG58fryy848QKiN0XkuQRp1G60m3gdW
8+wYSXniqhedhznftrXkJx3SMjkLdR6SkrUylSr44VBsJolx707XxPYYIuVFQe9Ash0V4mhCKMtW
zhxgxtkL+KrxxezHDmU/48mxI8ZLCIEKtttULptmrm4GINFxSt5bKgovEW5Tt2/29lSEPCDAKxdr
PhWZ8RZkYOzPxDf49y3i0SO0taFWb/k39s6kOXMlvc5/xeG10ZGYgYUX5jePnMcNgmSRmOdEYvj1
fvK2JbUkh2zttejuG123qsiPGPJ9zznPqd36UBJGjpYIKiB8hQOVA4Q57UNqo5lHlIAzU2YrTxGl
lS0e2g6nxJhwWk/kZYmML7pSsf5BaFsk3mIxZh1MiUgjsfwOhES9x61Ug1vesxMH32vL55ZprHFH
CsiHjnTzYq3jdN7mU5OeLJ8UAB6LAtrP1uhACRgCW/ISFM16CQBh+vSNU4s+H3jbcbz2SBTIcDhi
xJb7nqtwDZzM547qAjROGCEmlYms6nZWjt27t2kFbf2RSk2CaLK4bwLpnqIGj7GUKKRET1ezdIZN
NKIgW4mHW9kgP6Hc9BoI+ZghAhjk3zcVBneuXvUYtDOZrCAjgZ3kh/QyzMs5oYXBtRnwcZqClXTL
m55VXtTfOpYHodGZnMNsF+eC6tYViV1kVaqn01VmskZGgq0PNAzK6lSyzgeICUeL4IGcV2yFLo5T
fpfRD5cVtGuDJAgzBVc6tRk3asx/q9bjXiq7pwjd0lzYxXVFae2JC24jJJlDpOLwxLFg2XW4iMGm
VM4z8rCdFeWlTSLsYqzMznWqXUfqnkd5pNEctwnE0BrWFMIu6noDu/dGQahYjQtGGSK2M8ELgAr9
Sszoj0ZAJQgUNRrLPJuOlPQxlxi653T+7t3yu0uqcO3nYCSsEdt64sM+37V1Ep/wfX3NketvS6K7
8fKTqPQ51hvAdFz3kSW2dNWm25GSea+dqbQqAEnaLKQQLENQs/pVk6hm35j5lyp43Tlm3O48gAo3
Tpc9mbVF4bD7gcjBK55j6Lo3p89JJ1OnwAesDXIM5IO4NVoBEV02ECqmhGmnJU9EoPyUJe2Rrm15
QIQh9NDcLq3bH8OaP8AJs4fRjsQV3zuUBjVGe4qvrmlgAdzyNVtAYS52nwuvjtaL+ZQT5G8UqNXa
gqbNy3yrH0txxUXn5Fm766z8aUFiPaRlXxDWkjcicYK7wpq3+FrZzXXquWTHVtHHRoIlxc0UWtkj
FVt37uRPx057z0q2SyyI/LF9CMbuo1UwCgCc2eggpHXbUqsR+1SK3WDjEgkDjOfdxYN2RqbiaPXq
ulB0TXzqoKmKltle2B49A2A9Dl59nNv6VPIkIjC1zy0uDxas2idWugseI90ziubCBqfU8TlKFjS/
yz0HsfECf++orXVW31/6srkrLf+pCL2TwSGoyMxL0xu3Aa4lXmI02vvmbd42dwYZ8+ySRg9kY1hJ
HmKOb+3kPTk1DmVJqfHoPbHtfCc7+hpvYNpvE23CRmFCNfKA28ft/Dl79Xmoh2sp3LWwM5JF1a4N
3LXdGSslbrQ/Gi/YjWOH+1x7/0Kxy+TFRMGyOlyY+BOJyDnZtBrRIdsGPGXRXbQhTv+hAwA6am1N
jPn8qleVKy7trUV0rH9yTB49vn1M0OAK0X/lVnyrP+S8dR9iPhZZ/0gJe6EL8Houu5ikrMi4rwd2
HGnP75XRe5l2FyenZK2cnj1SoQAN9mXQHSB6XueZrxxgTJ7hikQcYye3pRDoPFfZQ26DEK0sBEBy
2m54GZHW0nZgobTcZsabhsjUvnu2Inov1PKktCthGB4dmHgdP5Hei/dNHm1k80Oc54SucQ7n/qug
OyENsi3P+G1KvjKogksdEHQ16nPePjjpbzBHyJrW62jNnyWv76wJrogkg8UNNssrofVJgNsQEBm4
euJpLWS6H3XMYBnX2g0HenLTZzhwuu7Avuw1iAxo/vlV9daH4Vxyb3yeB3WNOLcyQ49EzfjUWqjy
5M29Xi+1hXMxp3pDKeWpXLh822hl8Z0PRX8fy+gj9YoH/Ymy57ybAnNX4W3pQ7WN5/BFuOq5xxkf
FyBHZHvhdP3Ibkg/vywldmJKbmv8aShgZ8sjzE6+de7M175ZXE5Qt2Py3UZwa6rhyimjjPEVTpBG
vOF+QJArR+IhvpzOJILukdpyoJiMO3HRTywhJJZIRrHR2rX2+JUbnw4xDGQ6/0/ZWq927xw632TX
wfQKz/+lpcihygKQ2gB6NTGHU+dZLe4DlZ5cDNVJ0yoxvG1dbgrPw0AZYr8jhxtNzZPXfnXT+MxP
8S7mRR5B1jTvBsfEQAtMXVVr7rNNwf0gOVVkDw7ruZFChqFEscKk2HDKE4vzAPh1JbrH3ghQ6P27
YOGgQaon42WVhWwmnAWKBw+MDheM6U0nafzpmPmalHnKBOy9EnW+UoaOvBnm22ybtwOZDjDl9Y3P
J6u1dXox71iBXhd8wdB19zXflcNTNOzV3lXqOuXqWgGTHViw6v8g1p0XOjTsJXqZRvg41YPtJrem
ZW27OT2U2XgtbWBJYKrCmbAmniasnZvEq14I5nzizexvvIJPEPvX3NDnW1d30TLsBcRZfTEFuOgI
1ICYxWtlBvjY/Ew7vRJjXZCNTy08m1QglG7/1Rbma02i6i+lrRsvfVQBIuVhGLII0gjPiXoWlRGQ
gpxo8SiDQsUqtSzUtQ2Hfc8PCPrCk1U0dOTc5YLglaf0ha7f+kk4PJYY8gochDHPNNiQR5ZcN7zg
toYb7OFPaput2hAoFHrw3lhAHQ/SL159p7mfQwZURv+3sJ/YJnF8YFKdnt2QEyml0+WEYJDOyW0p
o/Qw5g3u3YttMrOHsZfwImjU2g/KB9P3saoH5N0Mhc2PU4Z17bz0UriesYMgzjM2l8jKg6BzconN
qxhI38dTd4qb9L3uALE7mkptd2TXre43knHHn74A9TGzfOsk3WGsA8KvzXRfFuMbFRLUG8fYHOs8
eufcPENYyl6aGGUJt8HaG3PeppJ3Qw5k3/PhhCP6HYk4X1l24B/hm7sZiSsywMpvs3Zf/MEKMZyn
t7OPCdSvPYxwMUekUbKlH8VsntuZI6PFLER2LJjW+gVYmT5V0mW4Im+XHchZXeiM0pJB02wezHp5
V61HVLzO/7S1Ha+MbprR80e5Uk2L6B2HgPaWvQpjTh/YEIXRu5cH36GAOlYMHpbVf8WK+nNWW3Jn
+flws1TVuXCS+DqJ4FTYqJ36vZAli3diuL/BCbhrZhZp3OcWDtHBKP+I0Er3ZXhBKqRqPkzvUQe5
r5LmJ8qHS+BnxK3TLL1xJox3Cg+DZ6kjij/oqUenrEk6u0NzwJG+rrz0MQEdd+vF/cNYD+V6sH98
MD7XovrNyIoesx55VXbZjxEZuHVKXK+OE6ePAssYC6EMXluSrWb8MTFwmw0f7rOyylvbZLLtpcuR
OzdfM4286jT8qtIYLKGBWItGY+HW9u6CAGpIQC0LZ51SY7TgEtfHHig8fcpAtsL4GMLcmjR8y4kL
pC42AuDqfXHH6m83db6/pip5uVZiBRPUPLWu9We0svk4obDHmmSjyE0z72Yb0HhMHej5OzjE9qW3
LAp10nGTtJ06UKTTrieBoqCBYpDFDIFc52L8ZrXMkzMGqRHAIfPhVm3YHMWUw+SfJT3mW/yH2R5X
9RcY4zL5Bf/AM7IM2MREDgi9MRArRz/K4dC9utDQCCrvnYkEuK9BaYlGpi1OiseSLZFtcytMGqzW
QFgzNWqt0tC1GvqaB4UtT3i1jAsVBKPErhdqWBtAt5BuQgBuMSS3mSicOc0b06clvVElglH2MGj4
WwQFLtQ4uFqD4dCuBF6sa9uMaEJDfuva5EMyd3kE0Tdz9AkSCmvDx0oj53oNnxs1hs5hiRHWpeRM
nkGGBVXna2gdoqm3HSPyK5FG2rUzx3S1jMCTLHyzmUbfVRqC1zf9OdBYPN/vV+0o3nmuPIqFY7an
EXq2B0wvg6qXtlV9tqbtsDVn17uE4V0GgS+TSHsdTL5SgSYa6opZrGsQVcr8heNqezOV8s5LWVdp
uB+ZOo6pKfFrsI+zBgBKSIBL5Dk7z+W3WdLvTwKyMxcGS/qwqfXylyIJqIJtRv3Ub1C67d5wrGE3
NGDoh8wi2DoijxMsochmfss0rDBFQmSffhi6zOLIAQQFGKFgr9dW4abn06RUezozX89s4LiV6/5M
55O5TiWYxAleYq3IsPiz/WQIX1CinK5Mg9OLozGLGE4UWRnQiw0vNznAs18wNkmmAVRtMI0a2KjC
u8kX9DsrunQ00rGC7UjfrsQ3Du6x1OBHnAwGFnrwajZUyCY9uhoSWREt1pUe7pAnmwqOpIQnaWqw
ZKERk7GmdYKcDDR8stMYygkeZT7DFDAi9gksk9i6R/Kp0fhKQwCyROy8tQWTtYBxOWjYpVXiJQdB
pG5cSJgsTL/54ZcrS0MyoV1eghw7UA4/09IgTWTLb6OINuZfiM1EGEeTHaQz4OIQYZWvM43krFMC
jD2QzhhaZ62xnSn8zp5n7YolkL1PQr29x95WDQgBYB8Ljf+EigWPajwT/2Qfm/oZ/v1mXFc9aEkz
YqgtNEp0DsmmeBovalIlbNr5uOvz7kUi4a/wGmJ7n3v70IbduOrFT62BpZVGl/owTGlYKMnIsk7z
o+YN8p24zX3S73WOzyifj9XCkBVW2lNeFzZGSdSxFlA2jy3+K8YwWRMTtgpkpyKlD6NoxYvHeai0
KDZSXg+wQu3ceDR2rEQw3fjBkSIA7b8qt2nDkqT36u+w4bqI6O2YS6xy3If9aPKATQipATi4/gVn
WgpH8cbBatWVgXFXkC4CnUQDlrUuvGjXZpNBqKE+LG6Lyhq+A4Hjr3OuKGLpxittdnfWiCgaaZqD
+VYmGV0KCUk3eIXHIWZ8A6FwEztRtiaf4K6XENOJnNIV5RKKIBQvWDOfCkQPtlYp8SKmdAxpZpFg
3MqirXTZ1hZ82FbVyv3g2HdlQnAsSpyfPEgPYvqIgoksE0bQzo4WbR58qsuFVM15cZPj7C/Vfh7f
h5ZuUKDRrFzztRUb0w5Og4OPX9Xrofmu66njhyC/cIwuN0E3LTdezEqTAwkGsjTWmJV7OFPaqGZ0
97Sqigjtz/KiH99l+eyhNUswX/zYx7W2FjKueL+u3z6D1fiNFChBqHDAkfeCSZu5udjTYAek1aD7
djHZPzpFdmY4x4YzO8jdNVRGQh/JTVVkvx6F9WRSjeHIFoBjKb97jL1VaHosIPx838/yQYzDcA44
aawIYFXrMWvac4VTz4/Gh0ki0rYs52E8Gt5N5HeAnjriv4O1EYIqFI9/KOanITJj7FDu00B/1kZV
olv7pb0ju1SvIxiZWzeaXhtj2hOM1mqPruhefH52UGx30uH6Vz6oDF9RPB1VGnkmdmHBvxAmmCiT
uzT3n1ybxWxLec6iiXPw1UrFHUwJGdQz3pYGWCHeAg9eBlNzDunkwFACV4LV3mLPH0sBryXLKciM
o/onq54EGBEAnM0ZtzOmFbxugJxWVWzMK1I/3rNv94JIfnruxkFc2ZlTeEM6GoaB/R5OwTrRX1LP
2ENdBDcZ5SgmaZiNzGgYM0u+yzEc91FFDm1m5hX5t6fs34ClLwvzlDJ17ral+4rniulE4HCdsqdZ
MaG7CVozlKC1NRLil+HTuDAAlu0p9aojRkiWmja7CWfgcoMpnd6TpYTY5OkmTaam7YxvkwNneZDq
UbnWfdlz36NmJBvX7bNrNOstVBiARS2PkWnRRihW0nY/GlAyWQD08O9oNt7tN5YIr2HFSJYbteI1
olCToUMpZRd7H68NFuSgQpfhfm3i8C3Ll3abqH3R3LeTLgGTjXUoDKwDPDoh+LSravD6C2pPmpA1
o/DGN434XeC6kZhbOzreOKMDN+Ms/0Tb/YFDTEhnC+NNZiv7KsNPywElqHNYB8T3k5sO5i4X06cI
lt+2YbdLvVgZMG/4unuutwWWFcGqbAgy9lnmaz7V5ziVbzXlbIfAhHTnhfF0UCA3Vz3r7C1qbRtH
T17GNW7ErH40JN4I5EgYglIsUzcZSkrIVO+9sPk0LlD279HYgCzN85l+pj9RZPEM/Brc9lL7QPDi
ibSUKE51mT9wguO10Hdf/eyYdN3nt63FxFZQTr2dhuYclGWzGXIcBqrmjdA01qXI47taDA8tnc6o
wao/8T9Yt0Y4p/GuybjsKPmBojRDJUslkwRVnYDp5pYDRGLys7MhCfuDoDSn9J5iE3uhbkHEm2Sx
1ulfxzp55EaCZy2DFznGpIe6yafBVLi09EX5uh85agFIUqt0McZD/sUV3vHWWyxuZiKF4Rhv5977
pgDby+wBdhAMPCMnn+Y74/PimlTCDBRLGJWcMEtOuP+cCp20GU8TUwD+plEv37QP2MqQ5d30XuQl
PIqU4y+6PKYEz155JlSDqKjPfplcpVMfRMknR/PHCRLehmT1akDMiARAZNeR5q6nCsCI+900Oz9e
XGUr5kjpc9vaC49THryXv8otSt533hw8+Bww9qrEhi02XFTeOZn50tJsrjZsaLcjDRSta3grTlkV
GhmlopFuA5ojZFNHFp+lB4vDkqW/K43hj9Paamf142cZT8bKfqpiZJySI89lSD18ytukM3VLY7ur
mghFvSZe6zQ5HJIOj3Kb/IlzHDxxRUvyAsw5aV5a0/oZcOlBL955iRusrDhi2dtPz73FWjDv5MEf
eiBdbVvsHS7ednGfEJxZlc500RaQJYAyvC/LBquvjxnaeK2S+VQVBp1ywS04enfHUS92yHyVtXnJ
qxIKlegODBvi3FgejmJ6VVu+nBolCAHKG7nmww3vtAsbnRfXhUIzcmubtvkSSpogipDcJdd6vGsV
fYv6BDX5abXzEwSarE/X2HUWhrPxTjICojyhC6U2Y1xkYyHVRUoGHBvD7/dTtrkfLKUptLBmGlCp
aztMNmApyYVCqIXBum/XeVMTwLWFe3bCCfkxxuFYDsCgIUlF2TABVcZFHHf5U9SHd4Fm9CEVk8Cz
AbLZ2dtS+FzsKXwtr/nsZcBvl1TEs/KmzZ0fFW11kkOjv8VMSCuLk0cYkRb2hulrjM38kWjAhQ32
V9e3pLpM7Ano2goDdXBFj2LbrebfWrGIYakLmM+yd4pQ26rHnmgGXvVQ0zdPl9p9rJfoFhzaG2Hw
RCpH96nosTDZYcjrCsAnaVLvrumyT45aWL4La/1rUmf0tQzFLrHDW2Xfp8YEf9uYd9GUEcKga0S/
HUMinL0trXUOp6SJ3Q5V4KMdzGE/ZM9lhlric2wakbPr0repUkIA0PHMSsD2Ji5amETDO2N+LbBX
tLkRrZy2atd9Z9DeGUKLInBJy2gepb8tImWuVUC4SXcoIGzGOGDuHACw93Oypgnt1am7+WL7pB7d
3DFPtTPxR/kLnlpT0+21Hao1aDYHs4SmMKJDBxrnX/W7uGZBSqETxzPJXRpotZV6IAjsy27glMuU
PNzHQ/ROu9bdmCK6tqwBU/rtxAhrFFfXDYdd6z7x02QFCDptbvsyeHO8pbyGGZNMY/fI3VO7zQz1
pjLzQ9IiwPygXZdeL9Yged8Xt+gBMDmb1PQ32QDrp6R8csrKYxlRgOQVA+/jxPzTtIjGVWF+dPEP
3tKW53Fsr3wrIM29qPUUIg365ME91oVreLSgTudqvPro+dRm7+ueHpLcY+4r2GiFQXugB9s44b/c
JZgvHqsBCEBDKND2IwNdyJFrNfvP5CYPpoOTKfDFNeqTiZvCoiCcF2ffDuekuOIduHqlk6y9LvS5
OMH0TvGAnAgMMnPR3DnbuKsFJuwm8kLGRuNusok6uJ7JUpK6S94evM0S4A6EaBl0qgpjDKOWMy8H
dwi20yRwp9T0wVeYXwwfknJgL8ekkkcrI+eOexT31UufdE/rrIP7ZHTLVXg+uFIC44UNWb9XGZ7J
VY2VCv+aC7YNv6EC68rCi7qn1PnTxeFXCCma+jYyGeqNTgmq7wgwZj0J301cLN6mUeKnE9z22EBS
wVjkozkJ9vu60BGKJl7JFpkEhzo9lnkwrkPfvZhJ/rpIUmY42PbmoABv+neyI3heYhUC+ULrK+Ym
K3Kxmmfitp8fxyF7ypvUX+nHchWxWpHxzGoasa9uwxMhPCaeOLPve7/4Rt96MnFRmkVzxmUI5Nis
eSihnlZdS/K3epyDznocKsA8vKu7ex7fNaeRVgFosO495CSeTxFnY7d79LamlR2imRR1j5cQ065t
XTzZI0u9K2rEwubdhonBd++Xa2Hl+wyDGLXMsXljWt7ZdH1IwO18j/GXGaE3D5357NoQRqws2HBa
BRVnIgEE7VjuZMrCyZfjzhlhj6bdgQDfcxY5rz5z8gYbkgtPHVRu+zTOCzWm/lNCldch6Zx36pDw
wAMyS7I3SlHf6dz9jSbC6kHGES+2oHiSIOEHHO80nGk3zMM14XjB1mh8cJz6gxDZsQzj9jnA7I1j
1AOJj6K116NYHTePwZQ/Cc8w/74NH/PpM65ZlXvltR6UxRTJzB7xxQg1fAQTJ6GgtmDFoSl7DN5x
wq4bp8hcxLtSx3jShbRA2BG2CB1xW0ybJQ9Oc9lRQeV8zHZMFMbM3qIA5vRomF89VZtGW++mKf3O
3RL5MHGye6MQa/LArBDYC29EkFjY9vMIWvrUnCfGw2FcWGW5vGFYDWUPMsUULkWzw7gf3oCira5j
vx2M/ihUG64Mg684IYu+suMInR8mGVS5R7N1oL57zbPrdCwgGwxzgWeCUctyjJ7wT+oqPbY2q2hk
DOy1+IyGxProeoUZXcAtMMzUPJlacLGW3L02gbGNUnb5i3LwIWTXJO+jk5fmL1k/HbMyH5nvWE/R
8X0c0vQJKpa54eH3JZJqOym93ykf0npPAsnYhwWyzeBO9W0A6gnG0mr0GFnaLHews+r+CbLYK4/+
mFXl+CxHpl8K0y4ZAu9GuTmFMFW6A7Z/P9ZYuhif5RqN6AeeFmTDxMb3SimfXX/WWJBXQTP1m1pf
H75sPi1pfvuRNX70ZC7DQW5Ts+EGLRVa9ODnq7qJf4O8eiyW9tR1CQwyXEgk38KXMEm/Ipe4nW1y
bg2nmei2yMgQaolApg6OqExtwgxaJq7umMlfnUC5HUMq3CdINtg5rf0MqWOlVAZlLRCX3qZFXXr4
NKeOqWT2CI7ywjtz6H4cHdjiY/IZxqV7XfIS3w5rDEKZO79dPtMC23OkuDo8QPwAZT0Ix0u5wq9w
EXV7EuyoE85ztBCK/8pf///lr4Xj+s5/2Fp189PRlfqv4tf/9Jv+OX7te8SrQ9dHU0Htsv4pfm3a
f+P/d0JK87gPdc76X+LX1t88P/Bc37VNvKl//dL/CWC71t9s3KoWp0PLcz3L/c+Ap3z+co7Ac1xX
hz//87/7wvRDT4DHt4Bs4mrU2fB/5E55hQ8yJilxHI3xTy/64+zaiD4M9pyTYHRQ2OSZE7si+8jK
H4k2xwMw0ClhQFMfyANk2yljRgtd78sF/Uk16JHGA1wTEld9v3OMVwu+akmOi9bf2lq7bXIy6XNN
punamdGhYOm8bPL22uDKUPbEPtVblXXHOOniEko+0sXbCceANQr+3K2GJ3+Ji01aB7dhX2NSMhgz
yA3cy7BiKdKRtOSgOZcuz7ysH1cuTsSmTeGGipMHA3BjpdZhrnUJdUjtEElwx6fgfb5xPbnLRnbe
yZQ9593OSPt7q+j3OaVY/xDQ/7+E3s1/B/v6Nx86F9g/fuhymDsCSbDbXWmfBpdzr5neyrl7SKds
NxJ+6hzeonyKsmb535a0MQtqedy9xwulxfBnIwUlTXAklHUekuL8H399XOL/9qoIsGIGPmQzF3BA
YOpf//7EABmT4Tf/xxggLRZDqaD6slHyJWf5SWh7L3VNqmeoIXROEu9MhtK226M0Jb1XyK5Lh+d9
lmjGYj5MDd7/kN9LgJXCikdp+zp1gBfdTJ8LztJWPZ0HG1LQhMe5SIbLNLmgY4stsvh3bZt3TgOS
zI/tx8Vp14IWRzKNUZOw+pu/R52JV2zIDJWeWoe+ypSCSf8X4vhhqKEZ2cXDMpFmbAdeLe4lBFOa
qDDBRej96SkylDnnuIkTyuB9GkxN+i/1YwoafY8lTo2UO3vvxRTne8j9eeeEd9ItPki8mgkEszKA
2toQBtGXSNtWP42fOCupOBc5g/3ZJuLOGqxmXc3qUxlUkjsEO7fG9CDswN4bLWtu6gqIpIQ3YB1X
eBqYsGDKpuGJ4msXeLonOL/uO4NtVEiLUO5rTGP1Uy5TqsVHdo8RRQG1DFb2FHxEWXIXtCVzsGXe
o5XDFcJx5o9gbBtKspUQvB0hxxTlaG6cFP5Wstgx23Jio1H/Tc/RIQaWS+mBeuyt4r1AQFvhw7HX
yvsowk6hx6GgmtOmHOnvXmyWXku3ZgmuNAX001U2uQ0r/VhkhRuehe06lvIl0mG1mb8nn9NVOLVX
M6+eaVFB1zAEa5zwyGLvDZcya1CSgj0KRKp21JPCkTaBifbx25QzFnCTrhf2qWvTKPAipEuxGQZ6
tx23xB42QbfBD4SJOxGgj8wRIopVHpRTP9QLu8qyecpj6W7EZEeaEgP+q+DUPQy37m5xFYxufogD
MGPQdz2RfHnv1jMtNAW4dI6Ir0XpnYb0D3UFLBfa4DKGXOsUmhRod+26g4d+o2T8FOrPv5yY3IuC
8HZCjw7BM/Nurp/TYLx1NB1GOXxxrqOGm75f4rXtDP3NYgQPs/z+63sRJtcKVlJOlN5EMoDM4Nj5
7s1ERhQMgXhW6aUD2reuFEOevrCMwPI2PBCYgVOUPYGrJKEzzM3AeEnQLz0QeaYGGHOcdNlYQUY1
sDsMj4GyiVBE07OYXh06ptmNrwG9U80yYh7kWyLPNSzxuaW1pJzjX7eIrk4c7KLAvy1bzsLVuJrF
axFqf/ZNCDuafBAdqCNadVaQSLKYUmydI0CjdOxObjozfJWunHfeRD6ejLKd3vc2JmT0XfIJj5ik
8Y+Z8680EPocZa96btK8a5N1ZidbYUOO0reuN9gEFPNk1UyleWv1yZau9B/lfKQ5z2+LR0stWJqE
e1Uvzq2XsLBqYY2zE+hMSMQkWbac+/ZFWby1jArbGRLPFBTprdtwW3dcayysV5lM1qYUW+kL5MVu
H87x1Uqie3shzoGbnVl9lVF/k4UCHJ27n+RDlqMxtTME3JJRhkULcRQic5vQj3mG6xIbbz8Yza7q
mjW9cg9A/zY9iUtgx3t6aNfDFJ9GDwrzCMys/SDj+BKJaCM89O8p3liOZN09bTLVHHq23AWvSUNS
DjKi/ybjjrw9XgDOtwdrYGCNzW1QBrfw19a4Y/m7b5I+X9ljslt89lnUOyjMM/MSHRbb2njNeAZs
uy4omzIMCMiDfyFC8wBTHsK78ZhBBp8A4i+GuohA0QsSn3Mh6FoYdzk2TzYfjJpnOU9HcxDY7HB0
+P7Jyaz1lNZrRCO4wLsqDY9zLbb6k2FWfbKm5EyL3TkxxrsblxS65ww7I98PcjiZU7tJzOnQz83O
begMtN+tvFyNW38abhrKdVGhDgbLbxe9zQVIUAIm4jywNrlJGjDBgUltQeSd8eViAz7zlL9ipt7r
4M4CNUzsmsA9A9PdzhUexSG69njaFgMeoGH+2oVz6hq1l/n3aJ3zRjpYg6gktx5hYJ/mZQ3K7dX4
MwMuYWptMXmZFxLBj6Fyr4mR7KHkwhxJci4EtvUh8YO4S7eYi45xGx8rAlwJbWiGNbEn5HJIPFCK
dJqx4geFk7Lciol3GUAxvPJWQfnoqQYlH3ot2i9WRoCgzuiBr7RAXvSrMybGki3eMaSPrrFkcwgG
800KdQdxjwhBOL+EVLrv+gXMYprcDRZF3vH84hjDOiVNPY0ARmL3CKj4LlfOdY7fNQBFMakrwUu0
8On8rsG09MmDmNy3JCRYLzMOLkSXKDRuhc0bmjq7/ViKH78I/xBMq7axZd3CuorZlo8t+RIuIQ9s
sUti+Qb95iUwmO46CjQw0OXPBvf7uDBoNwJpdeTdQ85G00/h9yclkTqa6+stVNT3eOGApsr6J80y
CViRzU1TY7bnuVNeZtt4CvSbqjG7H9PC5DWZC7TQCq3t0KlSXAPAmJMUn0Qo8cbQCr6FWSGoc6Pl
Joy+wY0dBSUxxUQpnAq85hoqaycF/sfyLeqn+iaIW8l30R+7HwZHXhvdeDvZ4hAYNGn0lCerMn4J
ZmKL/kJeSgqimmg/u7/Oaf/VJfz/6hI2HRde7z8catef8vO//X2iu36W9BA/fk51NRv/q0o+C/mv
hrN/+r3/PJyZvuuyNveFDQxLc3n/jgU2AWBxTA/4lZB/gQHpX4Yz5jbH9tyQeckSrvD/BQvsir/x
b1uCkYrJ7T83m5kYOP7dOZyVmgkLIuQX+SP/zaAQZ11fG5aua5NkAifbue86SohC2fMg9cnk7Qll
Lo9Fe1jo8XxdFNl70WHnR9uJ13JsD+08P4WDs4ltsc+ybIv+xICzaP9VDR0geuZ89Ktal4P8rOlN
hXrinNVqeMcFmyDaE2OIyMa32YfVUlSti3KY38ngZjbnrUwWGtNEdSdgUs7kHFdS94e2T5MRnJk3
V5YC4WqbN37JcyIxcsUTzb2zjBrp2aRZqwmx/BDe9SegQaUiHB4a7zJ5LkvnVTRMOg71ArjrKM4g
1K15L0hK1l55+REgKJahHBAtOihbb9ZZN1Hp7b2AEJ2dsWdcTN5BQYQjOqX/ZENuHQNsQFgNBgln
DVp38qC863FGcRhGCXK9/t60JqxHw6uY1WOd5HSsZVipgBHhtcbpvpIYTlfYNFZSvEOXvKJSB2s3
zh+yamtV9bsw2B3PCYf3PmaT2BbfueVdvSK5jGp8ptci2BUjlczh9BH46j4dFaYUC89lxol3bO5U
/b/ZO48e2ZH0iv4iDugjuE3vKivLV70NUe7RewaD5K/XYUOCMBtB2mvRjUFPvy6TZMRn7j3XuDOi
qN121Yi5l/A8ACreYuVtWFglBWV0pgAkFAIrjxmqd9peCwYGzY1RXNt6PKkh2xHvcnQ194523FM0
8n2bk0yZnNcnsriO6A7Slc11tLEsMvSMZt6InvBb38LnFJcffk9XgaS/iAT1jEGxlgooqmU4sk6P
7m2nZVnLR7tuAPbrOr7vAHeSSlQyuCbbhtV9+eoU3V+j6M8J/kybaru0a7EZnAaaUHeoC+/SmIhN
MLrMJxtLJWPycg87jDhAudN+KyG6KXZJpX+EUnRIWDrLzHzyYdmY3lOZMRRMhlfkNg6gjG1NWNMu
XOaHZAybprskF8fsBQMsITY5ljKlsHHvrPpgkGRk+t2L2+GUGl2fRS9xW1Xrye1I5i3a0vg7SXkY
IjW9LACQxBBQnSBxbbORqeDAHDCtK4Kmp/iI1v9Xd/7j4pTgDx2FOTJNHMCMORWU1Ug/xclwtRtE
5Rbbgbi+mSo/JGSnbien+YN0+Xuug7s+7wTlVC9B4vjQ2WRxEaP7Ypg+UGKAyYzDKRafrLL7Imon
IrA7+oNI61l33W7IFryNg6kzjacThT89EQkpdDgX4V4TD/91LNAteLvQiq9IX/5OJr1n47Ejl+Ij
meZnF/8xAGd0GNhNVWLtpeM9Aoom+XIqX9LeRPQEMGvu1M6AhLOKY14oyjl34HfmAsSp1LsH79ji
Z2WrSmycLJBnZG+wG9JdKwH4kmII1oKoshyoDBJdEwJF8mMb+Oh6+Nfw+e4QBs/O8m4SbVWUBDC6
+CYJcECx4jdnPVHWVQ0HmZFnzzzV2wBJWlrjxMusQCHRLOWhcKLnkF7wjBguHjzrSN5vtBotMfDM
vLtuDdqhspu96DlCmhTpH8XyOfOe6tS68rERdS1CwovcFK5ehZSqHN8sO/7MTCdby1jtOytHSd5H
m9lsPiDwbsdg3vdt8BwQVbl1OxZ07VyxO7LefIbK59hoX814+Sj64MIU+Ik8OLkNJlT6RSeeAehu
A9P7ZnCchGpreg0WUiFJo46uliQuBf6Kv0nz8ZAWRFOBAvEav7xAqv0ePH/mbIfQpwpjvNWyfaa5
jc6WVvIczM11bJvpxoohu2uoS0wf7kaQMRd+9KP6NYrZntPgnxcIudVuRdoR5sJmh1rT2rtdHDBh
GVHt98FviXzHc38QyBk7pHPxWmT/YNjIpPAyQOH2nnRNDBF+wcYBA2UYHB2IpaGBPNt0mICQFHbE
hKO3sm5YNdW4/uWY0u3SlrjBBbgFgj6TKSCZC9GL1WRr4mogItveU+UCOGcn/VKxjkHGOqEYSbXY
pf7DMLR/lcCgqb3ypWNpVzWFuVk2PVGL80YWHwmCk6P0ur/NbDzYqj0JhKAQWgA6BwsuFdcMSZqk
YMMvK+keUJqHP247f0LScIv40dHund9yLHuRv41Vi2OfOFySsx98LcKjREjCtreM1v5QoTXqygcH
o8Qmhba39uIUjxTNRBuQ2Fej2a6IPznTgmH0gjCDrKVHzcJoB5M+jIFg/qstRq5zHidc4FAsvJrb
uJubP4CJeQWmod3Erf2QlZgo+QTgMZCPtMLmvw17TH8izi46NkvwBjb5fz7ZLInhvmM0fCtS6W2x
GEEzEKsM9/PeK1+Rqlu8iEMMKI7zuByzTSEVFHiQ4E34MgWKJUdadZusZLw1oqWZOCcJ03AWFC65
BLqAfxZ39Tl16o1uJslKGfebtn/HAOdOMlFqpIFc53zo5ymOrcVGdoICCfjDDr+nob5mRr93yRHZ
uSbPCkGy7NRkcSgzsa+t0qBBzRGW51eCUFe+nbJALeKzX8MZCkGiNWIBBgnUDJMzfpNR7a7oAIi4
JdIvBDmBBBxqcc1Ob11nbnWogtlGL4A7OmEzxTzmYxxhUhgyW0QLgdqEsd3tusD+UhNpsqrg7Heg
FYvgTH6UzWtfNE/aBtYSYGDE/OmfkiqCKtUUT8xXnL3bOzPnIopjI70vu5YA9P6tBK9l9djZ8FJ1
KGvfkI6+ECN8jvIy3iQlceLLieogoeckZ+nk7qdB7pIMBIvOGlrYIgUj2jLnWU5WLrTdbBF1x8x8
Jx1EYkk0vdtNc7G96JkP55M4r2YVARcr6vStmVlTR8GtjqYbEePgLNbadTE2R+PeN8FPCEFxpdDW
2hghmNqghO0JIr8GfvHrCsUz2kT4ApfOT44vbsWH7zD1yUru54TNlz0HjHphmzXC/a0h6/AKeCyF
4z/mBGRPQ7eLlPEiJROyydZXrpqB3WJ9L4vqKsP8Wf/Fl7ZyOg3RwxfPMMC8dcsqkxm8OhmQBIxp
2Prazh+y4GlgrpwSqogEzvoaY2b2ALVvcFX5H1FwBw/uZxS8WKHdbc3qJ+1nVhA4mIsaH7gH3sX9
/MdQQwxTz0GFzcH3IkCI0U2GClU48H3UAUbjgF/FP1xVmIFN4hwcpBdbp4d9mWUMTJyx+gJ269/S
bHgFtACPlpNT+1SriXRNDHs/IXcjyIsU0Arh5D6ZEyjritc58h/dflFOTdlhRmAQ+UO3do+4ebjv
BriaDaxAzDUOTACnheQabxhL/MIZ3QeT/irLMT8X7IlWCWGKyhqBnRjhtR6Wgxex/cmti0PqA/iq
s8+cIrVc5Ep1YjUXTyd/jThrcZbLxyQg4KcxWaqrP8jH34xEbechih69Ob0LZeoc85QwIaumTA9r
Mpyl9yIbWW2GpLopdD+dLFleGPotUulPFSDIBTsg1w3+gdyEViUsJCxB2G5y2yOLu36JdR6s+i58
CJPykFSjD3Ych9ykOO7zCk/P4Nfnf/6lWFuk6g1LREPR74CdpIe+fSgLbLtl8Kfw2GVHOZQZE/TZ
qmHqiUzyHCVULALngBYsicxSPhXhdIcp21sybOE4OIJCQLXxlhQgdBPTvqnlTSs4Aq4CoJplG58G
JHKjxwjPE8p/1CjI82x/uOqhoKBeJmVV+ZYkzI6oAf9YOp43I/W0HRNCxh12Py8/YhOgNETpDmKB
1qHXOBXscNsO4It7aXjgdAIIcg26DdSNHDxJ8Uxcd7MlENlN91VmT+u+6f5wdbmrgBdR4XgBbwL5
LmzLZpeH9vNA5UBIOd5RdImy6e41W6GN5aEhjIkpW4m+ZKZCDvnUiVtlkPsAC5ktFkneSU1YIS4p
XEiLymZxllQm/At1K5JrI6W6OChzAI79k5wMJqCLun4rlulWA2Fn21sQ8Y3uV8ZEZLjBaWReMiHO
TCG0oM1JvozOZ/Te4oKBm2FaZr0mY5I5ddzTVOFnX+Wmtetr+QI4taC/W9slkUqyaKYdrQvBUItK
TaCOpjQnZaGeTraKbj2+P/haziPT2J/Ax5PhxMFDEMy/slUJy/6CwTUBw1atNgVemTWQk4uImqu/
CFa7cSvgsa2jhZSTJf61j23W+EuDpBDbN/V7raNX32CuB7ZqbcQgxSJwaEHgbwMPiIjKB2AqbOKG
ic3h8DFO9h9lAKpZO2WPQrdoN22j4pXB7wUVie5KNDZEfrc4kzxSUl0b3EGFsHtujtzthBwgiUsK
HOFoXt0GfcqtCNrHRejie82xy+KDG/PauNE9j93Byk9D3h09uvo4/J3BVTQNAmaycRn/yZ52Qj2p
Akvgixrde/4rT7ZITqaxahouqsiYHXggi4dWVpduzL+NBpmXkYKgCF11X3vhe4wjZTspsnTwRVdr
nbkvi2HP7abm4jsTPq1IcAAxlfXHvnrpqgQ+b+aClaSIiEvSO0n2+UQKZ7Dg6g9TyvotLNQp1hUD
39BwVzIfSQjiY3IbknOiItzLsqiYuzdfDcgFrBUBKWneRFc3Gv4uHJB0g1VYCJplzlU62vqXFrTY
EwBrrHsj99Zx6VV3dYK3nujQjsiMtV1bbwXH2CqxfOSEVnfJq2QxjHuPqiGUjGpynRjQelMseXtm
HjBEwY1qXWaHKOPLVRM1TWISQMpi+abwVmx1TdQdl8twkhzbBLwRaUD41+OI7h3tFwbjBYFRBRd2
4A+iwXoSWeJzxKCOI+U7zewbs2lKumTp0oq8Wrc9so6phYoiw2vfG/Z+Lsr7JrIQMGG8vCS47Faa
S5/nivQ2TMJ33QivfPYBYnSw1VaFiUfCasKW7VC2GidsW61Js1A70VWFJWmTBuFkCf8YTZy/hxnD
YyjtfOsE4WvKhkhnHHvh5N5otcn28IzDUEePDOYjQj1hYNjlR0GsOg8MvlSIaunR4GiA++0ZzBLE
3QCQcKdjLwDmOb4D+9RrmzlB2avoRHndbmyjtzGvWeUji5bWxUHRJiVtV3mumrreNHrI3wwjWreZ
9xPHOFqntB6QDOqz8Dt/Y0xRvx0CZF6l29CNAYTJa+47zUznFOOgrgzWQ33hwcitinTjiM7btAEx
dXIIQjSKcNPSaht2NrBGQ6Z7BUaaNO3sK238V1FQcXpFPKytqJ/gMtbdtdEdGkZctm4p9gSR7eOp
LO672VwehxDG85z8aXs8pZkYXgfb4Cxj3j6gIUXnBQ9JyypD813z+xFwGbQz80jfx4vxzOD9AAmn
nZ3QDXcADU0OatMqv101MZ4pnxlvsHxJomUhbKQsRhg1K4moEctRPCnMTNo9//OZcXcFnK7DYzy8
WXNwquMBcB48ApKS8udx7D0Wrzh9cPuBTgzPBVSMpniJBiixzEQey9pyz6AInGvY67fZjJj6zC3k
L4X1OWTR56Dc94AZXFvniaHEcJ+OtOs51a/O8eznQ3wbwvCdsFi9F7Orn8Zls9ijhDqP0iTPJjWI
zPETNLEusUt5Mj507kvile+zeo7Rql0sflbyk6tdGr3XJgUm7yupnULdo0Ae176UDPU46sN9XJh3
1RQ8GmMK49U0Na7lpkRJOTMjkvB6xFifNGuUva7wnVPBbcRgvrNK/Gsq+0rGbXRYViZRpgHOmvwe
VZupg4PWLWzkcJqFdYq8nuCpqQSvGQFkJd34UfrfRaeeZN9k+ynE1jZBHDvQdSyYeErGMX1CVYri
cjb2dTLisTDwW2W1Zv1a0yd6Xgod2XV3HrI2RhBBSa1JViLahIsBGW9tWPyNVKp6wZCgqaSh6pzw
oXLzbxlkPVR7CLjoPySSGijNRfMR5/GuKZCekTvd7dHziUFw6uRDfvBNtHB9O+1HPT9plhJE/sz2
xYRqEQe/jr3IKsiJzQoDvgEaYhENxTpPYel2jGY8uh7BsBGFLl5oRs03LtpinS6Xcxg+uRPZ2cyB
yaBP15ySwEBIisqdGE2olT5HrT6OA1MqNBoOwQu40gB4EJXJshTjIxsh/1BUAXlQcbDxpvm3dRt2
sK16qv3yBe4Q1uCu2Au3Dk4IsbFxLuk8cceWsSORRbTQa82uWX7VmFax19i3v+ipk+c+T5jMwUGL
WnJJZKS+qn4sN6k2wu3DfO9QkEhtZZvInJ9bWEbEnSb5ps8RJ9Lik+aArMXUKBb5vdozVaQNDXVV
LxY/Adt+E6WR2kgbz7uumZyGiE63qsfN1yaUZ2Oo/mitYXgpsab3Ni8txinGwVDraE2Qm3Q7Ggby
7BhV4l5YvLYIQ2oUPA0j7o6lnt9ZeMEMuO8m71sxo4qxFqVp0uEfxKM6uQd7RladjtVtcOGdJXNx
z7j2vV3sodGYo8QgPHxTmagDRIKBguBL9Co9Y9YkHgGiN1AFUrPc+vR3GentiDcGcQTwKNYisaHN
Nh7lwzjvncjZeXX3wI7k0+EM3SwfOpPdS9HmL612ql3Qu98AnX6JH3xOp/CO0ovYGhntbb8A8b6g
zdNloEO5wXS0wpo0aoOF9nSgul4Ty/OdWlWO3JrkMs9n1B6yBthnenhXjnjGd0HNjhBTuIv4uxbM
ZDQa3UGts6hdW7zaVm2+gobmDudwMT2uC5HAjSG07oQr4A3cJoUCc2jDGMytb7R7PPlLV401xWTt
B4WmcPsnZ8IPjxHapWfVPie5ZxCGbf7Jmuqb3d/fvpt+e4TiJK3R3yYaaYNffrQR5Ml23Fepe4Zo
z2ba8FAgec/9xJGm3jPUz/hMajV+hqOWaLf4tQ7VB8k78dpr8YgRcQtKpKz6bTD7t6FYoE9wssjQ
8slk818Sn6Z/CTOORrYTyWj8DOiLpU6fhTe94bb2sPBAPwlS6131zUteJ6SO1HzkUqMWKh6zUl7T
AJImxJ91FHY3FhTPpZafcI+fKiN8Yx1ZbGQzt0jluv1cclpZqn/WZXQGOBTsGwBrnMDMtSWohzVf
aBf7HfOQCGJomeiTZgM+GTb+PFo3z3pmESMpUeaXuqfemROqY08yQ69rb921OM4iEx/oMDrXoAnf
LTxwrWLJXbveHkMmi/I4/Z5i/G3WeHHAF2/hZmSseufiANNmm9ty3fsIw0nkgPnN0104Tr31q4Fq
JOjznbv8ysQ4MHAmwjFhVsReln1SE9wl5ngvOxNj2BRuSa/EP1Tw/lSm+A6ningCZo4BMAzQ2/aK
NdiX63X0nngM1kklvlxoDGTemoex4uVuZTQDmA+fhPZB+qHtgKox/HQkKw2VfpsqHnrHFO8Z1csG
2cNP5aTc7HhUEgvLQpn3uEwH5P4FGbWh2RyEUA4w2/5oaG5kK8PTwiS7BaAMMHUaGbg3MbidOgpX
lsMPqQbqCIleESFFciF+MyKxF/ZpWdE6DplBXcKcnMjzSyZr4Jy9eyQwpgwZ84QCjl9k168909HY
rw6dC4fWsFgy9QOYeE224ETKlOR4bP0ablmVXQr8UlAY9Xt8x4N6HyqJCDnca9LSdj5W+hWWa8I9
52yTYCrrKuvH0Z7auGNyQfjTLFvwk1hqaOZOP1brL9MPmGbTOZnCL+zAFQaQ+XEYWTOgVEKu4c3x
yeS0q6O6P8HpWtuBU4DBQOWIxs32yZyrngyBC0tM6s0aLDzH5G+hukLQY8hg4eWX+wAj7BxjA0Ym
I2g8kfcLNNYJIYsrj4kFB535wioC1BxjphqljY1eBgMe/C0OHo4U/pABEpGN2a7dGPX0CQXyQUBX
HSLT50pF0ZVF7tnyjYNj5hdbI2U3wFrxWbbbWkP0OFS9GYJ0MFOEepSNYe7pKyueYciPuFaxcfa3
sO7kknfypsHNrjplMFSVPrdA1TU8lVw/WV3SciQeopnpQEXIl51mjoaZTl8QE3jXYxbJrfm9qWd2
XQ50+/7JtxjVqBw0Qu8oLG9Mef9fZvC/C99yJdrr/0lmsGqJHP4tv1Qb/ZvIANTMP3/yP0UG7r+E
73gicHygpZZj/rfIwPqX7UsWa75wLI+/8dX+K4DL+ZfnCQIIeABNIRctwX9FcHnWvxz+eUDx5QhS
I4gl/r9EcFkWOvN/F4EvTsPAFLZHNIx0XPPf5b4NeeRzI1PiFab0iF3q1Ma8vKQ81SmhAg6rwqHH
wTuq9L2dooCd3jH3LSBEULYasirL5e1JIcjODHmBExK2VS52ZPjxRgilcmJQ74hL0WVbFdXnyW6P
GVEbpwZjyKmly7Ty8iGjPmVAxRIkmaxDPDLgshUVfpBtp9QBzV4yqe+6Itrhn0GuwBRDJPkPozAg
ubBakQDOGz/DPbwEloa+2BmQTq+mVR5mk4BKReYxeBn1bmY0w24jTzqukUuEGIRV+UP62EqkuoZo
wA/tOqz6xTyciZkhfcHxnzt0tKufSSfhTUV4xicHfV+ZsAuM/IMZD3/SmtrZ8KLPDFLWP9iCTHJc
ud7GHgBZUfm9VzaTiQ5UNKmEsVppWz+kBagbr8vuha3UZjKs5xHkazRzXLuhSjfUOuy4aMBXco52
LBuSY56YG0JLDHYwwbcRQelPnLHcZmjftCEObhlpejKzWTGEirazqllvZfMJZQWxPJICeFSotgWT
BAuCGHtTS/A91GmIZNe9qyH8ggS3dphRwD/UOJc6KfdWDLfGalnOW+V9pwAHtl18S3uo2mllHc1S
XG3Fv9dazIswnU5r/htg1qD4iQnwGsOdh7Siv6kYl/kak+aMGrzht7uLNMCccrra3Py7Gv8lVMth
YxohU2MmSrH8k4/gBG395M3OzPwRQvAEdaThu05RC04uVna3LD4Jl0CvuzyPU7Up6RzKKoBVMmGs
zujAsB84W6BvBx0U/rGkoeqA/LMbhx+eMazfED7a4PQpPtN+cfSNeGDznJXflInHRpGzLZYu0Wiy
S15aFyP3vxUpSd2iMjEbQPY2o/NVNsQn0o/atcejPFB2n7r6B2XBpnIRGued9yoFqSXsWyZCZb3j
SAQtL5opaarMXZZZQGJD5sOWJGGYVRV+hq7dY3x0d9T8yCNxVELA3+GJXuW+4Bpmf+orFPRd9Tn1
qUXKhOAbT+MX5Q/GyRMMt1v36FsI0SBr0OcVzt1kIG32IDHDgN0Tw/RsJ99dZj1augIegKMe0z1L
9Gp0GEaI3ziGrmv4+r0vF2Ew/osub1xUc+nnY1Esz5RwHuvJINSYnxy01vtgqpdZwzHSrzyJVREc
JwtzuDB2yHaSLZaxcqtq/5iokL4SRjdFqmile8j5pFa1Y6yTphPka05INAJzg4v7T+Gw55hIg2Cy
3n9FmvgzYujIivuh88fT26N4YD66go158WOGYCWVARA5bxvnyWuWmp9RgKLHM6xfnZFN62l7BCEc
ITeu8cSnBPC5mEhkgagbYW+IzrQiJjr9NdmGUiG7Kyb3xl7l7V/Gwv6QPzYmSIkxZYcjQbkGJtBM
SQ0FjQcvLENkoBPlhxLlgwuD0B/SZKsa4gqyvOWddMPtYL3MkjTVxlFsNnP2eiQ4AYAjHsLG3qAY
8NmFzi9Wa/+atNfvGaGwyIpDJP2R4T4l07JrraLN4KlXlSJnzjRvVWc819lMCjMvwnqs7S38Zwjx
RAbHvoj2XvrhsCzZST/7I0Y4rKgo4Q+Mr6as8e7brbmxRUPkDwDULmW0WHqIBCKW5Ngt2XoPAqZR
beeH1km+vfL2W0WAcVJwLoi7h61y0jfgINNNbfN2GM9hbyFZi3E2D0Hz1uKZXpZvUJ4QG2Cn+y5t
fAnEnTmbWqOB5RX5Wyf1OzhBGL6pukVopibIwPusGZ7GRlsbLPXDhtyyblUamAC87sEc691UpPj9
DJaislK/YSBggYFeOHbS2ZtJhzqG6LqFkfERzLC8cnGRfDN3Y1IAmk7Fh0KtsFfsHEzp7a3xR5LO
fSbV7AvggdqXQYXCdXauUeHIrR4EyOcOGMPQFo/21PbrfvoOXM+B4b9U7qwuR7aTK4btOxELE312
46KVWtr2BSE1KrpZaY5fVhwuCQvTpzZ9H9DAYKzBeO+GnGsxtevqgH2MjXI33KbhoTJR0Tshcbki
br6tvnk1868E0+Ta8aFjZ8T+Djb4j8kiB6OoyPRL/SPofKLaFMtpm2of8HeCITfM96zcIBQ1zn6i
m1qlhMQugT0sPYCuQGr8Mqw+O3VQVW6lX5o3tIUPlWW9Sq7fy5Tr8mn05mdVePmpskyXlEh9AjNj
HK1gbg+xTu8RNHaQ50kEi1JiJYoCYEAL0go92r2KkftTLTvlbHyYcf9Qkb07e3MNmyNztkUMEduL
GxqQ9oJ0QhOREnzI0I83JtKnVeK2aoeYn4UKQOmENMyi8dTRLhB7uQEMDA+T8yg9RRLG0OwjE+bW
CBXsfnQdwYLggSuKIiCipdJ1071WfLCytrvLnE4gvevsoauiHQE558XBd46DrsUqncp1O7+xQEl2
JoHgfOTAxEIfDnw4zr8CpsGIUD6mlRp6ZnaZFOgNE+dkeikhYkLclTOdB+uTYIti/jEf0wCiF3FM
iqtmmKL2OAvcVQbznjUJPGwxPOjM0h3vRzH9yZV1N9q+s0bo/dbpoLlIXyGHB4HVJ/ZXK+ZN3YY2
AkiDQTtEd/jdzjpvo0/P7HgzCNKDlBc9KiD0rYFBNSlec1VemrlK1hyg8dnNvoeBA962wZBKLLpm
aP/Gn6JhuEeuqbbcRxTOL0C87/wKZNWAll5lj7bzNIEr4SGaw2HHIxBvoehf/CD+rZrQoJYL9n3t
36fF8N6MKNvZkzX3qeciDgRa18/DgUb2N0Btv4km3N3MJstGP/ROezcXlH+sp/OphRVLZmYOpXJo
sezNPAaqZXabMeYpDP8htIsPJsPThtUIfTXB9oZ1BzL6Iwi6u3r60qxBdVzdFqFKp2JyjlmAj1Z9
HjP3QmY1f6FgKdLHyovuaeCu7GvuEydt14BSl2Z1n3TVaYbxYrnte5JgPA7UDifXqVAVA1mucLfD
KdAawSYbcVdk2fxte+Uhb9vpFnYNB5eHdqoaJElRWR2/OH66Sqs+2LRGZm36ZOJ9jAVrqWThVbE1
oLiS+OtzL9xXOUs3bOL7LI2RtiJVbKK0QAU5mWvvzcQRnM4BT9LFteAqIlhImf42II1ISSUawtTZ
Pf05Vu5pugeHxOiBAKVDmEWbuhnlnpoE+5QU3abN6+5oWfFjYcfEKJkU7jq5iaxEzTSzOWLg66wM
Uv4yY10k+c609MZiV9AaH50jaigS+M67LngFi9AdhkE/1fN03zB4DmEf23X5QdlDe++S79AofrtE
wyB+aZ8UAxtiHRaFCCZ+RjFunD5Lm+a7UTypBTIx5nPaHl6go+8WDm6lp0+ZVzfbXWCnKwY2uxiL
N8z3vZeU11y9M3thEsDubEVW0xdW1/dxLO4Umd2KBsegl2GC0997RnosgsraBn12HmTZMi4uMsYu
8msoBqj4I1lFJDTwac3jxVyuOrcCCmVP6hh5TG8q94lFw3Q320SleJWxtSEDM3BT39SawLHYoAeU
J5j6ETAny1OS9+du4rFyIhjHMRAGiIDPZDVBS/G8O7/ILhlQBFcPT6Yc/7L/ak8FApsqJQhkdInj
rCuWvFVK4Fq96Rnd3UXC2ExtFF9B1oVsZRlc9iQ3qnrccJZU7AnSj3hJSB6oYw/aKN5YB7sMHWJx
FGzNYxwfZ6exarQZ7pdDAdVBR7BeUnKNsReqj2lASVmH15ZnHr0WHwyVEiB05650rQdGQQ+Fb95H
QLD7Tr6xkDuwvHM2CcjxVtofZbvLFF9QErCDYIcluKgTdJwwPkT6yGBnr8RzH3EWEQIAjuJmEK+m
FEIKy0NAhbauKfTVmOODDWI8Bqy4KnAbS9M5T0GBH/Ud/TKIdgesd/EhIUMvRW4LiyLp4SUP3sV3
mzsyGSAdDQ+NS4hM7Z77Wdw8wg68fjdF5QYtxf3y/kdGuIr5ksv82J6rywJ6q50BVnm2Cx0Ef+ni
94/lNWyY82PWuyVldVIZiQGo1mCKSvJqBp5fhpCEU3gnEXNrkTSHF5pZeWS9JVXxOjicbCwzfbPf
Sie+b8z2Tlc85BP7akMdpBndw3A9leE6cPRuQY4vkoBl+T/DUB3Zmk+ofUD+7X3ab89oVy00ypkx
ZzrFBwdfjN2U58EjVLa/8Npv0S9kfc/S3D/BjtJM+0eL4IAOYDmHG4X/HtfkKvBJr4DhbpNh7db8
f0pd0Rlc/fa9BNtV+08LMtxkX89VsVnkuAsV3EsRWhEROnH3hgXbXu1DDNxUCqY+WQ0msosQE01i
4JsEXROmkKyL9qjncOGO7Wxa0gStDf7Ssx2NL8tf0eg9lhRXDkC1Qpp7vhQliXtajhFf+c+mUd4Y
6K9Q8BwW5LGMoMcVCALwJABdfqdytxZAmMuIACuiX2ZXZttP0in35sBdhTWJE57bnFFoDOOdO0xD
hG0MCEZRfP+PZINFdOU6JEYOu7BNHyPY5zMKiBw2jCZBkXFj8oNlciHoU3Qjv/4e9IXRwxr8GlM8
sdPZIuCuTrG36xebg20xE+bWgM9t88X9d/AzTIJZYeTZduGz10QFtQJDbIQeRUNYgrifGTC1m1+S
4FYOsWYNtofSZY+3YE6O/WggosMOkZCvw2Yht8kZ4GcAzbSfoFUB3OUBV1vtgpJPePhtuPWgyyuL
YyOmPB7Ue5gMBzeTh+VmD515b2bBQVcAnXmIsnQ507X36Df1JcN8iWrymJX+xYySe/xggFnkoQEO
vxDKqxRePFEEVceEB1J5pYeXFIjyyL3hEv84wWLCk7AOc6K9IuwUlddSnDbQD3k1jAATxmQAroRJ
QFgxG/BNwzCpqUmWwGVQ6RjKcIiy5uoZZ8D/nbK+Cr2E9EqCxdItew/88TG3bnXmxd6h3DmhDd6j
uL9LIrVd6PQvLu06S5ZyXevse/7CBFrgd822OveOAVdVzHWiUnCxXnSolHdMchIJbOqGIlz7LZ/b
AAKMBZWM0SoNgOKJiMPsegY3fGYZjGSEQE+eQ0LdC6BNy2aLYbZDS8o5y1zXzstz34aHkhUETBov
vYsgyPsWZ1LCrxufYTTBYEv2S7GiIhayA5YLziQLGr1FXoQ3Av5Am5IBZkCn/rn48IYxPbWh3oqH
hAfe86hUX5Q84jte6d7dTvhYF5i8avonJPo3O6lOdv8+8Pot77cq7xfRjka/nhkef8rbylk94HXa
F/wKQYoe4xmpB3EYPkESbr8veExIyEuRStenmGP8IyPRPJzfQ8/7Xax1kymJO/X/hGI4TKw3CJ+N
au+UOTw0mXeyRX0xtU+6rcZ5afAIqK07kE9NSlNd8t7yCKisPU62uDFa39sCs1HPQhhxZqeGlw56
QoZ9nI0XbktwhvYljlqeM+TCN0NsLfRdginKjF/GYQikIe4sHyrrk3XwmNLALtEkjcXdwW+Xx3Vr
drDgUOs2kjRARDoy/1Y20O4guFuiBxp+jk4RmME35vMsNiSkkJJyIYOJDe8y/FjZaFE6NCDLA7Gc
t0Xo7wo+VjOi4GTY5f4He+exG7u6pNlXKfSc1bQ/yUajB+mNUinvJsSWtja993z6XqEyOHVuoQo9
78EtoO65R1JmMn8T8a0VlXdo0kdgj/MYDztCji+yFsw/8Gd9qRkdwuSHnRipzXw4hGP6JIUgRQ/E
LNnd6Mn98CCAqfJdnPHB9XQDY4MpfNmnLKU0J/ayjMp6FvO54si9yibQT8zlaOtj0PCBcpjV8n3C
MiYv06S2NUb92lZcq/UnWcNjt9u2De9XBmGRir+LYtsYrQs6nqF2cXhIeCV1Vx9nEDAbMINq5U6+
LgjfmII5HFiZPXok8kPSihU7Y7gIq0EcqSeVUlRctK3QPeWg70a+SaovXubE/p4m5JKFf9YhTcN6
obRWhK9ziPSAoALBCiaxpnhtZWeEd7/Li2CfMy6sR0S1r/pip+nhbu5N/pXyHKfNZSa+YfOuWWjk
lu457huUnJz1c4cjByesoGP+BZ9j0DFLpLPPlOt3cYATmcy7HcGrouYLOeJKDUhvuIxQ+0yJAJUk
7AhBnUKf7wmrcZoV+5gE78/vo81MaOzAg7tDXcJFIGUMDbsT4x4Ymv46MtXHHPS9gQNZc52THGPq
ur8l43mWYwE64V/mTM9zxDRV3shqnM7DjjlqL7iOriXy4lnbhy3fcnvhXKElNquMI9qm/nEmf0Nm
Aj51HhluYp9pr+4w0z7KpB35OgHm0tMNP0dcRaXN6J8seZDtOlYMYA0/yta7NIy9xGjPCsM7ZWjv
ucMoIKZ8zC3fwmA6KROqCVVgH4e/vc77pudGT02Oq9bJTJ0PefEBU/9snWWeUTqmX3KJwII5sEo1
+yefjFUfy6cIZuDYp4Ben+ePrFbMtE8b/4ZQ39rk08tH/Rq4+bvJbSv9Dvr2wAC8rV4EF+FYaL9v
WVC2tm6fSRLv5FTRtua+NKOXNvAuM9fSttwFo3Nx/Ax1LFoNNjevPNHlfTQnQpNudB2xGrZjf251
3kr5As4xyjyPfxCwGRiYiiNjE6ri7ueRQqdXYv7XRiaKM8wjdH+PPXHf6oNF8U6ymGFtfJXhQ1X+
7pj5Xoflja25l5iDPh27uxHPtc1Y2xljVfrWpfDNajBfa4FvTI2oGXUfdhSgizBe1byeeeiPrUbu
y1DE41EsMO9DRof0Skmr/2Ij+87Z9oOsv50n85tZAU8Buf/kc0g7QnCsKQunX5NYmneK6wSLGGdN
9slh0JxtocFnYtY75AhFUmIr5HrP5sTVKvMPUxVujYqbAyOXWBqLPVD+rUxYyRWTRbIKf51R7J00
e3DC5ko4XZ3bBUsrB4YxZbk3m3mBuOKcHkdw9ORGBq2/kpfDFHf/s487XPY0FgDNdh/tnnNmjfGZ
IyHUVUntHfdMqTgeh3D9fZt9wdzuDUYV4vsh7MBh5VLwUUSonHHWnmJ3KlbYdHX3kifvUKzHamJI
SBkd9NE7OBQQEmSwLNQP9qjx4yk409OWSUZBW7zI6hpYjKqe3N+MQDiP44m7O8MWlmGHm/2rrXk6
ClKiQGpb0yaeg7sFQ8lY72oH8KY1rVMchXvGhs74GTvr5IVMhee2ksMjzbapr4pUriP+RQLisbvs
A0vd6ZhZ0zz70rthpebhxkzKc++yT/JgyqFqMpwPlTLEZzFkZIr7HFDuXsrgTTOpJ5ShI/rZuyGG
LtGK/KHqGDBZJAze8QP/nsVRo1FTviFD3TJJFJ3u1ShZPUnmvdAFM9elGveQDUi94/DaU1kgaltu
OWsy6oi/FuEZOejhz88PmjVuaM2wr01yZmZb1dsMHGHpSdJMOi2cMZi2pmE/Jw1X9dLVLsxCbjDe
7kY2KuX1825xGHSoMm2vT/p1dNJzUDeIobaDa4GwJlcKdDc5JGGZdARegkthdAcTbG2fT9plZo8B
EtX2ZkauuS2flVloGyPHuaIAT4cFd3c8Ps8Du65WKeR6dUNdvELQoVuvFNH6VYfqaTHTemNlhJZr
0zwkY3Ys1WlgGpWXcVNjaMhOtceA8yLDDtb1b94bmNdjTvGzI6QG6nHE7bMPp2KvSQBoYMAGB8rC
9dZjtfzxTK7I2ZKH+0wm1VNCh8e0jIXMdu6xdHrFusTmv4mm9J2/5JM32jSWHac2d7uUXzkS8mrB
AtGw6d9E4iDO7aDcuQn7u+nqT2MwOAfsi7usm9+1hFSjOUbHeKSQ2HMQC6ZkOqZ5C9819dee8lKe
B+fE5btAxOw0eEy1VaHPCSZx9v2kv08+7mJMqvm6qVjurQbtY5qcY2uGGezUmjE369wo2UHRNkZ+
vCn6abgBDQLW7nfD0rQHBpDEq6LzuJksSXPkheLjsi9+ZBDpJiRGaj04GDZKCttfbhIiD1dsQ5SR
up+IVLGl1HKI4rLF+RgczYI4YZQOeBZ1dzdoC7LJiY1p0pw/czXOp8on6h2q4ALQ3K6B2wrQrFNC
aXiLhJIUvlt8RwpDt9tTa3fs6qOqytd8iN+SCPGr8hdKYvhx4qxXm1GnJ0e195mcnJbzWC1JCwtF
qp/RUET8R6L+0/DeQK0RZmdqaNVtKwsGmyTb1ibDGQgtQI3ShIYxH0tAgnmq30bFsLLFRfruTCtP
U7caXl0Gk0AhNNPWESpBgSckYAqZ8AqWT++3ochKU3XDATNeT6b5zZyNe09oBx3sIQd/YFxeeGMA
RFQ0KTIhJBJhJQoTaqIGn9CBkncqFIeLsBVyWAW1SEEuxhD2omH154xNia9tEeabRPF03JaJx70c
6+RnLBRHJjzHiLXDg+9wIwaif7dCfVTCfyghQRphQvQZOgTghSa/ECOVsCNZfJv3d5UQJYuwJZo2
35YiujGJ+LZBiNW8jBkqlOZHYdmtDIlB1iWyiuBJGmI2VCFZ9KK/Bku5TYRxcRefkSDOE8F0rPL+
1K1hULUTYc1bTxiZFlimEGrGYvw6JbNKq7ahh4I1jQOmZXIuy5K04iuaqrXVlVA4rUfMgOEAMX7F
FVrgYwWyMwu7MwLxGELzCCavC9/TA/rMMZ7vUL00QgANwgIZQEGx0EEpmJAWY2CywgdoS7Y6wujg
RMRfGcEAYKQmooPVco8BMkK6DIPE3EQ5npbOOgNQWgCVwhFEK6Mdt9Ei52ECZqqAmhahmxiDg7fJ
0BhsairEWvgawntFifEwo7NiKCFfBKGlQvnrewAqOL0WzAmmKhW6ivYtUx4ArlrAq5//kQGKlYNk
eXw1lDBaKZfUNXW9O4PMOXUGdDO2Ff72l56Ssly/iuY0An35Qn+1YGCUXjeMjaNjLoSYObnI/b3o
Mihdu0edyQRU67X7qIQtU21JLn9QD42lITG3tG8DKhkWWuN8SrHENz6GcWI8jV5wx+6Xk7GAznRu
eKVhqCPEAXFDksfXq8xAqbtPTWeAEzgcbD9ztuDjeovQ/zxaR9sr0h16H2eFxixH7KAD15VAdjbE
6kYHu2OA5YsjHF4HkGcyzgWdK4yelv6Ofpi9miF7k3B8MytdDNjXEMG7a7LmExswquaZDGtDMHir
N8P9GI2gLA0DtWxk8pVaLaCDrjCEPjAhEz8Re5EVJ7oHZ5hH5DlS8xeU9K4CRTRBEmPQxNb56mmr
UmMmdxN5v10QRnrkMzm08i4bUSIk2vwZW4SKe8BHb3xUaZMxZ2DgqsWcbiEka1DJrIWZFNN70nZ8
5lTv7C/PJj8KYmmAWlrCXCqXiyBxGYnAPofIDjydGqYdau+mEJslleUKhBMo5QmyoF3VUc8pIPUI
FZAWL3uLJ+pZEQLZMdUGRfxQExNI0m+nqIDUQl55v1jMEO6JUQyUd7FWyJAQZ6ScyFvTCnnKOMf5
jqriXcXxNANP1TxavsKrBvL2LMFjoNM16vQ3z66yjT3AuM7Arq2Fmyir1njcYxRmAh+7eburR9zf
ikFktr2n/FcxnhmvVEVxJQKrRXUebQZAW+kXJNVrIvztlLKvN076ywfNpVcJSHyNhNjF+o0u2YDi
ZcmggRdq1OAgfD22hEGYX+jN+tERDlj5ZxMsmP8/3HZCCje0Sn1hh7VGKGLhiUchiyMQ42gY9oQW
lk0h9HH5wyELkWwKm+wLpRyDKxfCLRdCME+gzLhAZ0DsPlvny/yu0sxdhU58doSAXkChrYyJhtSY
OQNrhxxYOgOapqvTXGhlQKcKUa2b7Z4V5FYHtVbCXHvA15NQ2GkFj03tmrONyWX1h9WunG+mrFEc
VN4RufSm0+pzmJBi1MFAwf9AFCahvyvhwBOA8EbI8IlNa01L7nkCGu9pONEk4doETW4IV44wl3aK
/pIIcV61pBLpD2S0s/iB3WsEnF4KpR4Irx5WGDvyqklvehMdHTdqArqEa/2a4ZUxRfywMe8ZM9ts
FqHhG7B4nhDc10LKz8LMI85mcBIYfW4SGY89BjSpgRocvUFv04PdF8LfJx5Y21DUN23twdjB6BM/
QQXucsgb2ux+7oCWmSMfEtumEuwI55+N9yyr2F/EAIBMfeuIE2DBrW2n2j1joi2UAZ7h/i7FIUAA
dJuIVcBFL+CKZ2BGOACRyyQX7M01bTV9Gf7EtYWbQH8PDb9ZjeP8TD1X35Cdps1dPPO7l3WP4CBW
915ZufAEmA8KcSBkyBAKG4jINp3HUTwJOqt9WwdPi0HRe4PxEvLdZ5wNLYDUD+nnMnoSSY6x0m2K
1MHQieyt2vgaz4qJqIF0xbEkV8PeeyQwB0U/7DMxO6Bw/FbiesjE+tCJ/6GrfidKP4a9/z2KH8IC
7VjNODB+rq+WW6Jiy9h/rZOz2GctxDIhBa57T8wTaHnoP5dwl6WeXhhZNt1NTnkL/+Wd06UPWUAj
99RnaDTbxXNPSYZxcaRW7Lrxr2YCk89V3q8MgkKF7n10FpR04XntluPXU8ok52bp37KkOPkW5SqT
i3iRXUBfQ0DazoQEy7D/OOZrlybMHkfX3Tq4L/lSbLKA22ZuFc166al559FzH9k7ty52y+C0q6Z6
cWbrtgjd9+JbXcksllyK7DdN676loNbYEHYJCypjGKNLoTHF1XKZJGQU5GeMabpzllYjd2J9DKX/
Oy6Ku8IKHha8oNOpCpIty9YD5/9NX98PI+cRkw7fHHExrkNuKjasVBG+KVLKsY2Z3SYcbU/dEdU+
CaoZ7kyx4hRZ8TtgyprJPCmo+oGORc2tgmRlSKJ5TCxUTeCoNL+ep+6qgGx6/zWKGZBuLTfeYiKo
diLaBT0BGqJQxMg5OcMZTF9Vxu3QbgHTOqLq3uBy1hwQeeAnRt9Byb/uO0bIsdSveQsIvGxV0x6Z
lZWuqfFe4+AG1FVfjTUepwwOWNbDhzItl9vsCJDunyJXSh9GsKO2viKfhKhpDKoLujqCEN7FKumc
VHm2xleFCdA6dyiYODs0ND34AKugB0mJE2JD+T6L75nKQAbQZt129Oha0GJKYeM4maGfmxJC76TM
2668c/kqGRfx5nRm+2W4lGA5YqzpMD7OPpJ6aq76yEZGpO8Ae/SrIHlSUo3F009FSM8mQj4Wx0ns
lUVl/bxlPMHwSEXJrTRCqFxRutsZbvHQUH9G6D//onl8ZAZks0lRFzRm0h3RTZxN+5j4XPxDfT+h
U9R9+8H3IslBKYydbgZ6ajZQzngxt+HEnBK3KkCMsoChOAQ24rp54nwwriatf/SZb7Rxw/nWj9mN
dVwj537mfWwZ02r4fxrehnVM4GXHiAJSlkxy8HvCSGbpPDWls511ntFsuZ0q4/wXCXCFua7X6Uwz
wRcEB8skCFr8AlKwaQeab0YOF13OV0YQkWv/5jZO4iXtNlqLKk/L3ypF/Ck39s08VkjlDbge7Hro
CE8Ftj3yCVcAZB0Hocp2Y8zhOwutX2iz7orIW25VfTS6cgfrhTiQC07ml98/Itp49J/wVmQXYNiQ
+ixlJwxn3WnECxgSNdv3PfAc9BGfggmG4fsN+gsKbpGoBT2RDDLNCiIDUVQXPxfMjTxQEGUsMmZC
JYpCQmebTKSFFUodolJ0C2mSXx1RG3o4DsN++vbIuxziYa45UG+qHx2iiBG7/peeWG9AS/fkKNBn
VM4tM9UOI0ZFC7PiEr5neBaZuniX9tYpqy3cDygiY1BNk6IAbt24veM5yKlqIm6c/PklNEjW9Ppw
5+N2NKaM2Vi01cyiVieKhWJ6ZQTdxQQLn7FDahyhnc9CZor78U1ihd/zdF3EDsJmq0WIKbUUkIe8
ZqzoPpQGV7XQYjgblbuEL5FWhacI6S8O+h1jafjbQHuI8JKvmEWLFR0m3brVKvuRh+4SydWQINFd
+D1O5uuybAwsmaX5GKIabiMiUmV46dOvlsaFjVlzzJY/9LNeZCfmTE9mgfcWE2ftOTczvR79XSO2
YmLrTGqD9JeC3qMUsmEDoYQRPCZzHNAfjMdVSCggsRriPB0O1fY+a/ZotJ9JsrVreZBAy/0VNTft
O9aMc9FiDIBfpu7GIJnGT9ejR5EvJWc7ldVhNI37xDItZCm4xSMk40ObM8+tH596N9JWSgSxhC7j
64IzthF5bI5F1iRVPCUDbgMRzAbc9bPDPPH9aIDsr3nGsYqnEC9tJILa3v7ggP4NRrLzm8m4Nqyp
oEH9pkunj0Ukt0xn3zH8kbDbaL+OvfyLlEDjwfjD9bXfWs38OFXtmovVa1feM3VgpRzWNQe1Lozw
K/HjDh8c2t1BBLzt7KX7ZIiODY21Ot0yxW4zBuqQaq9MqHjWW7KMxEwfu5pGUfKVtugXGDUUcJUQ
tWh0Y+QBRROxCpPrYHyTxurPJZWQoOKKhpsmH7pNYXq83vYyh9bzLLbiMtOYFSsGY9/DZcwk27fU
5ghvOZj6III0Vz0kfcMGKyZkdL/wQvY4IQWWJinC5Anxk2PcZYbUB/zWXpkdmoUfrTj9iydNdMyc
4rmuBUx8Tvg/UM8Xs6KC1MW/U6TNBHhfixBo3y4RiY1mdz8heOaS4vESQdZRaKyy49SMV0JwbBkL
FglxRLf54lDLfOLXlxDo5YNl5kdHvNK8C+YWcQIC2l4O4/JamGcMvA3BuK0ykVNQ7ycJq/gGMCqz
Q2HdoLIufZ1srditqe7zfICdtdvaHt5U7p8UMuyoI3bseOnzZJW3KuIxDXoNj5Z2RQP5UpkI0GZx
a5dm/IEaWbGVab8o1w/cd1gtZuuSkZyAgcd8yrTjVJzdvfpwxOGdIvviBle+R2p61Aw8301jHQ3E
3zPCs1BM4JY4wdMfO7hFBW9JzKOhk7CdxSHOp2kCnm9qPPtty+yuINOuTag+MG95a7+a6T27nGB0
JnpVSMo9k4DOrPYEhznS4o2o2I6IOzqbEME5s46PBV3KiOs4E5oZaMX0UFZtJr2m9iGYHixSVvQp
5MFCn270nFeriEHNiNXbAcN66XJIlN8jH6IpFnYt43upR9ELj6VTlR8Jdfa7CG+7+NunWb17CN2H
dLpRYngf6/AL5w7FBPWrQAFf2QvHwumDGOZvH4HcKqnHj3QhWRN+hrZP5ZNSST9/AdHMq8m55x5+
o6Ok90LrMSx5Citk9fJDuVvuMtO6lbV4JpIfuAATFpr7nK9w14XPHUZ6x8Co7JePA7YcR9e+fdGG
c44ko9ty5OLpHUYjW08eKmurPg0U5VDtG0OwIcrA4I8iJ3yOo97i3y3l4f4f//Q//8///v9W2f/W
Kus6rsl8DN6sr+l/hd/lP1hlL99fafYvuJf2yp34n3CWfIOAxb/+A/1l/OsP+nf6y5bBH77peo6y
iYD/RTELoO8jkhEEjFIUYxb+jf6y/1l5/G/5R8p0GaGI7fbf5n9Y/2wYyrRwzOosnIwN+X+hv5x/
GPUAX+YqZjwIAOYp9Tf2K6uYs5HpEa1f3eOMU9pfWRPtrL4/uERxPfoMjLZZGL6JzIKRQiSl+2+r
dA60emnFO8460eisaFFyQbtEzTKEz9QZJu8/OTUeoHJWj8sMXzBNc41rHO62M+Zk0ybZn+iO49a+
HYsvbZw+8mh+8a3gMAUhc6kRqa0tbAxaw12rfZRcVPu7YFjnRtfnPwHaXgSyT6RgiOqPNt7YiFFb
DRp1SqCvaIvU3kSkxqzb8JQE6XMgr+MvH/1/MsVD3Lv/cXKKzuQU19Rt3UTS6/zNzTtMyxhGYBbr
aTYYJ784r6OFj8Pgqx86c/7f/DZDPoe//zrDM6EHXQXxZ/7tc1pMxjINFZVuMCHcEQHDOqve+Uqp
6Uwj6Pgs/81Cu2bgrKV58sj++4P+n7xagwfu778f6Yvt6qbDf2h788//MhJkYciCO4wg/VkQP2h6
8TD5+hPP6R06fW7sefNmaiB09Cn01U3FQ+K3+PASlXznDVUpBp5PdK/Z/27/6z/MstU/PsKurSOE
Fk0ywUUleONf/jSjb+xOs7lW9KqZjmadPSTSEEN0z5w8WmS4Sd5p5e4GaZ6ZsfVkzQ4gszTWQmmx
1dJsy8q5IatgrC3rS8uYIEe7DRHRy0yXLqRbV7YRsyLzCJzY6rx9qdxli/qJwoE0+qKpC/fMiR9W
ME9/SrqBNV3B1EL2RbQudEqsBMZe5e2xp4tYSDfROvaUnWIcbCh42Xf3sXE0h2r3M31ypCFZqVNK
e1LF9mFJDZnsQeeypYWZ5kYPhKVel3SYN1rR0shmDmMsRbignp/dDqt/SFcmw/CLzkfbNOVzH+uc
nYaeid+TKFCiW+Ons0qLdfK1C0HjN5iOzUALllAi0+0siAWG5dR7pm+dFxq2Do3bWTq4jvRyB5q6
Jj2ZmO52iFpWy7gzmIF6tqHmDa/jQRTisEoJXJRDva2ka9zRPlalsc+kMe1Y85+snRkvSKe5reYX
uhPbQXrQGs1oW7rSFe1pr0nIftKwNqVzvXDyppGNwGxr2/Xbzw9iRto9llC62dL9Bp576KUfPgfh
fUhcqUlBhjQTo73R/Wae2DOY4EH5owsm43yUiEc1RWSZprtB892hCb/QjEdD9pV2hG4s765O+XRo
FWm0oRuC6ViKOM7wwhva+y5tflis0xy2R5MCV7Sn73FSIQdy6vtEnuOU0s7C5dSgNjgzb/MnSUCk
oCFaYEjGYBhPdVydwyr4bTq9XPEOPpEEL40PhcfZF2bIYhRmXz0QWW8hwJoj+bJDucQM7SSBLzhj
8t4QfMiuiaQgpjA+ZWbzLUkV0m4XG36IAopuMJuSxi9qKptTfglFCupJysKUvEVA8CJYSD1BRoWO
S2cKKaX8eTiRDxaABd5gxs9eEVEyZwzy12ZspyEZj0HSHg7374b4Ry45EJtACAaUB66GxZ7i/ZeE
PW0G0OYlSK7OX0WkpJoDpilXwJCETQxCJzQdzwkhlIwwyiKpFNev78jpqW078K9GwzYhwDJ5VERS
bqCkIjPuvMRc4k+QrmuduU91TfQwHG8DPCqlR4wyDi65wmo6Wa8R0ZmMRYjt9QlIQ74NR2oT+4rb
c0bkJpLsTUBa5keF6wzmayv5nDl9yxkkThhjxKLrWHeRZHlKB92EWd04SXYyrN9h+2Br1hf5iEeH
IFBFIIifPlrIBbEiExb6SaoQHprIpWlAcyahIsrGq4GQkUvYaCJ0xBeW54ucSUMcaSCWJA+mMbWf
EXEln9hSRHyp9am7Zbc+oaam3E1EnBqiTraWvLDH75n2RQ8jBWugAEtJJ7UZTkoNNu29i090yidC
lXwzWPXGJ1bFgOerQcyKQ8aab8ZNJ/krlyAWN7unhmCWR7Onk6AWga3HvtmbBLhC0ugGgS6fYJdF
wMsn6EXz6mAQ/CI1yjxx9AgtTs5c+zbt+LchSTHHvDUIjk0EyPTMOWcEyhqCZa2nbgaXiesxsags
uFThR0K3P1clvHfGqAnEIjSQ7DD5ZG08dcTXFmJsOF8eE2JtFvE2vGGXkLibeKdWBm9UShAukESc
9ZONo0dAbWxfEJpDpnM1CNElhOnyyKBsXd3E6hwstXSAfqmpfMk1YoMZz49WnQKieToRPWMg8JGp
h3ggR5JlT7jXLgmRPkkaT0T85MVbRP6oAByoq+zSrqT+zwQY7LzjYJ1srGSS3a0Jv1Oo3uoGUW/Y
BodooSURw0TfS4rbIXroEkH0iSI6RBIhRnZ1w5uJEfWB4CWBkIZO6zOuuQ3o0L/8Pj49eaQmIo+0
83clEUjTi9U+GEPGyWh7sY57Y3wlDRaxORnGqvytIu5puue/jDkjEnVqVC2JSxx6nxMJTIck5kAi
E3p255LQbEhqOiQ2I5Kb+PUQEvaYt+1TQ7KzLeJDstxF6XTwghLhdHzIF0JXbDFqVpvZhfQ3/QPj
icvqNjExe5IhTSVLSqa0I1sqP4Rs0DYPqV+oJxv7z0ASlXPbqkQXYHHPTXqygrgyQj4w1RxNRs8G
fnlu7fiqWE3aYtxFtOUxfewlyzxln2RdiHkt8BGMJmefcig6NVjUOY38LK6OGEWo8GpD+sRI8UMh
vDWpW/n+BUl7UTpwvFWxiOPKLsddFwdnOCabV9LrfL4N6y43vSD1sKrTKHWCtccfGzTs5/yruJWW
CpEnyWCcuCeHnyxp9hY3Jmk+pFikyxLvYjqSQPuSlxknHokefb+QPy4xlHER3eAl23Tkk2Nyyt6D
ze/I3XwdhhqUGYg8mWaOLRuTjHOIjDe+x4LeEaIJtJtwQMls+AfdGt68yDkT8Hj2dRMRLMPLyFBX
1Nd4bu/k2yR/WEnWuqc0ZJG9jshge7Q/hfZIsVDKtHWdi0BKWz6EhBgroIhoI+yCGq0Ppau7QAi4
yPr2l7eE/PfE+oqPpTnFTfZgjigG+eBYE3cGyfGQBHlJklxC+QbJck8f7y2S5gmJ89HC/GQPp3y+
9tV4K1nm3n3rFzRvqrzDCfXIBMLd5EKBjHQrqUcH6SlsnpXzWnuceR8H5ta7UXaqTCTuzvIrBbtp
k2mjyMqzieBh4LMiuivvbheSjqHpaQ4IOm3i2QTl4hlUjL/R5nw0ZpcSW8vySX4Zd2B57mhAGdQc
ZYVrJm43TA6OiJDojAZ36TQmpP5rHkvUWijlgzXV3ZULHdDxTTKgBWZrONA6Yla5s2Xc9t72CVvK
14UPNYY2CKAOQgP0BwpBx5K7mj9L2ARIlQLWIV1/yoFSsQWiDL7Mg/ETylfwDZxBzza8gwSNZZvk
ZHAxS9xpsf3ZpSiXz3Z/O0BMyDaeyVMOScGxbEO+C0UQDxyPQFXR8wz6e4JBXCWM+5DCPtWjFjMe
WU9hUAJWVw7fN0Zo0+Y3edOmZ1kNCigPjsu7sin5evbb2SQgy5lqmZwHpgZfEV3duNAiCfVN+S42
UCSJ4CTMGaZsVD4scCayGDP2+mxP/sGHQ1k4NDMhe18In1JUd7E7PJbJdD+yrSg4FsVqUTM40Mar
F3vFJqarM8O9wOOuqQOSfEH1SYibcxypmnXJYmxHf0jqUEj+Tn3E83RghEEpIWxaSBvmGtHIBPAH
NxWQp+YCV//CI7QTdkHWgn6kDaCTp2FcmJgH25LjvLerzeGQwvr0I6m4T1TYqxGQpxi3fvx7oNus
BR/T9FowyD2kpJj32cNYjwRK2VkgIViIj6kXX+U1jE2P2XheyXqmazxM/HKvig/AoDvXImcLt+TA
L1UCMhWCNC0CN1lQTkwaugt5DttUPcjm1EFDkZNlsFxx50BJGdBSDdTUAD2VQVHhj2C2AJsQn4UB
ZSX/ERZOllGISUylRO/4+lWcCH1aaHKoUCBFTMxltxDbNlLAnneKjxoUV3brGt5W1nAFAzbDgo0E
5AJDbVLOfLEGKqEeS8ix2XkT2kO+33bo3vQ2p93C2zmkmJa6oglR7nu/OpWJezPDpY0aKy6fFKMu
E6g1oniy3jrmjWstG9kEECXhSJKE77hpaR1SL1jNJfVV2d0LqpcQcjqkXLiw/nr+gbrrxYOkA+Op
gVZkY3Tg7AZ4uwHuroK/c+HwZpPfQjSpcfi+cSqYW+u1xahO9bw9DtQFNUedkMazoxrZk8lUc8UM
EYPvogdMQMbH8+7yqgbXya9agJXENEgWmLCDNQyhiW+jr+qbWNhC6sSjAU7ABNA4Na81kTpmzvmz
t+4hE4WFo3pPb3S6hx64xlN7aXMXklHO35y1CEe4IXkhiEd9cM5zNB4C940xEZu2cs5yiokFlAzC
bBeSfJobQB9FIN+RgCvLl6AN3PjvRphL5IrrwX0isbFXfvYQ0YEtaiCYNAH+snmxaY4Dx51Iujjv
Sod/JnpIGsw5RE7wGg7xNYP/HNV4n8OD6oN1wUt84QIMwVtTmfDLax0EVKWToX9PoUrNZ2bgwC1z
LnTUZ6I7oKdxKK5nThZm5R7bil8YNtWrO5bNoVN2Riwse8epR17J6aeNjCZY+wK7zsWB7AP3UKUR
VAOH9Ttuy9hDz7qqTk3izwh1WARJOtUC0xpQtSQZHzOwBRfa1nZIjAl+SzH8aRQgN8ecAuI/MBGv
gyQzzJuM0aP0CNg1BOj1IHtNCF8K0AXIbMDSB/yrJWDAhf2o2WDBBnywJaDwIshwLPCwKRixlcn8
dL/bTxDGraDGLrPsNpEbn2lvMqATHtnUAZNJrPu7eJLRlk8j5HK2MInJdD/pk5PZtvSBq94bfsXb
sEJnD/tcw0BzXjcgol3IaKRhvzJI6YAkfMjoAXhyAgbEjuzypV34YMQcC0dFEOe5MbnrmSEXw6Ti
fSn5xQ6ZiIEKJrX7gGFBLCM+DHfFVsVczWvPmUg5fsvYXe1lEey7sQDAa4QO8OALT5aY47ySzWPZ
cAO1VlQXFmY2gZIPIOVtxPRasZU7VvIwNFN7zIVtH1xCf6VA6T50+iCYeibA+izoOr0aMDJgdoa1
QYnBtw8yuqcgmYcLL85uRJW0GNXKfu0Fja9CIPkZWh4ZQ0sgrFr2NtbC2pyCfdcg7hxUNjKAg+Rh
2XI5rwxaO0wW0zfUuPyNy3d+GLzwmc57tOlGLsymsPpRLlm2PmdK4vil46Fc6ZbjbyzIbsIp6wyE
CnVwdQoTDqdctnSMATPmAOWxk3CYLV2Yrohd2oxqXBjurXz/yRg+oMXaNrgIkHDfjLgJMpEU6Anb
AIeVAXtBKBna+ZO/+OIZ4ceC44BlvdgQvg/oZ218LAhB6N/rs77hekx3hg41GUr+qAazTldrMiYR
Wemw1dnsegseCtcCOahdCJPn6P2wGSrvG4sQSwxijRRPQ2u39XWe0NGkOBxaXA5MT94XIndwsDzU
OS4KHDscXGBo2cOm6LdhPfp9SswlOsjOTvn20pYz2UP14E3qOICsGF+t5Xx7AR8i+rOb2s2urk9X
npyyTjBs7jZNR06CcFlNRK/WSS4x87O5TsPs8/3FBs3BfmCIl3dNEpqVcRjj7XduKO/h1Ujw94zB
lfgsQZba62i+EeFYsv5STN0lDaK3wuKSWHCzLaO53JVOwRgDm010YL5lkV77pT4QAbvverK0Y2ql
J71pdka3oDpodKSGpJE4M62ztA5OeTW5myB2mEla05/NkrUyFGoaJ/cfE84Ac4rh8JA3VG7i8Knu
/AdL5pchf2BIJ3WKpl8O9RI+zPHskA/Kz5VJxocI/ZzMV5p8uyBo570zhfXR1+J01aXOq5dTDIo7
woMuM2BXdQcmTBH+oiS22Pgjwx64CXQJMomupKvlUlsKI0aKxTNqDyKdmsOsmLJ6JUqUAZFFRwiy
LNm7mvpGP3UZBtYFxzSfItcjTCFSz5RKPnj8eQBjyTr7vVroArRL8GLm8y9D6TetSWqlRt9pMTbL
695raUBrhkdKhNV1baXjmTfBWeG5Yhxr6L9FVfWuCEivPQJ0FK+/KOJqGI5qNlThXV08bwyz87aG
Ptk7TbkVSWoyK5Df8zYWjRMDfYczQb73Wqkvi0kRzAIuC6K4uJRY6TiHt/r/Ze48dmRH0iz9Ko3Z
s2CURi66F67dIzy03hAhqZVRGflsvZsXm4+3EjUppkXNbAbITCBxRbggjb845ztmQ1HqIgGnPtBN
duyN8KVgCCyi4hR36rorystYFfVmyoIvu3CuBHdyqlAWZjmH7Dw0hKFlD7NI78mmoJ0ZMP2lr7XJ
OFQ4t9KB/yxLSvlsQkuHvotsipZdRxpiLNaD9V6wykPyO8xbF3fauknZ30Lu3Em13G9jSjM61vXO
bo3b3pjQ87ak6KpoE3e2d1nOn8MMw5hiK9sv6JIwT34cRORo0h8gbf+07AOBWKY/XgpB2tXImHX6
Y9iL4Vp/zQzgFgfwapYo+T3HR+dG9qaNWrqr6VRCBPc5oGL3TjSwOTsc8hB9oZAmfb3uDXcTWvyN
nBopgruckaHqaRYRaLoOtL0McNTMGWpFcbRJ/b3Bi8M1GeWbvsSwGiIdCI15l/vpKZphnkhwVQYT
IZlm55xMvQ0SAcbldoMPWsUm3W332ExOvW0yRuyNyYrIgTqzIpEH7utU0a9xdPjA6XT5nUbzc+7k
FXBu6yO9mNsWqyAT5FKMX3GRwrQIX9MgOQHwwexmG2e7QxhUltMlbK1vNh2vTbl1c9S/ru+cwWpM
qfgunOgyKc0NxtojsNp0rcb2xqrhN035dPTT9ioBRFJOJXw779QNCFsSjQ0e+vMg1rLS+hgSpYMQ
GtfFhLEMoQos29B1GKAL69SGVnBppM29CmHje2oxINMEw2B1BIOdde7G/qG0EvAP+SFoiFQvoxDS
c3fqYwEypCjjgx/ktwqNeWLY3s43xBOErBCnUrccnxgNxGDtrNYi4JnqzwvaY6NH8lPVToviVHvu
l10pNDmlfBZUfXAbr9G4sCCwIBkrtkyi6lkJhgm4hbDb+CQPrEXtPKnQeNTZcJwKQAM1+z1TZE9h
7mTEMoYk/7h8ZcYM+cTPPxLFmgLy+LEZ9HMnCkwgfvxlTwEiJpw+1WADorWth9lFml9EP1aHO0q1
OHKiSB9CI7s2mo7eukxO2WDdJ2m+5V4EBNJ6OL3alxRg64rqin6HkJRWf/VuyMk071OZqkOYuo+I
LaxCLnp+bjmtRUcVwN0WQebzJN4KZrfJlsZ0K2RvYkwD8gSv0jzAlHm2O5YSXf46J/WtUbQkmjio
+YE4PeW33lTdj878kAMGBsDv3U8hajMbKYVbMN+qbc62yApukPP/2CbU2sJUmzKH0FGP0YdGQwK1
F8pd4hJMHM6PgouM7C/zFAhyTLwEQ442GrRb847jnZfeF2Bh4MPgIUmISgc0FaD4E3wS2zopvK0Z
hs7exYG99iz9FLU811Kvecxy833C1GM17keel++xO14A+aaB6789YdwtdQVhEPemQLM6WkBKrPIq
6ptnS3TNugEZ5sQeoXBlgrpN1SETouJpjHw0FmEU7UsvfOo7wpvHAA4mVJwKIA7AXKeAB1p2zY3S
jXUwjWRXyowx9NhEm8ktudq5TojcxA8BLxPys59spA6yB8e1dmlm/9heZ5wrvn2kVhrNFwKVbVEX
8CxKLzgNUbktUxnfG8NEUnfFw9GSxsErbf1qREog9+vXVoo9KpbSeClHKPzxYuayBnZuCXZ4T4b7
mWXc5dgju57Nd7/l5iXPYwLIgRjFcKfkftac/hyY2zZxYrQ142HucVHEbvRUj8mL69XJje+a6Wk2
RMAjDh0LJPWzxDu49S3uPKy8Fl4fNlAEieansXkY8+IjzEk7HhN42VpdOtr8II6Raqfqt2zWQWoN
9AQgR0l9xV8pARna0Lcm7d/2g3UR23AnB3UJkQZdTXiOnQHdYoaZftr34XxDsuRXZ4Qsgg0aYB4G
P8IA4zUkGpwoDJajdImBN7m+D6jOC0aUfKnpqBMQ5RzhtRgEvrprrG8MTWNY3V4WV69D8W3Gpg3+
KfuZivHBRGIILw54ow9kLbao/TVeYOeatcKDl1s4yZrnYHiVBmIuP95awfDeL6Hb3RxeSUzylN/J
6ZPFXrNGBJEuGU3N4o6lSBjoYVKRPzoS21V4bNV4FhVw+26c7/yIDVRXb4ok2RWgn1cdYWVYMwae
6eXwUXjWrrabd2Eb4CJ6hI6DuuB72StOaG2UD9yO6cqpr8Kk/o4t9EYMcACpJ47YAWhfmwBkjxQD
IYgUFjUMHS+Xf31bjTeuVwZY//Nj7EdbbfqQe/LH5d9y/q5QXQ1dehu3+ZOZFu+U9c8daQUTmZbx
nuxcefA7pMperOwLjh3UEp2DjNfroOyj+bRwy61z2d0nM9IkkzVtVWd3TqZpCtFwmcBgV9Ms9hmW
Fmo488pYvJoFl8FgvrYNZVnQuPec+u+UUMRIwY/BltDY5pc1F99h474mylhSMq6anuIkjdqZx0N+
VwcZWzbrOM/+O6b/H8hjl12V3Zf3dez52zo2rsbMPw7cgRWSjVUXEvUnU2wAE8NUvhAEyEn3XA3t
V8HAiqcMHS9xV3y9/fyBttsGsMdeIRXZprbkoZLTcO3qjOEyMOSVn+Q/TWhfYjB/C/PZRn+JTI+Q
u7b0HtXADasjdOjCxsoYeeaZRA8mucx0fl0txJqT1S0u+CxeG5dYhtqfDzo/+7PXbCeTAIkYHeEG
C/J+VDYwAfjc57p9sQMXi1vsGFeuM1mQwvMWiMba4kmNhr14Lid/mR/kF1A40vPAYlBXIOd7nMxs
6Eg36ft9opKYXDtJv5stKsjOwvKL+NExXCLNArfC5x7dmFnCKqDJKGTBXW5Am7J86Y6DQ4iLi0Iw
E2xqckis0YtelnA9BAeWQdY8wXYdDwOp5Cn5GnhtnhEKdDi7xmc3AxEXmjCFELc027jiLUYZavtq
zx6VxXmt4KkVvIPM248JD8FD2ePxLEGPBUA52GLI+NgBfTwSQFodQ4gXXC05AtWsoeVV+ZVOxmJb
1gjtndrMMbPjt6kVc25mGSvPCc+6Zi3EapFxit1yZBA8mXsOfvN8hrAe3JoOzMJG5G+q5hZrvelZ
huLc9u63Ezi3puK5m6O3Xvkg0pkkmrelUHdmXN7YKhTQyIgkamN8mzNBwpM3vCTQhLA1r2Oj8bEB
8xBVU3uoUcP3vke1Gs1nlufZamDJFDnYFHXagMhtKZTYUm8tPkzexR1Wdr1J+kVLbBtbsyQASCLH
FsnAqsegNglIWrWxJ5rReaypjXrTmH9VfhCL2YmFRBTAVCwYB4J8HA9iHh/C3H/xPUn2mQtZfvYE
N4oJe1JVFNNUqPssEWDYGJovOGyXaNRe4MaRwWusaN1BBXMcwQ6Y6ltRjLAaS8TpHcMsqyku52l4
6mv48K1BnIqjh+sgTJqVTQ4F2Cf3s3O628aW6CiM9oMo2WnrJu4dE7+j3XbE6dTpBhMZZLcG3NDQ
XAUE5a7nK0Qq5ToL2rtCALoadXs3+ozbRJ28VlG0TSNGwjWEZdl51ZZRDcGETf+cVBPD1NIgTDVm
DiirpwrQUO42zwNnCtkPuIYL1+dYqqrbkNSPFR3iRPFZvOLKafCkFDNVjb08lGcqywjXyrooCgCH
GeewSt2VafBMEyMPwzYxYQuPzgVhZGZFK+UV9nOAWo57TeEkDYpthnC7twkxKAb/01s+b1GxMiwM
RlrGYDC3Me6n3LZYrRDyFN+3HtcE2/xVthC30oEnU0SOwHIJusMIJa3mLjHqZBMH9CHBfOjjGWQW
VWlLD43RAtWONRAZjdQFAX26t1JcEFWAsbW0s2BFxxigrA4esw7HlBEHIL56a1rVpnhhThtu5NzT
tdQGY0Whz4z/GALK+v3Xd5tp2u8sMp8Ki5S5IlQ/2nKupWE8zqJn3Ay8swoXc4ArMHCJHxUF35wr
7zUS8MF9MqdPL/Lxso1kD2Uebr0SVl1oAcsUKVHok9oLfitSPATcMW0Kbm82xZ0enVVaGeqA9+xC
uro55An3JRFAP13aY+Ul4GJtmWiY4zp4d8uKeHHcPePCjfNMpvKmOmB+fK2Kcm8u+20jncxN2Pbj
nZyzIzlHSK2d5i2gb59UcwhUcQ/Y9yNo4ze7/vZqwRWbnkwSABlRXvgT/Qd+WhiHEdHMBWxAZSQ3
41S+oDi4b0JsdzhfTuBfE563YElmMFggqVZWbBxxTPFcSZBTiWZ+ncv+4deFCWw8Lv2KyBiKmeXr
7NPxqQsxi7rBreXh026V/+G00QPg/hIIOhIChWbZZkTvSHWn63gfzPM5KIiub92vyqTtHeoRcUGG
pagidiQwn8qgP4ewkJPav9Ch0V1kafbOuIw720RUOdXeGVfYaSprbzfOibVZdB0hZsB1io33GFXm
dwJf0M08CrGu/cwrKu/lNJRl9j4X9e7X/UWy9JvRpU+GAdfBGQQrNhRHy3souQ/ToROrfmhfgSAJ
OBXWETPuCwyM9WA47Gly87GEFtmY1mdfTkBm6R6wvxlnjCR8hLnfEsiSiO1QMTMqodQAl3yrg+is
Bq/a26k/7QI5fbepTQc1TN/DVEN2C5i6YU9Zbsxo3TpM5DgsIiNi3rCU7yE1Abqn0xzw5cls/EkY
nG6UTBBwYQQX72VYXIphmStsqz4ENqaQngexh+mvJ/K2Dzf9MnIqRHrtNVDxMk9f225/WQb5Z2G3
21L7d4j1nzJjbWTGxQgBvMldipyU68Mp+1vyuI+zkzzNLKVbKZj4tHc2xGaIH+zNh/cZRPZu8eXB
ld4x0tubFotOdx6nTVfLe0XnsvmFVGAziGHS9h772TrDRNz5ib5DT7HuLkrTpopLjW83LK7mZvzK
LWs/kdlYaVjlntc8gOdzkP6p9qG7GixuNIss8mnS762smU/Ed+YQP1xFlvpItP4y25siZgiEA3W5
HUxSXFc43vntmPQu/CvDpcDlAVuVRI9NDdbntmVPFZDsE7lskZkYxUwl1jy2dzmGJ4QiZbVKkW1k
Js4lOqx7VwXbyOaLw1zPjEKw4B3wslAP7AhL+Pp1sxU1MopSD8wP+HVisNt4k2V8XCWAkl+HfZRJ
bGSUIysfkG9mVuhbvIqkVq5UGlig4K2FgdrG5FqF4VNdx8+TzB8WBak/NAynkvSjS2yeT2CIVNyj
kzPfFIUr+WgcAERZ6Rwzf0gdUY7zZ40WF7NDBOhSfmYeeUBkHkGhwPhh6bqHLsWTJP+JAECinmi2
0kaZXGj4p500SNMOojVh9MQEqMfJb0/jwMEwZ9an1+hj5wenLJ23idl/Skw+2OXYdLmvOcADdrkJ
SuaPQruffHskAw2EX8QWs0UL4QiJ3+vMuSYO3uvsV7cDrzwXWGF6RyNx4VGaWv6AlMtTu7j6mIqW
NyFnsLTFXrRvWjaXneltCa9hP41scGsglF3pAkeZMdklS1korH6QnjFII/GgBnJks60cy7kNSuOt
cGR+7NmB5OTA0ZVZz/fWnnAamny7Z/+RAtDPjNK9kHYLdyd02AP1H01Zo9QwHZKfYZK6cfilSKu6
sm13BxigZR3Yv+oxO/uNYpzJ2WGOJq6yYV8GjgDSR6QBIxGIh8+T79zk1MTLR0HJQkVXTqvYkMTR
xMgaBmP4bicHYgp/mMniq4edinoR35YI1sy/kBCK+NMrKmybMHuC7K30J6aV0FXZWdhjgfepYp4B
l5qwjoikNq0Aj/npK/KX4tRa1NxaAuDLPP/+2mU6sVJUyGs9jES5jdSNNR9kjDi1mNBQjuHk0WVG
P2M3O3u76nxkNC00KyfZKV0dart/hSH8Iaf0ImhoQjxFcpC0x701z81uLtBJeXyQrCJOzTBua9hM
K8fMLr2GLa5Xm3h3mvZjisXPWEwSReR4cg1YIqwXza52jp2gS0RBjM+cZ6gV1NhT7HxjF2fLJH9N
ui7bKdPflBr1UADpYjSsJdeR3Wi8uAwz7WDPU9Ou1cxIuyRJKWZDE1s6U3XtD3TFMekVkZyiRV5w
nwcW2ScIR/5edWNQ2hrImFdmzyRF4o6nKLnMRucli3wkaSbnTYe2pQnr5Bwo4wWJfrfrRSn4qK0X
P2H9NC8DtHDk8VtAqHPdyVt7tWszVcb+lSNfcsc2oDhySNVqkr2sWrEygnrYSQdXdJ10B6HSx8DD
GaahS3syuooY1WwjlR1weI5oZypB7t5GDwGc6hZRQhKzG5g3fOLR2p4vfNO8bRISj5FAxGtyfK+G
gPB22W71NGC/OVo55kOpH71u0XXWDZF3GCpWnQGmxXUYpbMWONt+sjQjqTldTrNVnql14Xp6J6mo
s9OxabeJ5BhgFk1gncM2V9rdhRjTN5vRzkOuG0gPwXWDjWrrdM1XRjZqZRINXc/Ab/DgcRzXL7Re
FLnhzGUWlOvZdrCx8fz26DPXRaoemYkjRB6fU1UbCNAMZogd2A1/ITzXPJNdRdKJ5X9aUPta2ciF
13vSjvWU1oK80SQjgKs+Jogned2M5HVvrEOtwLLcTUaTv0raCXaCl12L1jPqfFQ8IC+OJg3CKgk7
SJhumm6mIuz3Y0AXnKROfzmb8XCJxGzhLXQn/MvmxkY2tIbbhV6954owvDq4YG9Ee+ANMJPGeDr1
UWrviT08OL2Gnrb8Zxyl2joOZ9RK2uI9KFNxUvQSzPAhk0R+epUMty6Jwhsnsugj5kCcKHpSGr0l
BqfRxQ7nTLf2cbCtJemmG49kMssgf151Rry3REpFGHjANGeaTTcyEGqbMZvrFtaRCgP2ki4MCSGv
FQ+rdTC/9TxObuHOZuuS/m3DjgcllwMHMUib4NrClD+liFe6yZhYEzE8mYPHwsi8q2lO3Z1JSRIl
aXtjjJhiGh2Ma86j9JjVeXKHBMz270vbZJGJCPdcNw1z/Cgi5YfYtg64EIc3w9uage/1kNRX3RID
pObcOTqFF1FxMDKoDbGMNQp0/iS+betK2WyBbqaJWtmKfGRy/nQFPywnkCW2NpqAu4vECS+MlmWE
hjswuHVz4as2PefFvlWRy64hXOlZ1WuMEunO0o2NIrxilqHac+pJvTey5EXzSZ3myXl25jDdGyXi
uhG9HQOV9lzYn95gLimvcoKmvY/Tur8IcjSIydhyMZ0ECdGLBSU4x+TXkf3jyD2DyxtiS8/Ca7GX
kwHkS6O/kiHtuPA+NSOzXVRW160Y6ztMb9ADcFVHAzdvxFWKbo7VGrTrbRgHz0oWOE9S43VEZvDg
hm14hEZgtaZ868sfp2O+mY4cij77CLImxXUdBtMZLeTUJJtO0Tg1Yn5CUpxvG1RtkP48ANfwbZKZ
sUVR9cMOUQlQJGZMTM52wmLmSVV1YCkB5BhCju8DzbF7Z03m9aiYiQHDsVbOaBApYrrqMrdOdvOZ
lYW+TEsSKFPJQBk0KtUxjokKZJvxXkIPi4KQpbuYNui+qtPoosNLKB+cBpxuv6vSnNNN4AgNZnI1
plRdZQD06za8opuycrJhW4cnugt0Yu25qgGAoFyGsOyUrbklHIAQOvvIuQZwXlJpSFF+59HCPWIW
AJDocnTzkZYgufLAR5ck2K4NNl86z+y97AF6Lw3iIUNdFvgS/85EHRmbDs84/Vhazls0zA9yZKfL
6AmAa8L8nlBs7xgwNZo72lvoTtEWj/8SVyvLnZOyUfTygEjgcCq2iQ4uK5bgOGp8lv5TjYiWwcds
DG+/7mczz4H2DdAVGqBrB9dI+J6yOT8UrcvJqLw3EdBgi4LROvrZehuKUKxH+tnthJR625TuLiqo
ncfA7/bzlNLxe+hhmo7yJG5ckno6SpOpaT+jmJTQEffsxIJOapsJdOWSK9i1j4NiX917BB1Cj8yP
dZHuxkVvGrQF6eN9MtMFoyvNBHJDkXMCg/qI1iRpw32Zps/aHkHoIR8zloM39oLzwn6ahjjcaw+F
wCwTuuEJdbhsRA9yjXPBQvJgpT361kqEG1v6/n5ueG62QfGu6mTcGk4x8iNgVg3WvhzUvSZKfOUt
zz/HQ8UYgzzfLYFfVbYA2Sq9FrHzxLeBvQR7P3t9vS+TAq97RL6gD/AuJo8ZauuSjEZOQ86ec2K0
ii2ZpsVKHmWLRond7A2m19dOUadF5s7L+5+2Y4Pq93d06F8p4o1dzeI364dH7VCGBu2VIYo7mTIm
aAvS4byuRfmE2nhARjZkGZ4ClhaSXQ3bCzZRIBtddLW/Wlz8/NAczS9Wvya8Du/ZjZZJSglLK2B7
YeTAQ+ep+3IblIhmWGCWMpEuxQCWldNyhLfdjdvCjYkkfMbJAchTj5yM0d6ftdxFXXYcVUO53vsW
z5QJavEkHjUf5abAs4QonIqYVKSTriYWqTOS0kAzKqpGyLCZcUllmOzCuvJ2uvHlvp4a3IfhOu08
a4GTQ2mVCd5JLYBIwieqshoHfEyadTXiDncHsIRdSM7p4Nz0DjWS4VEZOySU7VGeIY4O0x3jgYcy
5llb5xby0UmwnbP5q6aQjIKxIk4hH5as32RfZtCRsaTcSOT5896dvTMXQb2Sqn30Ssig8zCCzZg+
+ZHsEggQOfSVuklVdS6wsKxBaS+rl3Tas8vPAESyhrWj/mpW/kZokIZiRMpko7pChNO8iCk6d6wD
T0SwAPkOCYUY+3PhtOM6DVwKypxcuz4v+p3oWK/Nib3kF70XsYPqXLBoLSOUrFM3PkPo/LAHE4F5
3jqAnz11Sb7EoZ3RTxRN7u8iM9cHp9ag/1YZ1CCprPya6HQA95khUTZTw0cdDYWtjfqc6u6Gcopz
A+aI3VRfpMJQsk/MD32kiA2Co5aBmM3MvZjNG9B5wFVAvG5dlwntgPzTtebbfMrNdZPRTTQaO4gK
0W1084vge9o0y0egFK1TiqMrLJ0jlZYXdcYmhH56iNzsG2PXEp8IYTF0yYa30AzdOMt/Uju+gJQv
iQ/Czo8wrNsSsMUNKXBt1HHLsKjElsRxh3o5gEbpVfYunVnOlY07b5wZCRdf3dbW8jSKIoeKkN40
dv+uq0xf9fCF9p3N+sxuxXuCYW2TR9kS17Hx5/HQ6nJBDMGILPoaWQrZApPI33tSlShwh3XIrGKG
tgAvsoZ27TDRmvU29voLRlDjc54hIavlopC2PxgCY4+K2butNU0RJR+xdGFkX1ZZ/lSqeKP8ssZE
lkYAkkmz6dOnNLKsnScQJnRBOKzRUzy5Pn9+slrG4kXHdhD9Tqh9Vms8ytJe3k+tT/g6HuKRIB+X
OOEVg7n7bGQGGsrXqdDhjq/fWodM+ZQfksWzRN7j9WWAl14oG4Bpw3asXJCm4wI35RW+Rp23T+YI
RfsCQO0KfYKJ5x0LSYAABxtlZk84Ufv0y5n6Txnpz8mnqtrqp/vlv/+s6kklUdz9cpj/7/97qAr+
+U9/y3/4Fy0v5x9/U/sPn//iXf/D/2x/RZ7e9t9quvtu+/zvr+E3l/t/9xf/5fu/E5xqsoMg4vQf
9uK/+OgP78XHnyJTf/szv1nmxd9sy3UcKFq2yyCDVNTxu+3+9X/4f7OlNP3AsxcDvOP5f8hLDTzH
IRI1sIQfsDf+vWPeJiaV8FVPyMAUpvdPOeb/bIQWNvEnvmBbJXkJy8/5vdu4Y/+SCPiG66RQ935a
nSuoT6BZzr/7RP5Phuu/GL6XnyOR1wV8moiy/vRzMjVGhStR3Vd1/6yas0hvFAZriCPHHrhcN97Z
luTZbVf/hdXc/ouf+tdP9j3S2E3b8V2YCL9/h1nEpoj3TZCLsrcR4KbciH8ck2PEsKdLIj3RAI4F
Ju/p6NS4ytJOnrOkep4j99Q5/dEv6aXH9GRgeAJ+dWuGlLhhkt/PbXO5/EKetlg/UMAjLw5qvVMj
gzqHgZKPAhWh1Y32sxcWsHumGCw14+P/zUcbBJAUTddzsfH/8Q3WnuymcfEX9C6bMjDunJcLBv89
legle4wb9hMZBeecHu6/+NF/sdELKS1HesK2HFfAg/jjj4ZnPEamzYNuUA0SqsD7cFkmBhEANibR
+Hzbu3kez4mf3mp23BxfoMD8yTqKHnmVVdzU1BorUstyBI5v//mLs7y/vDqTm8TBRO8L+hle4h9f
XQ8DtGTtU6/NcXkaIvFHOB8BoSnv6a1pXCfgy130/mtYqfLBo6OE+lijqJ6aAC1UPy4z/+notuYn
UWNkbZugVhMpblxbX6UFTjOKNQhbGkhaY5jo7UKUbf58jqP0IALYQbZbXzk9xg87wkZToFhYWPTJ
trXwl2UAki0ZxdspHMo7u8SrbbpIQBMXjC2q+Y0Z5dE+HsSLNnx9UH3IRAibHOQ2WP1ZdFSmq3cg
dOxVFEOYYChVO5eFr1iZx8nHQBGwywsL/VDD8JsMvPQQadMkoSuzT9CUWf6QrLe2LNkdjJQha9u1
W88dTnEfaWp0yzmZYXew4+jCtgogFJZxZK/VrPrAqSGOR6fKsi6juMcG5/su40g5MZAdr6d4ci57
OZA7NLyHgmUhkNl7pC/ZKShuh775iOhjDkhz111oPJtIkbDyNFTqhFScRov9q6kECMdBd7dJYhw9
PBknGxMoAY2ILKA8X7b+Nf076HnxGSvEjCFr9srODCJytg5q2f08spSpvwZWxTvDNXEP+6xo07HI
L7QFOxSaNdgseZVJDEQYJtq1m0+swaz8ziqt/NSVuDaNuLwUqlXXXsdlHnlWdp2AY4QgTVoFo0rq
Z1DSFcukDUzEdOe2U3UXPfZMR5hjrBqjM45NirY3VeHZtSpeCW/Oi1K19REZQ2InPipyhiuWFKvW
jLcMpLnU/AuHJg/fcxOtUF73OOPbNwKx3LNCJoQ8MYh2g9Nj0DPZI7JDp/Q2jhVH0YGe/CyN5N1I
qs+BYBa2kT9e5l+74IzWuMTKtSN9hF3Uhl7njrsysu8qe9SbMs6H9UxCM9VXG+yzjnEiQLwCdXbZ
MMIaWW1jdj3iZdesmNVFpcAMT1U504EcaAqZbC6ZdcmwoX/mkuFed0K32Tm+YkBQjqxSuqHZDUX4
GteyX8W2EtcSJ40PrK23iYEYp4mHgIy7ExfNk4XAmbI/6dclmDTLru1TVcXthY3VfW0xeYUo0b7Z
owieUgs7bMUJPjQ/MnMvFeqX25h0sKrJbkSTvC0L6zT2IBqOQ7tuPH2c63F4blSPNDDCUVFD8Waq
198RRYfhvMb2Muv6KBapeUjnC3AKkUWQWMU2dnWLgFscKLsZqQtc5IWd31qSVWXsG4xjepCGFGXb
rtZPnNp3KB+2zdQhgM7QC0+8NXizjFsX3HXAWy6tXdkDnxmLcNskHes48xH5bLH5dST+UzXc/0t1
9vvi7N/239XVe/Hd/rnQ+/+whCMJnmfDf1zBrd6JvTee/+e/c/N8Fx/fKvo9Aenvf/oftZwrKMtg
GAUekzCfauLvxZz8m2uy02CO5HsBtgB+4G/0Iyf4m/QDBsJCWsIyf9U+v9GPHP6U7fNL/F02Y5DA
/GdqOf62v5RZPIOFSRMBS8mxTP9PtYCMJ3tqmath/VCIF78JYmGXt3b6QO0YDnbocsPqTCd803fj
pWsnza4tv2ogxTsyqNijWzDpAYGx0wfU7lYoOKK8xgEW3qRj96Yj9u6uF2x6JC15Ji8NUnkjaWyb
ZbyiI3c3Fih0M6shgA8DtNu+TQS/s20FTTqOw1cfo5e2CoiUCaKVOGZCYw3ZI2Ijc+X7SFiQiOo6
PzTErKFlYcwaTfmBad916vkC7RY6Sn0dZRk09czP1liUyH0CM14UY70TZXocNWowtw1Z1HgP9bgA
KPO3WpifUY+OByNCxzh02quWYY7SfgN1IYZT4F7pFqD4rJ+dnI1c2wSfoVd9O7FRrKVDopsi30oo
BOu6hpSX1eNPNav7YS63THMDFNC5t8w+2G0HP66Bd0X3yDHNVl1IYSB5iLYUoTc+tgeOo73reDe5
X78VKY4/Vsv1AE6qqN8xiHyWRbxTU3gaBG9WKNNfWRjf2Cr7D9oxX4vBAELhsCdwu/PAGKyO7qTU
SLjSa2O05aYMmROCKNLbHpxonUJ3nzxiTbyQnTrUzQeGdWinDL3zFSfXOMw7iQrOjKdLE6N/NrvR
mq1GsTacgeUoKTV2V/7gkYdZDAui8+2fcLC/BvGo+gEFoItLVFE4x23gbMqxq47KML+CzIUN4ec4
eexZAx4V45HBvQq+0+LOr+RbZuftRW2Sq8j8wOfJiz9rwyAFyGCjEZE5ONS08M66XA95dNOomeDI
HrWe67Epz17CHG1kFLBODnvvhw1LgItjzNZGOz7IRLygRnZA9DjXXp4SAoReC/cDMxeXTHH0yJo+
gGIsIv6qu44JH2hqSEdQJL1k8fZ/Jl2ATq3pg1U2s/UJOrfZsA2y1/jU0OIyqMRGG7JxB2LXd7iP
PR4iXTk9ikxcDI53mJXX7+MAi5SFdSMCnr6i1/oyJveCkGykDobApW/4n40jJOCa9NQxg1mPEjOr
k9ybPgIe3Z14QsH8ZgOxS4txFYj4WXn+XZ7L3Tz58dHq6usSlfrA78PzzmYkCnGVVw13YLook2bN
RQjvNQ1TtZ4MOKHYXDYBuIwejs4lVRNeMgWwOAycG7PBRYRM98IK0vLok2s8zxIL5phhbmg2gWfU
G8Hkl/+BlpLLd+HeDktSttTPE25e6iXAk8l757kFr3w8RRPTwFg2xJ2l/S4hmmxFq7zVcQaTSDOj
/F/sncl221iard+lxhe1DtoDDO6EJNiTEtXLEyxJltE3Bz3w9PXBeWtVhTNv5qp5TRyDiLBlEjjN
v/f+dicXn32fnmlBPVG8ToDyVysZ5tA6a0Mp2CTdYO4iC6hUwXlqbAiAgDTFsLqo0AN7bFBhZq1j
iuns/rNBa4Enb8CuDH6kxaT2EpSzIdIBo/3GcHPPbynOWDmMbkmc/soEyZ5ETS9ax4dIbQLWovnZ
00davsuao9ISv0bC37dDei8zbHf9Qm2gSQUfjUn0Z242IXWI52nM9hLWDhgqTBrmqqmQBExI4X4x
zeS2DP09GQbuSHHbbtIslpuIsfWpDKx7h3MZGOP8ymX8Z1C1VLDo08XUiSNiXLAYn2Prl1Mx3LBm
t/ARXGe4OInxE++x6kJIs5E5rmSiNwe091U22NPRC3XyYRK1sCNOhF3qMUgygupwUCp+dsR67Did
+cO01G0CBgC0qA7vZ1pSkEgOUWHORxhweCMWXQakgcBI6leJds4Naik8s94kvY0PvaAytiKyNwyx
5Dkbfa40vpUX+2rgkOxgKjBqMsOD39W22rndSJJs5qCV4JpZ4yB/wFda7js5nhwN7o6hbSmmv/QF
FpOYBoJ1qrSA0ivapTCFJ0GfHXJyhajPRXQskuZLuXl8IJIL8w8PQvKrd9x4VTWY3wz4QFvRYyea
JNEH0St1nOPyA7xntbMp9XQj7xvX89uMtpUk5tckzGlfmEhAngeitR7zcff7r231mCMFo7aO4+3m
G1890ZXhkHIWJXE37UOoHMCxUvDkXf4a0OHjR5H8dqao2MmweQs082YbMTZ12g8OdsaPpM+5dhws
4jGj030pI583MTYKdkYr3RdhxqsPk5S6CvwNtsnba8XDnu9VcG9sDpGd/shq3blI7CtsWaZ7MCGs
+rphMoeMOKCSNdw7gvMmoX5vWxdYNzIrejRcp3ioDclebI3FdgyaV7seaqi3MvS9ar6C1v6uSqte
MzC1zgn0flaHfnapgV/CsLiYaz/hT48wll/6urVJ+g/ZNla6syN3ewZYPRxbJJVDmzKf7IrkUrvj
bhxtz3cmygms6pGiK+ss80huapyiG3vKzvNMhF2xHOMPIGiGPJhLveDEXD7mSxc3ZBG/z6kUSqP8
lTcBBYzjAB6h0X3LvfBXFGIlyrOvZK52qQHJfbY+PRcofhrnbwp32imzrB9jXl9E6p5yssUWRXw1
12ZnSX2paSxRI9BV5EoL2Rs1exB+3j+7o+v5UHeXyGT3wxPaIZAMAAZX4LAW5ZXUyXNozh92rwai
la6OySp9smj/bhrCl0m/3Lex/jQ12kSut+qZfr9jWdU/hmx6iD3C0Hk7XGcnnnYyjXdEfmGJ8UaL
vm25UwBLGnL9Vy7Kd4vm2rcK3DaR8rC23sHsawchn/ppHjEKqqdMh/wXOscCadinNu/VraNnNR+G
EmuwaYyo3NR+N42Z76YKGcokQrFNg4qPkbpZpT+LRj/QupWuDDXdqi4TZ6wb50jADqB5ErOHke4j
QRkymQiyDV71TpNs32IRa9Cor5rB2ULvoTRV91WaHeK97rWPWhgLohQQSzAP3uQ89HS8M+JgUN3c
+sJCLHVr43GcHzFUW+iNJJcGHfSSu2TTM6B8IacOz+GF4zaLI+PGJFWtK4VxKRoFZbLTsQyAZZbN
+Oyi0a4HkT2J4JHUJzAwrENalIUkE+AAdIlx19XGq5F79+M8Pg6ms9fmjBFMlL5Cx7qkKZ4hTu7l
ijQsGglFxhsYBynFxRjBtBfVI34bvUcCN33yCvM7RMb19W3aAN2rFsSMcPy4at+ELCA7JA8kgj/j
2PrJU62vJVp+LJJdZtgGwGqdWYbHus+T0ZnkXYcIvMgUgF6brxB57RXOp/pJmu6LqIdfBrSMzOpo
g5iPIXksdsOpQzwrqfAcUaR0b2tFJMPy6DTSYbcL+YDXHt3OjobaIzyC/xnTly14yxJwzS1wonBd
OEx52tSz11puAk7qbHTnQXWUoLeoVB4qT+Zh1Ryya0zfpOpID2UH2zMwBAFBh7kmrgYlIpvang6z
9J4T22o3lgwYefAu0IKEn7bOtUcFcSViKT+1nqsOOXVfTsuNuwkDX3OQwxk06Oxv18SFTCxzmWzA
bx0h2HConPsNANFpa0HQWeccF5B8v3NMfD8UAbwx0n/KrAtXRdDEtJXmx6LgHMgoZuWMyEwV3Mc5
RK6fq/faoVLEJlZJafLi7xJsf830lhs1FP6x3lSKn8NKcL0KEbw58x29FLTRRGRvRuOmOVwCdDrX
+hhxp+63IwxFXImwaoLwR4M2x1bHQE2fd1Pi3UtdRbuxZX0ePPJpUKLojUx6rEL6uLYsfN7WoJM7
Vkz5BE6+VMesXvOCHAfPUBu9iYxT4hIEIbcyXdIoe51yjiRldQupxt5lEiU8kfl9Su0zJ+yQGHn2
y3NUvokYb7BZNXV0Y+dS5A2xE1dVd+xr/TVlGuHXMTC+HIFtBKgo4mBf5dK8gI/G+BqAzEGdytGx
M/ptm/6HCu36mCHotmZrbIKJVZUxJjY1gh0VXKkAwIry6CVMHlgh70SX7Yy2ATPKoZ4HPS+cn8iB
H3ETOPeNAB+JULLKGwyznSmf0r4suYJBFIqIjwEmGG8FzjLxe6eCKNdJ/ixpGOaOsxt/KJk3Uem/
9JbQfFy7V657PUsrHnjVKHuPy+XTLefLgMPqsbTS12bQbyWNMpsgosglhLKUZuxpRZ+qnRlqBIpw
V9YtCDW7+vhdmqilRsorEr1lDvUUgUZU2MtDP2/lvabSJ6ZoahNU5ngKGPNrpp7sAX7AZI/Fo+hg
XWAyJWjkK+i9ng1IckrmtcWtV+UUyJQ4B2GQ9JX/gDsl1mSzx/j5NmC2WHeT/tp52J8Ezk08jskm
CId7NgAWlniMqXSHmgqvHt/reKt6gmTAm8LuM/dSLBk88Yapv6R8INxx+quZ5y+R1V68WPMTz6Ov
ChFqE6BTbWJOV8pwnpxZiTMm9UNTqogqOvMSJlG0BWKajqW9G8Lgrsy0EzwJRpnRG6cKuTZt3Hz6
+5RBQsoUdZ9Ede4mR5IGBeHrcQo2HRJTwu4ODaGd3+uyGTIC4CwKvUPmOyRq4K72d1/XNNHYJBoU
RQLs+52KfgZObfl2leKSBQtXVpgiy+WrIn19pwyoeGxwKS6sMkSdtZ6KcKSGtxk+bGXi5tW6n2ab
S6K8wEnsNvuYAzTTHJMQ5YBcpoc6Kfa1zdR5lDV2T9oxy6bw44nXNOlg53rCT1wuU3kXUnccPHQ8
c4FrlhvH6i68tNY+6kzcrMAEQB/iebe+U2lT6uURJqNOKmcQBZRLUQks6TiBKRVWJzeasBla5YG1
5GrQEm7reb9hvGpyHGpXGEfZl+cuOKROelMlTgsc+DHOkAFehuBH86rhlFjwptyR1FdYMgAeB+wJ
2hKEda3hOeTbWCc21wtJ/ntlkgJunC+gsOGWcD6GpdlggOzWfvaZzNpwIBFGdIDhy6aJSYJRS2yz
BBpy6WGf/KR1XwrWsTUy9aNjd6/GTMy266qNJjgK6bnzhP0bg3GPnVCnDceZJuIJsbmNEc+GlowO
zukwWGruE7ynZbEzdUsc5IowzNw3pzqJqKoXeG7S8B4IvHHBRm4iDuX8PE2FfF6dcwQY0GR8cjgA
7trJ0jfLsz7ZbGdFnj4UmchOpfcY6oQXDDhSQ/6pMccPyG8q9ryzRsQrKfJbzbzkMjTOSxdirBd4
VkDdlhxwf6N3KoQT01oKx7noFIBxGnzbRckYC4yL9MKRyuSQK/OcMlnqARDChmkqC8UCAEQh+Ep6
yiLcCQddgFUHMpezc/DUzS6FICyxUPB1TjXGiclMdgg4LYO/+zDpFST3wNxnmDTPJ4l6wO/yNLjk
QbU4MB9sqrbSnlGOM4bvNvfVJCLKjGu/w75YEcJs88nbVwDr7JjMa1w15IG8e1hzaYqvW0EisRK7
4cKTsLoOOe2WxHtpKzewlZbTu2hBZwQF3103aNeypaxCTVSB914GzL+hT8m0f2QWZiUNI11dHhM0
auw74zXDuHmF3hn5QYkvJbHErUoeSzKXMTbG9VBwPSa3RtnuyMW+0/X4xl9mCSYRB4bN1+4TpziO
OZ1sEfAnoT3lExV4DYi42cYQO/fFma3siQx8dwsVfOq8+xQYZwE7bN0IR4rszV+jSL/UZLxqhTpg
Wt0jTknOd1zPULoyjr8JBUlztrTfYlAm/TSO3qaS9ntVTjbtI7APGopIrqGIOdOArdAC4TxTlDet
+5ZFfwLcYZO3E0Fxnl3yeNg0wzz/1toOvu9sMd7Phx+x0eIwzvQXZSvDd2YWWXeoHzADMzjwmDVZ
FJOqvIcsHyUx9HloUQYpdHa+0HkinNozBiJBTyK+xZBPrk6LuE0lCUkWJiT4eignwurBf2B1ELfo
FZcoSuPeCcZXfITTtsuccuPm5m4gdgqxrqSBMXWfckAE63x6spzOIFyIcXwwMTnxjGuS2k0dW3ac
QACcWn5DNxgeSvgj4axVZ9DwxUaU5GGbIO0IM9UPypsxsk80xGY2H0i2t0aJ/XfWOqzFWO8RnX4p
iuxWqiwCH+Fv0Y96gyK46GzOJRKgZsK1ch1csPzfzRSzWDhiD5xI48jkj9L4pc/lsxFbv6hHRtwK
1UDxB51ODkPQBuyGEbnfbPGUfvQHggn1zdBMlHT7Bo2ieS3NVvgyHCjBrMd51Vo8boamPi1D1dvO
+ZxKVW6iyrXWbPjjjuPNJpyI4wbYvMbhfZRzsZ/s6Eh0xRqGr0DUT71nzPu+L7bIrkRtkh+JG4Nd
sL5pj6sOrWXe6wU0jywNGUe3S3yGgxNPXoTHnuCCSuCDCqatldZQtEnSn4vj1OPDw/eP8rzqtI5Q
AyAFgA/YkJa4nBx4X+n+AnjHRbjX3xBGkWYjXsbJpWwgxZDmgyO4dlyucu99spU6FAxbY1Fqh9wJ
dhy1jI1yYJXnUPVc7d5Oeb76sO8Xmz8KezO2V9MmASnTgu6gpXJF9wO+l6Ai0I/F7yuqaoys5FxR
8iY8gpN7xD920MdS22XljqwIYtjEe29jM7C18cWm7WaLfkn8FSPdJQL9ZEfm6fcv/YwBrBkCY2u7
5cRwh3UsT6djlZabTMLtQS99opGz9p2CEp4gpmGkcIddV+qvY2oeFJTtrRoIgofkZNN2T/0hFMfE
rwwInT3wpTXe5kgw3IhYlraAK1sOSM5XMxFe6WSoHyNi/2QQx4BNOWv9Thd+RPOf7Dh4ViZMYIx6
uo1rXU+8XeiodwQ4BsLjke4WTjPx45Kqd9r2rVHJcsOvT5FI5SluQJ/2yZhsl+GlGRU4a7uj1jC3
xgr6EpSLCi2nBbj2ksTDG+3M2op26WyrYfQFZoRAGl21Ele8W4B/0IcPSzPe6ql6UAWe96b4rBvj
RsQVhix4uXnWTkULf9NsahIcyfiTgmjbr8ZhKeBe2+DfVoM+vKaT81hhRfcrxGqfxKSP6vqzmqz2
prefQcfwJcUhVpmgBJhMbRsLw/ZkOi8ebV+SvzbdxpDVJzKsMjN4X6qa/p70p5NevZFUlBcBNCX/
wmBqvpDNbU9Ef74BwDwwSuI1tb3XgueUYbQu1k2rPTTWAB14rliNq5Ein6ju99QJg4YZyxtX0+oi
OelgZE3eYhhzxSHndQs1bMQ9PaNbU2e5csxrbGbbWtycrDgZIjIhGRsfY5+pIzZjIQYGl5gBV5XR
mbtkPNsFw0HdGaZdk35jkOAhxDpzJxOvW9MFAXHPyfK128vVbBOkSvSUgNDSGaJrPDdR3m8ZAKYb
6ivew4FaRj0Gt1lEdyqkAdiI63M+MbeIDYOTmQEFOMJk2JFMW7VDZu8o/CiPM15gJckQp8K8Id4Q
XrY48w36Q05i/RA6tA3XfT7fLO1d5fK+CmDdxYVZPzRa9GFzbg7KQDu5yUhpZcFQJZmvATZpTmGc
u81Y83ZJUDJxATrc1YPznlIvHjhwrcgvVivhElvE/lL43pDazDPhqSUhAasxAqhNtoPmgU6/TwLo
HEWkFX5emh9mZbFp9Gh4wTw8AsJ5LLsmXMMx9jBvP1NTj/5vuPvehoAzOsM2x5ru6yiqMqTMh4sF
htPipaFcmETgplV9tZgtwlXkel+UHV/ooO5XE4MfnjCHMrURmHQdW+vM5Ecuk/7OnfPTmAZXp+TY
1sruMOaswJzeuWnoTAFliioAq6YX5Ee6+4zIr2UDu5I4kxdsZn3qeJULj+bDaEQ+UZ2R36VaTwn3
SPr+94YCpS7TtF+kbFla2iPn5eFQBN7Gs3SsmyM6CcbwVR7VF2IdHFtSkjdeDeBHZvJqeXC+64JA
Zj4k1rpdDvY9c4ueMj7Ep7w6OTlxXUgNM2lijGVtCjJshlw6nZpgAGFoGhBqckPfJDjwuXszTCIS
fHNk/uSYKH0SYCqIyWNlUrgQUG3AhXs+ZNYEy3D6iGmL30RzPa4hAIYM7YjJd+POqAIm0T2RgtFT
7SZZ2hUSEKtRxkdHNKrfIQcAFhw/ujgEzlJTGm8PYC/72WhQFKaA/mvtsdKHs9N5zxO7+TYakbpY
0jkQYZTPuskjIly/CC52xwSWxFGh764yY+fKNry5LmqxiiFsJGaifXB2uhvDbsszf9PLsj5EpnvS
uJ7uzTSct70gcae1w703xpk/N9ZeYrRjxlStE8Vr2Leh38N3PeiW/mua1RrFu8eAIlqyRtU5FO0J
JwfXEY+aXARrPBU/ncYJkDlJ2lr4eTZlW3/mzPEAYp/RwE4WxsBjN+trAp33ume+pvEGquVPC20M
joMc1y3drZxMbH7Zza2+75v0pXFD8eb1UGmB3t/XjtFduUsN5LV1Y5PVKRngQVz4YN2jV/LSWsMj
fq+PnDq641j/rOzaPmOpusvwCa87Yh5r7LTh2erejEzXzlakLi2v0i5posEfq4pCNqogmFHrK4/C
vZWciWMS98KTXmT301vZiyUaMfExZ3VN1tE7ZKx8l+KBA30K9aTftAz1mCRUqGdQhXcjwDZfdG+u
3jX0rY/E2kcFjzRTpzKrv7GcFZvRhfIlEVIRzXhgyOs8xSHIWoU4D1qm3guOTnCOSlYTmzuCZQE+
sHaxJb2tGuOdB0Cimkr7jk1dPWpdD7m6eas1N7hl3FR0qucaGsK+x4lzmUDot7kVbDu22uUcFG9V
MTabLpg0jDg2A8mBI2oefKadeql672L2n8jT18YRqIkqpzt24cGtBiHZdQmIFmr+YMKAEM0A0Kwn
4DhEClpaY42EDSO1X6LWSY52WDpr5bH6tFhwxsR24WonGeNGlyo6jTnqSXittu3dSvfjhnPplDQr
YgKSbFR0I1b42Oaps6vBzx1HL19nLXMkCdxto+r61RnIk/NxMr9Mq5O23FP4Z5NE1uMAgF5MDtBu
6pQ5BP3SMo8eHM/xjfncCNXsSkPelbV3HcJ2watDqyHQOR8IZVPiWzBU95qQ8oW2fmKiiPjKfrkb
7rzZLA6Mz95JTfi6PhjXqkf8EHm0L2lBb80eek7CxSceKefrdWHtqgbKZ5ir+9TrypeCiotwo5vZ
2TEmMAD6gpis5o0ruudI0luNzN5jrPt0QgzCbcguHHEzIDaibxwjuuhRZa8Ra9cG5j1mXoqFBFK2
5D9l6RwWBrTtstrXjNjQMr5TR/4IVHJPtL7YThloy8lVT7pbUxkjMgzuNOEIoqLzBCgqNHF2eMR7
LYfUkz4eFxcDA/GAM880YbggTOOjzr6NFdZ6BgRnesd94sXp9t/+ywr0D6zLho1N9C9dVY5AivU8
25HCxku6/Puvj4e4CJv/+2/6/+lkMiezA68l5YS/TvX3TnVYz4zx5hEVop1brnNZkgsLXBL5IQNO
6BiBS3YF6w/TCje7byFtTk34yeOH5N1yzc2DN9ZC9G6lwTojP4AZdAXGlWyxbe9+/w3+1/b1Lzvw
LN1Z/N7/f+fX41eUfTdDzKS3zBoarov/7vxy2WB+/wb/z/yl/zsWcpvKAa7BQhcSQ/F/mr9cGrvo
tXPouYOzaVLa9Z/dd/a/C3t5fKRl8nuZfzj5sWt50vbs374w63/i/sIw9ueDig2bqw92MkJUBqb2
vz6oIeenDpZ4yfvRnqsGr0aVx8Uejsepq57plv4yxvgzYrUqI/gTar7TZbmpzW8dBXLVjQiskmBX
q4AFZSFlYJOJcQnR2Q4syagKLGLrNc62FfZTanl31L03Z8PQqQNP8UIIXNa7FoTnRrM2uZw9P9d6
2g9aJVdGGj1weaSqt8cjO5O7FiXw2VxiY3GM+dhE5pNTB9lGC9KKQKDmbirSNH7sXZpKAktPcApb
db4jOMfIIWG+JUhhZnZw6Sv5UIGiaW0Ms1FeGSCMsQ6p4kecIKBiAu82Zjdk675BZdC8BItzxphr
CEOa3pgSXUSttG3TLcikLt967jDtR2qnV66tBlAaWICm4HG0f1KesFX8642l90TvHAdswYDfgK+e
VN1MtjwcCUQKM6l8T5/5c4BQpnb8c2QKRunPy0MsZpfCGO1X3YlPKz6JFgCYloBMDa0Yk0Jdc/LK
ADFQC9MBHmnHj4RpoiHsa517+pMZysgXTevslz6xsWnqB7uttlSg/hi6uaeOrXAobik4jXbn1GPS
VmZ9vO6UHe+hKcIfnS0Kv2LGi309ED7yrIdgjl8KMhE71xjD0wBwutG6kzkMb6PhNQyKtK9qZMv8
b6/ZP1hV7X/0sDqW4zAHYXaIaeuvD2uugZ2e57QkbBKf2L1wDSLZMuFhs9S9z2TUXmuNE367UO6j
WxqSqbXrfRM1BCd5Bhjaz5e5Lc7lYO47jViFGMOIOpr+R6y8j0JyUXOBRSSiIAZL9gPBjyabtAIx
ZgyHuj+mIbhaLPI0iwegQarHkBzoe2ip98TtSadl2PIT/ItcUSh2Ouk2Q/Ig/WhGu8fCG95BR3u0
Ui05Qzzcqz5G8FKld6WaeNrmwkvW1JvhrWqr7OGff3Y68aO/7kjCNC38pLopDD5C54+KwB6NJyAq
ix+9R2EruFTDMLspi8pmgp8jfGxr+xv0SPyBjm575vCpMSWxtSekON6oW143gLBqmF4gs0mexjjS
/tU3vHyDf9k3hbPcLNENkJ/5dP74hmtsAp4SRklVUEYXm2bRs007NZED2nBaTj+JbH1PRcTwIvqk
A/VcU3K4chAopAoWD0RJVhU6eN7o+0ZrbpHz2+yeqU0PgR6BROJzFFbg2xZJ6Kh0NoR7GcmTid/M
yx0fmanbwANTNMyat9JghJzVg7sDJP+qEju+0NaJ8UjAfjNje1MVRs+MGXgCs8uOIpDpoayzl9zE
rJaIqvLx/h6rMvoSAbpUMWoTHTrllYqNvVt03Ulv3t0hMI/jbAy+CPEpiTQe/7aZ/62j9R+8OPrf
vziS9d3jEZDEysTfffkMHnotj8AfuFSDlS2ARlfDITUIdKGcCdfsgVAquP2kmEtXff8ROXSkg+4i
dKgn1uqfP4zm33/NkqfQ85BkbYpXl3jbX45Hauj1GqvOGqVyF8YK7lExm1tb27qSWYoecvJtZb+Z
1ci81YLmTEgDQ6RRUQFWeFwodMAQAc12k0/Cc/QHyAMs10W48OzZHHZhI456NkEkEvV+6A3kRY2m
NvRM2gMzbvxDr609ckDMvEEMAGgDzlVdGSpTju6eM2/Wtv/8L724uf94ttnkLebtHAtNS7h/nAkZ
u0sNQwR/6YaJPqKzFEhHqD7sUg1qPquVQMbWRzxPUxifnIBc6ji+qJLUfF89xOXoYMvAdlpX9mOZ
dwXyR7UNoxMyVb224wGJagK87OXjl+dE1ckq9HXpNM2/+Pr0Za3461tK7s/CMG7zAZnEAP/69YVg
zSvmi8zka/HmsFUHVlUuYeLlJjMnvokGqLE36gJATNsUX0z+tX/1Q/ydbR0jne5ITleOJFX05xF7
nhwd6RmMsMr0fF8L/FzzYNwFw/g5/0Zod3A2mMOO+zmhus0Ozf0//0J/P6V/fAy6FI50yNCxoLp/
LKkpqCAS73yhElv5yhtogU1jfPBvSa3ow6GTZdMscLvRzAH4EwUCD9luYOukx5IRFOsrW2URDlvd
/ZFRdbdyFGf5WWAX6yNKNL00gynNnHwcP42iwnRGtS8+pobWHmi0ZnvmFQOyQcULaIL2bOPEWhuF
1Datm28tBw63qPGvu3iFYSW9Mwk+FJxRnAExpkgwphozNkfudvQ4hohWw53gxwG1S5PoP/+scFT9
sQYRTOX060iJTsMzQ/bvrw9NO0LnCLtG4V8yXsoeKZRjs+8SUjc6dPE6qn8mMf4kO2qopevv675S
6OfpsKNCE58tJkly79gqzTBiRCcFl/KVSUSeOeG4z5bUfOrgvO+6eB/T4XIWcrDWciGu1OWwqMCv
s6DKrqrrmKm+FNAumg+tLLBnm9rOsJpuGy38wcJxyVMX0OK7arjkUxGeMnJ4QJPGY6rii5m0b1CD
Jx436ADzwgkoam+jJ3V39QL1IssaIG2nJjyMZsIUGNJAWoMcKNp7LeMcFvXWuNYm/avQx60TpPYa
Vs1z3HD7y1qKLEEZOH6/YA0K/v9YT3ZTLyhxW9gHVs3HUFmsj4llPKqFkFAurAQRU1Kx0BPAnaCd
4KAOJWSFfmEsDLAWFuaCs9AXSnPikKLmYFctbAa5UBqgFYktYPUtoXG86+QrTwZQBwXcYVooD9rC
e4gX8kMNAmIImnoV8XIlCx0i0xj638UzvigPiuHCkPAsHnNDGs/ewpfIFtLEuDAnSM4fvL9RKMLd
iEEBrjOWRU7cO/zMON76+z4iemlwfd66HtUbFVI0g0PW+2r4WReELWhfGA5dX+4yPUJr9dxXx2Zj
Vdk3ti4YSguRF5IEisw8Ps+DxIapxHuTTs86QcJxZj4FyJpkAAo8BG2cFPhMAnAdbnMdLOgdgqrA
bkaqwQK8zQB85IA+aoAfJOx/2blB+SpKZibe8zzDhk2EBe6HXDj2TkpSc14U7haciL5wRQwZnLno
0R4K+LpeSLvmQiGpMTJVY4UvAkCJAlRCfxLEEtAlMFv4+haaiRqoKMkaqLpybh+paMGg45KHSTBg
JNeAqKePcI7TevC2s5WGfjT8qpP+S5GgBIZFfUCI9cTrvWjLLeNn5uHzZFZTyjg4B9K4mrVV7V3P
mjGtYmGZTa+kZM0CQUaBQQXEYE262zthNrs1RvKdaGZ5N7jV85A7SFEpfTt9qlcAmEGYz00ESyqa
pl1makwLoTNnjC2gOLensuop9TCMeC2Ui2Vgzh6KgnkosGqZ9fmW8r6fGAszIEDVdxUocULcpphA
c8FrQI3E1wjQmOYCiltoqcURRUjSBL9ujvErtFJ3j/ILGqS8lpP3gXXWu4DQ8vwhQF2hQsLYuimo
CDZ2ToCFtg47vblmwdahs+aqJ+65yqlGwMSc3ChX/+yqL1tbmoii5BzYsQBFNF1wGfGgh52NYfK7
gqrTcucKaiD1TVhnpyKqWz+aZ4rXrHLcRBpzU4u21MaNaUacZ7hgot1XC0+OQeobp0Fzn8bpjohg
fECcue8HO9yCEkt3s4sRZwQps2Jv48ZWtB3I72bPhVKjfGuVNvzxZgKpOYoCX2YZCl3iHCZudBwg
wmqfY8ve0H4gNn17L6u5vi759CBXkM0be941Qn83VGBdTWe2riyiBmnkPRH6jL4GyyIokm4H7TjZ
PUUSWgtfT9LJSr974g+RrS5p2fzAXoFPVWbmJTDMdocmVW+GFCfOsAC0FvOvnVIBlPTmbdRLbduN
LBjGgmrCifPTdMrLaCoeUB4iP5Lj3Zj1MyrIXU/Q7KxR5bevJtfZO5bp7oqhyHF/ZjR71CkGgYzY
Z07dFwy7tyKn8gn2krtp8sg+B572GQMPObba4MeFfeBMbd+brbpDW0x2dkU1SdiwAGia0h97vVJb
r9L3bVTp2FTi5tpq4Q57MY5+u+KxMevhvgeRcwGZRyfSTo/1GJs3X7gFncm2h3nrtnkOV17Fq6G0
vbucFtXcjmqMfZE8TrK+xdxXjnAAvYPe5k+0kXhbbWaGYM41XZFucZJprvZTG0G3y5o71xG6X1vG
yUvSAJdFmrzocNOqoq2wr43UiYlT0OCA76RtHSM3u6jKnE6ZEVyUpxLCUhUyjSsDjFbPkOLB8tce
bck6yElpkThyiK8dO1x0KFLtytLlnREl6g5G0AP/a742tYA4ixNoW7LHZ+jZ9jEkqyz4lFeycout
MKP6AJjH2vYpXb2D2sDUxZhKh7Nj8F9qYMM6QEB4YuDzgLDdxtFCqp7mn3Pe8oa4ubZTkMo5tw8b
rZuiLSk8CiZdDt4U3rW7FKP2mtZd5FKWNwx45hTiq6xwbsU7JFr3PGm6PMiKbJloAYX91y9lUUOD
1+nUbnhFL1wyOAAoLjvADpxzSyFt1waUE3OpaEVqXqWBCVbhtgRsznbt5iJe5UvjCwZ80jFmJejW
tLp1ZzQoXOMLDSKbaDDmS0G9OnhHI9+1WlbepMo4essiotPUeMI1QkGqLBMKFfti33Qsh7g9kx38
5vd5cMMDak3uG3L6yjUn25FQeaMnFIJf4mw7S/fO9HhgCJ7pnTVQrCbH3JTTXBzNKj6oAkhgl+iv
8/DDbtqXjFZnMoTlE60CMdBmA1nUeaAjiHaFxbmcP0W9VmNCNjKKt5u3xlTONoUrGgcYRBpGSZII
5sqGQr7KqLSZxvY/2DuTHcmRLMv+SqH3TFA4c1EbVaXOk81mviFscs6DkBROX9+H0VmLLqDR6H1v
IhGeiAh3NSpF3n33nvsRjmyv2oVZO1QjJJ/RbsBvpybRd7YgfpdQ5/FP61P9EBL7cBMHOx+TYmRX
F6/3iWdn9/ar9dUj73OiNRYeq1wkBJzKhlGm65+T0CFjYzfDVmOHLWIZiKGjG86JT13dsZfFYII9
i9ecnrFtzEg3VoPNjc/9ZUeJZ491PgUMonL2Zd+Br5v0XdWPz9K2xp3Lln/TVLZ8tDRoXLVGhHqe
Xv3G+MjT+tK43qluPTpOxgrvntmsw8p5Edr0Gs3DM/C3Zq+UdrDYwIypyU3H1K66qQEic1AiWGjA
LIA/DhkeByQulHxPcoYB1XfAsKmKylZsNoeCfcZmLKyz1U1VgJRZb/I+qq8j7Sgb37YIQyVzci24
kbWziWIXclaHQeWBDGV5Ew+es+nDqA/YWYHFL0j5oUKFytcPKnqieiSke1QjY+jnH/T6HbO6MUGy
myhfZXpq4ZgRDEoHPP/mLYqrYy+BIDMVuH7iAxphaIkE5nSt/YVk8Z0Wmr7ReRgX+ACb3YS3v9VV
tyxzjU1v2J+wnJFF4dpZM/bHwMKur89Oemij8Vf3vhbp83FkLcvdoIwz/RDWJaaNV4ug/0rZ1ACF
x9T580h5yEPzxbmZn7gUVz4c2o3xDSdqU+/Ht9be5PWmYSz5KS7Zfj5p1zFaUSVS00cRcLnWyE+u
4u/Q2GWgDJKNgDTMPF8Th31of7X+XVJCBoYwQsMr+fVwo0dHUhD2eHYsEnTs8advKxw+W5HRUPiI
r0PfDuGnFzbUv7zL93lXNltNm4KijTnRN+k47eSUVsG9o8BkUyM6VGmNufaViOyaT3nlhy230Jf2
S+EIMdmryn69nhT+83VxoTgJAH258urmK+0MKtir+tvCuhsZ995VF+9qfoAz9jwiSNw2ixnrBIWP
umRFxrpIGPWJRjKNdyzFRNWbnuxmNG0zLxDHvb+gQthWt+WrUSG+p76+nc6w5Z2N64+vpi8J1Nnl
p2P5eMtooHl0nqMdOVRHt1FLVwYRnaLdeAnGLPVJMSSbVJxohzog2paEK/5p/dn1+t0gVvqhH2+t
gTxM6CQiBijc9fcZ8H9f3KmckeOqN0gdDJeqXGrmV6R49sJl35/dyW2vrNE6DqPc2QYlhkGlN6d0
o1ptV+Q/S+KLLuP+0ICEx51u8qeulsLwHhbxyWutUz+qZFeMvCLMsgYwUlV7/VA37lrz1bOPtZ+n
yfiwun63JNWx/n5p7XQgHszfNm/Zb5ShmRjb8O7djQ/jI2Fo7DLwCfjX1taQnz01BQAYViU3cBut
sE2DLAXHn629Z6hzUxy9K8BkNk/ZZ+G9xl/41ez0nQeTF3xs0ZfAfweVjP8O/+5HAd38kJ/mx4kv
jB5OZ/3HO7sv44P4gzhUYywX13Ja+4vFHHD8WQINYfHL/MhPV6vIr/VnFZobYgx4+IlWO6b7Pufp
l8OAEInNkD/OD9ZTTANAGAU65fACLZMqW7YREQ5I0sHpXSQYmLhiBdMd5wCcUzHyab/7n/EY79SH
/2ka4oT0ZcO/B/u+Wj43ngzc4rGtHsHZ8fExjNL/NT6OD1nt3uKpv9BweqXyk8DoyvmhFSbOgt/Q
BISJO2utPXItP6pdf/COU/QQyzy/0jHBmDrjtxuTd0XdYkHVB19BUv+ozs3JOaxgyARp/FHRZZVV
5SYbHrJdt+8Nlx2Csw8H87MHwQ1ULQkGTjaMeRSGLv0DAc0PdGOCYXoIbRQ9Jzl5mtkeifVXHDlU
+iYvyaHdhtto92gWh2gX7cJ9BFf2c8W1SLpBhjmP4z7eqHcuAGLeNG/GDytloV98cVT5mkzfa5eu
D/T9mcUv7DtGXu1Ny85dFzCfHpKdfsA6IDfmn+E+3e1r9DKhPOvaqmBvEFBxGs/v/rVz8zv+t10y
HCHA/XYKwn4bHQydZAeQuNLcumxkwnNp7NmRZ95uaoLEvPIMlHwjOR+mLdcxy78Y07XlQDykDD9u
vBagd+hD51M94yhuNg3daotfAEb/sLNyXLal6fnrLsVkUoQ65s2aSS0SFK0CjO4prjiIsn1iFOVJ
9dC7pX/JmLwWlwNNm+vOPyWzttfLMzRfxtEVOENMcavsJd6EJmsx2C5ViQDi08gKn5pLlOiPHZZ/
HDZwVriJlrLeJhFuZC4gxa4Z7cAfiQrE10i8YkzL7nNHEfjF5UYxZ1yZlsrQ5cVE0y5qWEpxhJ39
RM1x3eL4X1cQhVfMCl+uuzEEH0ayKaMt0hAeegekbpU+UrwKPA0cj1Zuv0ewMLw4VqMTXggBsZqL
Lrjgtlpr0IZByR+Xn9ozTmrSkWPBEcE7SuWC1YVzOss3x6r/2PHWKKfNCIxr1Pd+kAKFQjahztDj
qDx8j8N8/Ozaa5t/DgzKU/7TZDZhBegNdvsWA44os2cjvfeODu89/MmSaxcTEvst0l0T37hVI/vi
IsW+Janf3nS6Adc5qfmJZP511nuAsTV0jHwoho3fkbFrGuyWI8byrREqgrYYdNZmRceXFYV3G8sg
2Uw73kWNUdJOg9z2E4be/KoRlw71EZiZlT+7Me1fY78D1FAGtRzvMMNpB1e9tZn9hPrTGipRO/JF
i+qRJ9Fu/pTDvqjDh1bW0ZuIqSNTRvLeyBqzWuEfZaFQslDJTpZNa1cMNSMF77XpDK6UDiegXsP6
0hLKYrCVPcTTHx+UhtWPgTSoM28LaGg+qQisaeJWoeTQO2bdZey+mEh+K5yBBODBLLATpq3HopJE
UpEKKKHbqI76xT6lTduACrbVZyBL7Gu+5r49a6MoKHoeAEjNz5PDe0dZP0MNuCQW06Zs81NocGFw
fPIjUdhvkoJMmEmRTUMEWPf2mamRGJIE5FCiOTU5IqQgCOIugam+q61Vr3hJ2ksbWCtLeBCdeTPA
CkMxNr2VD6e8rL19B1VhExt06NTO2rXtc0/uY902tlhZ+9CRR2tIsy2NWYTg+o/mn9IAy8bBYjv/
fJ4rw4jlqTNoBul6dy1EVezCRu1JIOYXQTpuymkGA8VAV9Kn1XD7lTWgbrouKWehS3VlelRvwydH
rIMp/48Q4dP61bZeuh8M19vVmvGQ9ggBemd9JxM+E89j6pM6pYLYfYu5f5pHn2DsGJV7XfSnckzA
1xNVwKq2ZGnIPxTGfZC1yzzlWCdiKqLDbgaDshxLeeyvueHztVNIlWQutLUKda6K+P4bYBH0ZwH0
1ry73vXigkkdojseLJb/LHetMoW1Tl1cLRtUsHz87ERNsseXr2KKL8otPrxCTVvADW98GO1OIyKv
hTIHFl+KQweokz1ccoYdwrs0q/1AQADTy/xMCK45CSIwC/A9t6I/Np1G19mfP6lvOakSGE1SkWFJ
HbolWUrDhXXFzuvQ8/qWpiHCqsj1Tb6flKCrLSM03VevhdV723LgZeZrzcExa77CdK/SIQHzafLp
IfHNuN+bpL3hvdo7Eix4FFkMboyeK0CS9Tc7UzM3bUYAxf4CcL96UbKyzsk0B6YeORel8hctB7Em
MtSdaqLqsDVyqtr88q8ryR1gqwgqCuGuFo5SarejUwMQLDUa+ygpXqkKbzzNytiBOWjvDaT3tRoB
i7qNdeo6H7quttGnnkdB57o1lsWWxMyJiefXSmvr3rgZiPK6OzgNVYZZhTVTQBt5Llyr2k3YQTCA
u9fExaMUNvG2ZNF7tcritXK0iNnkjr2zPzu5GMgN5l9CWV7QNX6OJorLOBQeDJYJUq6lOK79mB9d
xTnkJONB9zqWeQv8tDslUdqhAptq28ju2cZtYNducrLgl1Gd3ew0i7A6jK0ltsPbtmuoACYmSae7
y7hGSiwOGiKxfA/9amOBHdhEc/9VS8VtVsX2rSUAxgKFOwIfrQgwGP+ao/lp0D17LGhRRdOl+wXk
tnVolTh7OB5poabJYCyTXY0BhdNnKs4cnGkdN29pSsB7WW6fmtC5QKaxNkYZAQKc/G6bd2UFeSfk
vmnV33layVuDecwT2k+YMpXmihDxaFfbFPfb3QRhuAI/PKzcXGvvMcj/EJTxmTbz79ELX9tu1g+8
U9q9ZVufPIFcK1LT2kzYHjG++haXJxVeGNns0XowmFn3vqY3XNcpiFaKSb40FxekxRHe4c3+cqom
PcZpN7EfJXochcO+wkXT+na59zPYfkyW3iOWySWyORRQ/phkkPDQxmvPvvuLycQgGGbEaj+aMduV
1OgvbYkkOyuXcoaUHCAxxTKDQT6UIVXCsHKKRr72uF8Q2FKK0LV0DApL/JLpjtmRVNPaHlGNVVre
c2oc1omTXMrSbB+8voAdgvq4yTO6rbXaeZlJFadpfa5Hp36YvZQabsTAYm7bg6Ncvirg+oOMQKvb
s2PB2dmswo4BkxfbkexR/AhD2dvqRUVakrpv5UH0ntpm3DR92p1V3FCGHL+Cu3seJMsFCoNUlwzX
wssXs+j0OfmkrAABspsA5+dwXF9Iwwb1QvqLedoF5D/t2Vo4gGIhApYLGxDlgvF/UuFWdPaKwmWF
vhDnNwJwQNcTs7kNcJ7PI3uS0A5z1t2P1j8wQnPhErZDaq6n2IVVSG7elyb2nD4/ZRqXxHAhG6qF
cegAO5yGc2W03i5WiA2NtpXxEicluJWCSeQ3cmj5hBeEYtH35hmtnw8o1o4J9SoudUkg87zigIsU
/uJCYqyJFKH5TOqowDR6BGcj6UZoKvLLKx48g5ue5XVPhuJGoEefrPmXClW8mFo43PqFBlkuXEgt
UgOMO+MsCxAayA6bcaFICnCSBtG9ncHbTwc0mQIRPHadM2DsVMcGGGW4UCnFwqdkB4dmtDArhxh6
ZbxwLNvGSMlLQQuqrRFpb+Fd0oDBgpXSSKHOTUZPQYSVwECwkkRBtlEEn0/rs+uwcDQlQE0ITOPe
94z3MWzYZC3UTXoAvHXfk5Wcx+48LmxOsVA6TQlKqzHmdzKAQDxzVkRGxDbRXPieBqDPeSF+Qjpi
WCeumSYRHxdUUD9p+e3oSZBVKVKkb/8NBdFRvPg2VytnPjIMHuOS/ZklxbSFdnBjWZQAYmtIotZm
dTQS/kGB3vhgUiqtgwLCmkuWyUKtp+34b1dmy2u92kTd1Jy60qIIcADh7Z/z2X3ymogKsrD4sM34
459d8P+3lv5fraVoLT4mgf+ztfRaAT37j8c4KX+1N3jPdfyZJ5//u7303/+S/2Uv9f9lOTiCddzG
CycZefm/7KX2v/DWODg6F4igRaQak8Z/2UuNf+FJtvhlQ2DgsF3sNyBKuvg//4cNd3pxq3oGjgYi
Eo7x/2Qv5Z/771YRwIeuC10Ez4vAA/DfDF06Ibs+rBnSbHO6u8jEqC9ZE5gjNSSVuo3mYF67JQDT
uWZ/ipvx1y7Yzzfd4AOgIJzkzwWBkVnR1pv7cusQjOFrwPt64+rqz8z8s+shv7BztSmb5aK8qh1o
VbVlbFvTxlMlib7wsqR2MMc8nof7KfRV0I1k+UwwoXwzWP8MSftkMvnUOCMGl1YH0VoH5kJ5J+he
34c6PfiTxmZo8QZkUf4wUGC3kj33zjDRDwj22TltERkNJmtjdAqqrg4oVAXhQv64wPm5RkTm1TRV
4ONEgPmY7+NEnEcuhbXdkQF0gsjwwCbC2elGc4J0AepnqiAEAHgokb6jedfnPcI+JZk7t4j0rWpz
0mWGXR58ip57WL7rOUdsr3MaUCgHYsTW2u468Vb2hmg4KTOKAH+0l+y3apxXXn05pBY+sqxCjTKU
o6EnkiXURfmaQlJbNRjinPgOpo08mXsf1IC4QScPMc+WFIUz33tumZhLSKViWHhsEuFuayME31X7
+4lx4diO3hOInnCTxewhqLLiR03ZeNAL+6NDXsGVxYk46TVFpeIht8LwqfX7vYhK/ZdMOucwL+1h
CjzgiwEEnCqokJ62VE3PO79xg7Er+8MSEL7YdvmYelALakKWRcjUZgoyokMXQX4lWrYq+my5tKe3
1m/YeYV8qlVvH1tp6Fs2pD22E8AcXnHP2XgfRE2b/Uz6igBZ9AftnwiMZDErfeqCHK2nkKNviOoU
QUQu9GhFRN4s6oDTUr9mU/aiPOgrRltXe7T5VVLZziHEP4DlrfymfvxeRjXOn2b4lgmRhaaotZNp
QOzyBK0INNkj900c0mI/VegUoxKk/3xKCEdBYxNeIUqbsDmNt8J+jzIjutOeF1gxhSnEu4BP6Mbf
jMKtY2hRFKIxVAZQ0raAv5NDZ/vPWm8emyye9jGCIS/+yD12TnwIAVpYVGCsKFdm7vPSF/DUj1Jz
XFL2zkeaRuQ3IQuPip5t8w/mF+fUOiSuakyUYeiechsl2EPUCt0n+F/ElpUiNEufX6LoG9BvGEi3
ijAHyhvMmriRX7GPiuklU49whCg3CLZnaXMcTHyf0VhdZcduLtWpzeQWPGzdkn7qhAINWDnEba9m
X74OzjCw8qQzrU2dc19TF5kKqLtah6wpE9vaaemwSLjaj/Ln7kRsRDvquUey20gCQ6tj1vv+S2m1
LLFVuix9bC7zTG1uIhbCmzsG7P8dYibzZu4GiB/lJW8mpl1A0Hst26dxKK5Q84lL0gVIb7S8mQW8
ETvvfRBYEyjtjlh7AzSHQkkUitrbhYnzCHgVv3f+m5ZCbqYE3cxw6NK0tZSvxgSoJQaGxfdI26Sz
LcmbK1SvTgUed/nVwOvqy9R+Z1NFR1F2flDQCL0BvFIcFQjQJQft5gjkJbLFLo9IcOWdOoU1Of6h
9H1cCoRKGbrf5q539inCVtwjOtYlelJEPHNllToB92kPRSRaJ22r3b34wiv1XZbTxMs4MjaudBB2
w/AtT9QEkAOOngYv5RiGOv117VpTODgFu4QUAjLcsArTvwIq5KRnhZqRuHIK8L2aCBiuBwMQb5Tu
eMVG8xazG574h1bwvQo5AW8cMX8o3EF8CV3/YicElms4hxWp97kVMmAvN+9qa2aSJ9dejK670smv
8pfPKBIH7ozuVvMHeTSyQ0+m345E9mb7Wrhro+hl6JeSG9Bf2K+R05v6PpljfJxE+z1EAJ4JzK4s
B+qIFdlPEtoehlRhbpyyyTcWh1QWnTPJRXQgcbHJqm7PAMtqKhqSK3V/KbxXWp19qztBQsEoQD/h
nfkzHaO9lwwugQF5H+su6Hxysknx2PUejYm1d9ET70SQgpYOFUg6ZDjOYGtypnGCOYUXtAszT3p0
aWu5/leZ+neRTwwAxQ0HLJuKuIQtssCChuE81KKCSyR8cB2zfq7YPRhz0gL5RkjIKvs0t6XFhz1h
XtKzOWhL1DshRvdQGq9cUyHDuNuKaNMOWCPDOrdlXcB1h0EVly1PBPPuQAyxqBgeSUsezah5AG1q
nnQmWvYq6G3Z1PB0SLG2I1Xx1PlXXcvLtawA/na2xykybLhTVHvtaSFNOeY1T3yGVc3+4RvnjKP7
2O5U5oPvKGqMjpwO1ugjkrbDqcZAT9VqDnIiJNKgYzXfR1nOGEj0O7KRgFIJS7eokOtnuuORkRg4
TrnJROQZOuZoj0ooxwimInrIRvEIztnccnTFa0dvl8W/szLdvR7H4rPswNX2qftV4JHeqbp8qgci
GGM14GrzaHWguonOGSejX7coPmKroT9+iq/gUCAVcDs3WjarTfdWxB04XvPm63ffhYPSlYPHD6nl
i9NVpEGMBbGOeiDpW4uo7U28Wp6yOWLNyiNZDtLZ8cLSj1wZttnsk8n3+T03dv0wWfbdyYR5kaGW
Pir9JZvj6my7k4dpDAe8Df3VIBK5AQkIua2JNr2VnmaqGWGh6H8L39x4ZteeBu8vg0O94hv10HIT
OqHVuZV/yGzzM5GUWEDIv0S4K61WN5+EHllPvcKuB5z9GXF7eXvGEY/jqFh8dA/WBGau1CGaKkxP
o6ff9Kh5TpLE23lhSGyn8ej4NOJPvEXexR8j8Ko4NZI0ot+0OgHu3fnahAwXFoD6Zvkpc/2L7zJb
np5o0aQ6Kg9loJt1SHka2W7A3L+5We+8mH2k3xW4OPvu0BbThzINPuIM37WvvdV+d0ktkjV0fR9s
V1y7Tj9JTX9QTkgT0QSIK4t8RHsxdltQR1RNleMeWMzW7tg8mWGZ7O3aeUIULNc+Iurezs7oqnwO
cPETIkyUWyN/EEQMOsPGaeN6hyrjHdvo2CGxBu0acveuqDkRqdXcxCZOp+UJRLUrX7qqVxt7pv+0
mNYV3wcWI7gbbCQyv4Bv0VTOE/HY5lyKX6PhXVdFwwVXF4tKE9CT8MsnvFEWNJkqJKZwqOwI3dzC
LtPp27GccZ2tVEU7nqdRZsdptNIK52gP4ycqxKcf4+bJ3OLWWtUnbvy8bxLK2tzoSAXUb+Ha0Cdr
IvdWeoAs8+mU+tNUeeAxc2tLkMzc9V+96791LsxBOXzb5m+vTX/HjIM9tLVsl7v8GnJlVouHRuLa
NSiv5N3uoS/DXViI0/HX5PAuVPNbht0RHj4TbBfdworrdT9zjeBy4OxBnOO4cVn9mPFn6A24GkbC
qflFmfiys6jKzwPzvz7o4zFK7xOk5LVUrU9xHIV3rVu7PEHlcE+IQthxCfS4yY6dV85HDAfUfsfm
jtV7j0FI46eHjo2FToADSeqtPe3DpDnaFAc2vSwfpFZgsRMHqBi3VBvvvZ6g2sEpnRLSD5PjPgPs
YLFZ+ZRqkgsG8wfYAFWFok5j4sdqV79J1Rhrc5ThyqX6OOXB4p2PvpUdLDfLF0Tls7HcnuAOvnC1
pmnD9N4g1bL7y0a5JFSATrit3Pm4ZGGHxutwQWzl0UgdbPRqFsrac2XaRXU/skirTjBWb1HLedBR
hHcrtfnNzUDatVX57bQG73eZvi8xIIqrT9KqMNBY/VH3KPfKIuOvjOuPDJsdDtyGRjdKmfeKJcfa
7qL0lobwIrgnbOeIKG+TACOcMTO0CfvwcBHJa4UFNa7QUsIYrzbbREpQyr2zIG8wOgMvGGh/mCja
BMGZ3nj1geJzRbftu6tMigLNR2I3K8Wu7xYqq0q35iS/qeHjsXe8Z63BuTXfp4GrwaSb52hAePcq
jvHR/WNXLc4i4FFRmczbzAcmHKbVB6/xv2MbslJXUbFu/TzelEbLNmqmaHXFKeLvxyZmROEqFxXM
usz3wKCy4QIx5bsqZuoMq+iryT3eMs27rRp/W6YhnEBaDROPxQnw2LdMqZdCY0YVbEhXflZ6K6CF
xsxRbgy5ta8WA0k4o7W3jFqcbHzz5YCNfZhvYPXFn9L6DTv3RWo+dkQngXDNMm1sHAgRGnaCBYwd
6157GGVOzCZ75pR81mmQ95u94ffmG3S07wqWwSYc3b+6s9wzEpMO9a+4sKYra6W9SAdFJWd2cP1s
IDyp8Jf3K92at6OGj03RKKv5kAZyLaWEo+GwgyFiIqg7MR+eeIh0m4A4r6WukfsWjrqybLnXNUix
E6m5uQL3nXDfs0DHZQU1oLbRAjoouVXDvJ4KkE0GflKXxR+A4qbF79aS1cmyj9rgXQzHBOizeTc6
ly25GHa9EYrblBC8j7XUCFLg7piEOzw6mjhTXXiMHWUeh1a9Nwi5+EINuV4wW8lE5D2hj5ZkTgbU
2tJZEEiqUvXhWsXxhYfa3Qm7jINUS9ZyjLq9TBt9FVlhvLcxLBLgZj0nBcSZ2ntpCueCebte1xo9
cDq9I0pQ5htpMuJWRTluX1AYQoswKvLyt3FOhqYQ7gjtdZpvk8HlMrNL6Gt56+7dZZHQGzFf44QT
vDZnRZSix3INAas1nXsX3vWiLQ6VBbzXVqi/Zd6yxmYRmXAFS9N2PIRF+1ONJPRnzH2Y5dhRmq94
vEd8f0WzqZr4rIzwiT68s0hSjw11/zhAA2Ds7Jm2Jv8Qt/3R7vGulyFrEH5I3wgUAENtqB3p8DAn
nIBAdUosu1Wza3RvvrfRYKBCWze4VuTsKvsB22P3nLRcLsGVrBwuyQ8GwsZqGcDPZpekq9mq9b09
CQ7eAVprZvQE9uLo0EUoqbkA+YRCHuM2ZeWsRuwDLN2uSeRiFUO9ORoA/W8abgzKh6BUkbfqKu/u
acBPEDt9MPOsfYG66EGU4/ohw3EB5jbsolAsDAf33BlqegGC9R6G842WY20ILWar5HnoFduHDFja
EP60IzdHyl4d/IzeRPk8Tv94KLNt5ZFFVS3jIzsDUsZ2e6dHnvDznKAKuc42n+aBi6uzGTCvbtIp
0z7SudsJggvsQqFT2Bb78bI5ZY0Z8yqDTeV5I2QfFqKWP1t3anKtu1nOEK9Mqmo67AIsnEKD+RoO
0TDg6cN8a+3apLsNlj7ew76JD3WizRjVC3l0TKlWU/+mVaNxEXnpXwVrYSKLPEzYv3NAbAfej8uo
7tRHjf/zwmW5utXG75xgbUEAb5JYnsmgDau6K9Hga24vriwPJa+BjYrNepMSdKCV58qbM7XM+Z7y
bdRSzMdy2WykwPQGhECOa8k8GQqJ+VNhnaAH5IKHPdmbNa/vev4OocfhqsqeB9C++zC8kqXFkylb
CFTy3cZ+uQXLus/GF+6oRBIy3iQ2oV+oNSMvgYRW+Tq1mq0fbssZeLztcCVrS+dPEpOWmmy42phY
A66+7Ap/Uzloa4NACjHUegPkSRzFWD54gtvXZFAjYJOcJVDTRlfsTquRt9rRhUVpJ+g0BT0W6zys
X0w5A7UEOIzOxyguO56D2OiLa2zMkCrUK0XN+DKs7CwZcy2hurtTx9swl/HBKTt32ZZAsc01Wicz
9dEKzM+OZIXV84lvY6mse+hj747sjiS8bK9uRkxXNcY+nK0bncDoHgtcDuUw7f3kPvXTv/9iyvKY
NnP3YTfl01jF47u/M01yg/7cg5qXJdmi3iZylHhbrx4OFo/1VhZndAtupQ5dW7yo4sCrueiniGCY
fGS8qhsObTZBLPDg3V0y7phgzczHvPpJhJQPUvjRmviVduSEvPX9mARdj79rcbdFggxRQSg7iMgt
cZIRo+MwPXeIxcJ9sWj8zhrvoMlCBm5a7UW5RG5wmV/o9OXTYo3GcRrkk+1caLEgQENV0g696z7p
Rn+ws2qfLD/GuS3EsRot3HC6cZ/8XtuavTA4o8JHYCHTwxSrEADLZB8SKkw3qqaf1xzpAzGi0Nvy
mTbrAs6JOQO38ry/Tj/9+hzgrJ3s3/pTFt772PnOqilnuW8m55LrhAGzUOWrxMAZoqx5Ys+TXllO
XsJW/4giDZS7Le8IfnjWh+KP4UA1YSUWEF2BbxQtKrZXhgcbT7Am1Y9Uev0wgptJjGk6TRFCQjd5
ex82zFHSl3DUUp+7Gx2EsnEPKge9XPZYk3Yxvh4GHJyXw0QZcuXF2NqQjVZCDucwW8wRcGJBa1bu
izcYD2MGdWpK5EdfTukaSZWKky5UIN3Z31LYXRqeh0Eay2CunOewNPytUbM47EjldxodNvApSXFl
/d5PtYKLXxaoRlxjfqIBmeSU8Ju2zeIV7R/Kbj8z2ezpXwdnKOe3BqUbkxtSxmtf2vm+0oS/0ofa
CnxVPtmD3R5oW71mvZQ8RPVI8kXb6m6GUJcOLjq49ZSO/ZMwAFNpg7NhEn23UMD8nthGU6EBFZyO
HSFkvcCQNqajsQu506WM4RDREL6qStMeooPVxcUu0TDJy36cL44d/w2tJj7aCYcxyDNMvEMZ9LFu
HjId0xDOuyCLW3MbDQwRmIS+u9x8jscZ2dFztgby+yaODbyv2LByQz+zvbYp4vMvfa/tnBFbot6x
zkvG8C5rEXL1NIBwx/gLNeirExdZ8M3XJxU1BJh89JvIf50GBQmvdJ8mb3DWjq/++Hp9yVv/ZEEa
pnMC6DsjDno2GAxAjqBkKe6s84jBJooP+UBFsRAET0Ys9ET2Sg5irjubckIugkdyAvv5WUJr3aSe
9VCb9DwNKPSIFLwdjS7eRl4fIth7t7zRkgBYDyNIDzmR7rdpZDUamTLd58Yy0/Iyypmmu8C+Fgth
2XMJ53vMAnTpwOgoeCBcCyJphP0asBWyc9fZl4n9zcWgqj6dBOsS9dr75j0b2TFj1mNaldWVNnVr
I1z2tkiA5doskg4jZT2eepCeXCyAjrQDNlQn72RgM4+t20JnUdLM+PqlWCFJbVqHBuGY/OnZmLr3
bupPU4kHkzjUp4dyLUtGZjZYwPcjfsN+bK4BU0frvB52vvlRAGfLYgIOCtWNwNtXZznI3bVXwXZU
XyFswy2p0lOUurtpYO/kJUeOM0osbEtSD30Mixpv6kQ+o/Olf/Ib9ZwV7js2nwVO9gy4N95mmQ0A
OHcD7rP1g0cbRjBrHc7Yov6bh3mQploYZALWg88FhwIh/oSAouDl7jGw4JS2Z47rKX7uBzBEVeLe
OsKSEOGkvvWopWAKcRp2QkLcbYHTxCoRvhNie046UqcEA24G4eXjmeRF0CNRa4SZ+R8RMeC1pQwI
meUnkfxMJktzjcDh/2TvTJbrNrqs+0SIABKJbnr7lj1FUhMEKUroEl2ix9PXglwR9VlyWVGjf/IP
rJBky7oXTebJc/Zeuy8Mn5m42NqYP4A6m/zKZbzWa7Rpln0OOobZUY3aluqMumdqrgIcahHI86SX
5OrWxOni+OSflKSy4pZ8UfEMfcp/ToyiQX0KpsTuwhGPMzcFexOjp5ZDo/EV6Q/SzYCGmczs74mz
RZxcQau7pkDhYndNN6/FBRISRZY8NDXsYkjOQZY7W893ppXTuFc6+KxUATa5xK9r2l2oJdjOSHQZ
It5FDn0+KLrOGF4wnuiXRhSIdtBpd+iFeaX1tjDsY5dHtzFs9kMB3K8DoLJyUoZp/tSSlpZX13yu
AcE2AbgSh2h029kHpLg7Y/RhD+m4CQg8WEUjgpByKD8qc67YTH2xgvKJYCCiWh4KF+hrQVvc7aa1
HbbpXUnoSWvBknPE+BEk1kPWtje901jHyB6/ahpEdFLtgxdbX13CXiL3zhuDo8MfO1UVPVrQhvek
+ij6/M49nPvVmM/OloY/i9NFVKg56gWh0jB9stHqU/I4ckuPnTNfZ941XX6o3ltXG7e4hhHkOuot
hzBrhxAGRaXRcYSg7ifAjEvpR4uENviXqh3OU+3Jk+M49Tqn/86r9Nlnr5nfAiQ3hHWIBiiIQahu
FGrjmkkeQT8dL0Mzw+sce+iUsIggus8ByTWWiUJD+qj18mp0VkyMVsMQ/BDk++Xk5ew1ypv1KJEd
d6kNzs1Bytk0BZF1osMb1TSXpMOarl1UxKbd/+hZDc4KCFdl9ydPmjAnyLRdDQZjrokTJUf1/Uz7
i/QdhGPob9H9mR4yQNaOtkNObsMvCzWBKlmN77KnN2aEGmYDfS5Ec6iEQG6WWSHPlUzfLYPt0+Kr
TMikpfnaLhmqqbwlsveLH1ewkeigNSYp7XGTHVj6DdAlkPURTm6wK2LbAqoYZFh1/ZPRIDpl6Mjk
JyLdb8LuHhmMOAL2VaSGHZYAKE8zXTtHCyoSX7z7AW6RvuhuTdREx0SB0EWnPKhh66dtvzJMqJMj
p0PFm+nmEy6YGAW5ayXBc+CgAnuqRiwhlLTvvcLCNaQcIGE6AxsZjwryDscM6Ai4x8iGXTueQCFA
+xc9KXK62GNOMkJMc1T4VnVvhOgwRgn5zt5M2sfQi3PR2PNOM4x3YOmu/ZAHQFW4sPJ+hu+XzI+J
cBS91+AV2SmilxkRHaxa2dHxClOGdwTDvqENPvoyf3AX5y3sDcJ8ISZrW932QfOjHMQzFl+9opMD
svmsq9K4IAgjYo1WVxmCN50XpzUMQqezGIZReZjjQ18hb2/y8qQSDgzdhCrQTaHtLHCTXhWKLrL1
xYvd98TxGF6E8QgiGe859JsqIi0L/hRi2Qhn6zzz3lca9ZOGlEtK8ruyESBCo3phYmVWMdLJ57nl
YgCMIyTu5BfUyL61lx7A13QqXybPuq9NrsPcped2zl6dGYhRLpbW+ESnRtQOt9Iqd37DMS4s6HaL
r/MibGrc8X7yM+5R7F8ZON8yDG52pls9U8PgTACgpTz4QRN3bluMz/iW4dUjREZ1Lh5k0n9Exj3H
FaKbwP2zgLNCHpHCak5VYbMxl5oYHZR9T+v2zW/yj2hobpMc2Wudt+G+xM+8Btz/1R0/TY5WqeW+
pBbKffLOP3TJ0dLPwWK78SGkVHsow5qoHZeuQO2baz1wdCAj9gjM9Z7gCTSbY6bWJhgW4gD7U6rm
x941fniz6a4kU9RNkuJYt4ZL3Cxk1Nl95K+5Dn+Z8TpckM4+dl28ls5d1lpyq6v2AEX8/v8LpIo2
aae/BFLfyq4AEPvwnWSqv6HzAiRK/7s2av9d5+/F9J9iqOUP/DdmD2Iet8ILPGLuiURFZvQXZe/f
ZFD8GVdaPposkz/kemiX/lsGRcaq8NBFebZjO4sKyvm/yKDE77gjTmuon/hcnuMD//k7+mRGR1fZ
LQRdShx6D0rEu9715MKO6xGBwzpb2ylVLwxW4AXdvE8VGug5K4q7yDKPds78J6VJvguUe7XrMDlI
K40vlkGnhJwmsf35S8gO2b7TA6a6qLmda+K228Ftt8Zs/yE+3v5N1WUKD9ccXEsQXS40l79/IQ8Z
T2pEFElF5b0bswxpGfCDUwUbP4AcK5iOgNrKzpMw4Li2YX8Bcc3xcs5IQ/TSfusrKC1tgGgq6p8I
D5huaV1c2phlkRof6qhFDk47IxAQZexfmCL7eDhN/0IvvzrAY2BPdCleQO/W6xAjdtwX891/PF//
gM0SC4bq74AfWwDptG14ZG7AGfbvX7OVTdWwZpfr0W7znbbN7KIqdlYj6dUBUSi5RaCp8lRcteuB
TU7T+WwalLEZE95DPI3vGJNJSxAlKhbwbzu/n8wHM6zta09NSXuM6JBqcMgtZL4SqTKhAUwoHyJv
DEBJY4EHYHfzIKVu/v2rWQub6Jev5pH16wqT7+f69i8Ert4E51tPbLtVgNSiHt0jg1/1ZShLNpgB
h3QLLxX+U0J1WkVnatB1lUP5+PeP8Tsn1bQ9BGroFqUJJtP75c2AATC2nQm2aNB1sG9V76/kpNqz
NcjntI0KoA4iv8TLzyazqPdNUb3AfPK4bt5j4NzHRh+cME0HDPj5GSjF8K+fRa7Xbaye4QfZQfpi
aRKYeheofNcM8x4Uj/7TV/mHK8oDKBFhug46R/HLO1HBUKBtRg6WMm1aGADK0cW7+Q0pl+E+Rkl8
9kbtoRb2gBj74eRvojxHoRvbLmVZy3SgWkphCYlwWyLLHZE5711ExvkUhzfm4NiXUTTqwuD78oe7
8A8fHSwTek/TcYMAAejfn3MaoMTNVHiiO6OakEZm/bm1kSYl1unnLzrR8jvLb89YNw66bKZDsnyj
//lhnkPnTIhZg9yKduHPJQg5wdaAsF7Qe18VTfaH1/OfnmHkrSynFp8eqNovz3DVtbY/ZcC1iHfZ
FAbN/dyxECKmY7ZFB2Ci6Uo/c20FxxyS4N6VP0wj+8NSaP2OIUPgGgjLRX/kSen9skaMs9m5ykbL
PlacH+c6+ga4m+EkeVL0faR5CSJK2ob4tBUwhDsvxiD+77fP+n2ZQsvrQG9lEwtIGv/lOtDPxX4H
J4ejnyIo2GqhqTaqvCYEeFjKDM9+2Xy4qZ3tpwADTsKIuLeHe1kXZH4n1SP1+UhLC6lEHS25H2VG
NnbQZdc/fM7fL5UEVuCZjueyo7re8hj+BxQZb4bwRTUqpnEdL6dhe1dtAXIVBF4XDNgutdcDK2k7
eYnzR41P9fTvn+Dnlfj7qsdzwl/tOBIIIiydv38Cz7CyohYU2LM+0C5IHse4WsfS/JKprH7DqEiO
Rj3UiEQBfrixQLhriKPjENrm59bFa7Jil/lzSYUcmBeG7SxXtgCvGo6QzlkT6Ktgqk5b98HkuLuV
pK0eBZyOHSBQtwrKV4+TOXEoONlpg9vPOZipjZGVRPPghSM9QN4I7ZEdNDYc2JZXbHSR3/z7Zfg9
8d0Ev8juTffGtH1h/bLqZr5JIFiIAIFBT1x7s6CKGMybuPHMG9sj/22KaZZ36tT1TbOdXPPJ0oX9
bFnTeVZanbzeIsMkj3p0HXN0NVv7BLTSO7ZwsRgax8Ef+JXBb5sV5ESLXXihDnry1887T6aMR7bH
dbBslm2NVd4dINZpZld8h+B1aF3cdll5o3T/498v1j9TGy1KC7YoaTvLZ/uPh9bNQ5niD4TamHSM
R9IBzMpsw/ZqbOAqfGReJqKi//RO/8NXtig83ABnKXoV55db1Ibk5yRFtPy1Br7r9wLX5C6qUEyN
QYIS2dXmBYZPvYiSQKzZEzRgNz0nKAN8Hdf0PZt84QjPSDDtw1LmPjbnngSA//ve4TGscSRFKoWE
dH7ZO9qiidDSc31iT5gfCOVJR0NFiZj8ObXjHB90/JCNeXOfEoTFmM/Et494uuuXuFQTTMta5GRH
qGT+qNw6I1JS57dd1hirJgzbR3MmnglN7R+u7z/cVQ/hk/DYQPzflyLaZpFbhC7Ao9xUuyhh+u8m
6trgIsCtAw1/VoP/h5rr92LH/QmFp0JguRbw4f/+KEG1+38Dhf9fObLyt6eS/QXlpWsvqyjf4Bc3
R8mdM352+Yo06YmzpYHNEPod5xXqCyIfSz2qGzN1gzPpsHoLI/x9ZmB1mGq3u4dk89giP31tDcYs
mfDpqC0zonw2z7L1zTNJXu3JaPMVJjWTLkXy6GjDfMDq7RLDrssr4F5rW9fxrcjr4o4er0szJJNI
6XOAluWMdMxWX5yU8EVgWaDdEDuuYjTyjFnR+ptWfehbr7nFpfxXGcaZFaCJwDdD2ZndkzsFTi6Y
vCtW+Xn77wuJ/dszx2vignu3fVvI3w9NdpkFjBIMBn8SybSfGmRXlV1wanw6jdVcID8jKBRD8Waq
Gvq1lY1MSMq30C0ntPrgPmwDbQ15LLvMwMw9sSKxZScHrTN/KyNke2Yij2kFHiYdQ39jN0zZEOFW
iz43b++drpZ4Ssd9kEt5BvnGCWbwaArlUfDkY/mdZ/g8GGBr4GdQV/79+1vBb8dgj3O2uQDnl13Y
lb88PUx6sV7a+YzQ1MBzU7rWXRnG5xSnyotDz45+bWQ95riB1lU7D69axd+HZmSygSl6Y6qkFnA5
SYcwqFC2bjVNNyDJphu48gXinsVt1znlXaeNU5cjtptBDN912ORQ8h+It1to0PyA1xG1TVlhyDcw
VXt1+W7r4qPRw2szds0tczuxGfVQ7w2ojkUn0uchQNWOsbhmCuFuArPp9vNUWk+tYYHs4pZsI0TG
1AJWg9RPlI8qjR4JKyHzgmybix2bJUZzDNqJV0WnepoJF1UlWU96am9gV3i1drbW8ge7IYT3liow
T/x+31XWSVYZojA3KA456g764615i0htPo49TSoS9IZ1TTzIcq7EL+rRAJu7yD/OlfJ2uS8+koJJ
sEOUWSCEuobxdMq1Gx5qi73UsTFEt1jfSxn/ED3O9dGv5nWjmBBGKWhHgGLBX9WkymS2mVm3N61h
WBxILOsG6i70GwycMaLuV9L5fm6SNQxq+oEzCg1grDe4Je/GcHK3bCHlDRBBEOoZQNYWD+9uEWAg
EenO5TRYl58/jIVr4c03HyblxW98uEWmhejWHp5DjuMgcBj6/2w61GUfnsv23c3EjWB8c+inhtKA
4cl7RTobMzRm7YCx9GZGAFXxcm6jZZfquhz4T+1dAWfEN0mTrLFxN7doUCBsgjBkFuicrWpGyec2
xV3cCwYUnfzwyoH0NfoOO/TL+mIk5ac9jQQY9OBZe2mr+1l/Q6t04fnMN6A856vAJw+wnE6n7dMY
wNkd3+e9+ZIAKUcCE0AmXjquekDRT7xau08qcLy+y9DO5LiHHEs/Ec/pb2YWhU0JvWNdZrp+M1lC
snS8qUftPM5TO0COJxZEuwHJh6Z4dpsRbKPv1JuZMHPcd3NzVBZfpulxmlWNlW7grZg7ZBEO1ALw
SiiKzDWC4eySFPWfAlEWPvTfi7iF/+v7wqMTFiCm93/++/8opFI29jagiQy4lvPxxARZj+Q2+AmA
yDnlpOhDVgrhHsNVF9feAGtB//mh30m4dXjzmQ+1Ekl3XmxJ8EJ7ZTQZLviA3Kcq9jcEyVzi2HGJ
miGnKyH7qGqh59KJruFSEsuIhOJ+numrOX2w48YHVzoyx94qFJl2xnen2vSFlRAubiBVKrMzq/VD
IbAjNNJnni/8FfD0flMcy5SgVStxjk2ItaSdRLsVCgP63H/RRo5DA4NR5wgFaauJ9xw5VraRQnpL
mrPVvfYuC3lfSrFN+oDHrZrtdW0zupPtvFIxGPZgeC5gQMI2jr83FXEa5FGvCnoLOO89dA5G98Md
OM96aXG7wHvR44OBM85DZVyK+pkRSPN4XwngrOVQFVvqxXY9NEyrfRQ27Gv50YZps/JpFW4UyFRz
TFYcVOHNmS74zjA7xHIAOVgsGcOD+ypYrrdNKzEee8gS0+JI2ONKZ9F4lrN1NxqyeizWZLXZdnrv
hSlEatuG4SyaF9vsEXlObrPNEHnEIxmRZXJXpp4Aa1zCpQoZeBoS7QvBz6e+JO0q7e4bd8D9ZkHL
Ujrs9mGBMmcQZrctUuqFqKo6Dk8ofb0WKUwwvqT59DHGuKqGvCMPtUgHbi31ufeuJ3tLSSK2dOzx
evTzyY8JD1SjY+9Iug2y+iwElDkFwzla1M+2H66mosT+URjfsmG8hG053kb4aK6I4NZsKB8NzvCN
QShvrBTvbJeuyN1m6ENSK2FPywjRQNdQvLchR/7JQPxb5d12FGF8bMbktvOZNfgZ7Si6CXR/ORCv
Gt0wbe2OszYlkZTEvs9xfE6SDLOnfs1ie9w1RvDZEdV+i0Moh0dVZXue/47xR8HYWZw0dvAuzAio
CuzvgfIfCPulWMiKc3f2WWlXQzbdg92wrhH2Bxwm470gBoDhIwY8POXOGA6n2fzuOlOxSQRTEhJR
sl20uKcw277UUeGsdIduUkKlFzx7x8HBZIF3f1QtaXlOQ0ZLzozMdpY2Z0PKMPmwEntrbBcOkZTV
tyjl2ge8ySuhVL9Gqo882AyyHXNteAKODfUu0lvZ8b8h/jIApYHoLRqLb/lUHwJ4H6vKwg3sdN2p
Erzlgo4WPFWkTAYI2X3Yzgj5C5bzWmdy27b5cEioO3VyxrmWbYLJyrfd1mlicahZauvZwi3mZY8d
Jeg2jnOIEcdc0Dc3ssrdd2N+1NnYbibh94dkJDbXrAZySGNSVZk/UxEAol7jhljN1vCZe5gASMpa
IqUs9ikw6t62z3jSRhF/UR1TYA+QBsx+lE5MMqDxmA6yd4AqZB42OJF7Y6uB2i/D4ke7MMGCp5AA
ZkuUmzwmJ8fI4VPKbyGqkJV2PxleMPb3zSfIVwbS0sWZTNrYwUfBYyRWuO4VdyYs9WPGArNPM1TR
/vxmWqMLj7T4cPlqoiJhwwkkUmNkiVAoJ8LBG8jCvfsUF1N8Jg8CMrMF/VIzgg4nnL1xeEkN2Lmw
L1ejbU+7wSSxVkCG2SbAklA+hhDCrPYzoHdd5ctwuiBZ0S3udJCdcAU9CRJo4+gttyGqFb1X8pgh
ay1Mc6MNAz4OcqJEqk1KnxfZBozZRE9ksEn1JczYQ+PKftWE+fKi4TkJ+gt+9gSlVvutXVaKktdz
jtpjNmokQSMpMRTmzjaZqvepSvtVUg0dWE73q4M6YRcP89c4/gH/lLzYLIHn1jCfzfIekSR2xxyW
1Ko2a+xpyNeApRpvflAf/BIMjlt1NTImNhARmNNFk6pdiTk90dEmT8VJO/YF9CSWeSGjFmCodl7b
dPJuub+sg/MI9mJxkTjZqzkU1i4d3lTbuPeVKtWGVF9IZSUW7BEORef7hA9RNsxiwi6xhK7Jfl5j
m+lXSj0YbhzuUwLwVrORPZqtxm1qqq8EOU07n/kKJ6b4iT4GJh2/uR8b59KGxOI4ibXzemKoRYd8
tdREHQYK70G0cE6QI0Nto9dNL4riS5WQQN05woA2SpJQWzEjtlMvvXNvB9hoHTPfSCWPQ+w1R11i
IO4q1KxBPG4SfMhr7WRITBX8qxptdBpmAq9q9C0Gsrwy+rzbl9gvjGLtoytHlnuhviVXVQh9akDN
bLGOoDO4lVR6jO7VpwyYGHeJeRgQf22mKXmvlkej7sSKHR3lR2c6b3EEwcMWCXns3aVLU72zneiG
rfKoQ+TEVJaIwKPX2NJIv0t72BYyvnVkcc1dIo0Cz3+n0eVsui7TmxoSjNKNe2kc84ZlKn8gpXhV
Cz6XJrrbEosOz3iJ/fCJNu2xYkjHf4YNCQddmwUSTbIF9FvPa41yu80GY2Pb5HlUCd2SspeHAkbV
kVkTGmwn37leAQ3RcC9ZF5Z7C+XJosfc25H5rdCc7wLkN6ONjitPPHsJJXxpp9og3oXfZ614t0rz
VljoiuO+2cekH+LFeS/k1B/b0kCkgyZ5hWCF+fUmLapt1jQD5vpO73IkzaCnoPkJTFR4EJoFHxvz
mE9iL2uINNIV36YOduwwIs/NJ887CJflrujFswMi5iB5lS6Jgu7qLc+oOYlD2ZXvwvih2t5HHUaG
g5p6G4yK8jloKYIGhf+AMeI6WyH7KpxqOc54YJZPqTonvzeIULftS4V4lqClQm1JYaaMqInH9VLe
BZf2F6Xgpi0xuhAlAxNL1dvKHk6RQnNK38o7Pw1pTkZyXz4W9MFQd3Y+E1cPfXON5RlJTaVeC9t6
zDJQfWW5j6Id5Ug02weNMQM02PdEioOjjPeoeR5NiO1g3PG9s7xNvoVVQ25zhRDUYdVG0XCXJJg9
Ys51PUKyTc2AcRtHLPNmdsacj3w7JUfNQPMReeGDZZrIakF1TS5ekpEneCqC+E7U2VOR8vzXFnLz
whn2beMjfKImCQjXXHeWmA5CS5QnFhJTm0hmO80PUVTfoplYaNvhhTrtK5m69tZtqqsdDW+9BlcV
ROoY4bKDUU1tqlFajj33tGmHnZm41J3tJkeA28npMFQAJzE8/kC1/BGkMWEiVJvYXOLV8B7C+t6P
2ZDRUWm3bGPuFhfqXQEz/YKtnoRS7xboFdknQ/yoO/PgVwoioBlucqcyUGwG9gv9xScx4TjtRvtc
2W60mUx3P8zb1EMtFvxUkuOJN4b0igZ7n5ugc70mfHOWV0IJ64bFtNhnWBqQ2EeCmMX2rkdrt220
+1AEkf+Q+eWzTATh59QdQph3Qzoj33H8jdZA2E26L2eyCTSF9lAlBxZZg26MPT1Ygib3hO9nM5V3
OTyFYypsohilEyL8ovpEPZZiHssnu300xmLdJEZzwDovmPWnARB84y3LRpPgr4Pb4QWMgNxfXM7f
q4zFhBzRjLSx/EdHp3dUYLl/BnHepGABiKzBUkrztXzk3LYvyWzTd0w60fslRrSd8LwN/DOaOt94
xowlQn6MlnFr44RyLQ2CrzuGdu0v6mnqO5Z5q2l/RORamel3OAfSbG5I8+RYQz0oOrlXOl+VSJEz
azhwKrmTcFer+slJI+Rb0IEUZ+vCDInMmM7kNn1lmrJUaO8o1rtV9gUL0v1E4KvVFxCaGAR0bUUF
bxsPUxJfCfEBMopRfnLpL5TWfFM5ItgHRd+Tvpsdw8K9p9JJ7mvqqg4my6kJ2xcOJVmP897gKIVh
saPgGMJTbwfzuUfBXwQp57UAcjlstP0QN191Cs806yZvl9nlmvnv0+CcFnjV1lYuQJAmNZ4aMJVh
Q+heHiKenMIZrCKftCzRh6LlPeCt2gxdZq59qFpES5QviSYvYhIPsbAuRbo3i+ROwdZBP4uQtTU/
49K+Lxsrgt6K0FJadD4Ky9p0zHrYo99Qf5AM1NHv6Z0YysBGuPRx8JSEm67GzWjI72bmfJjmCHjC
DMlNSu0Rlfa4CoPiyskHgjR4/y0am/vcSS4pQSLbWfp0B4oXlYXPvBkKn7n5lnj+h+ycTSbEq+TK
ghfHt2I06yxMn90opBfTJlszuWso/ZmclgcQUsPepScZvXC2nHT9tZunt6Sq7tt2sQ7BcPRbWZ8y
P0JHXbKZZnmO53H+ogL5kmeCBAKPLpkASCxrbM3SPnm6tq5EctS4t6yjZXIArrpsnZuciQuradgt
b5PEY/MjQpCxWKIJCwefrYtKoUmDF1Eq82QITEyGZRF+anwhVLxydsmsI8JfTFwG8oRMK1i7EZxb
U8Q/Cnj2GyLNvkx4GVc+wD9fBA+Vne8nK8pX6CQvOae7E3vuToqGfhGp8+TGQWkvKPrcEt1oj2U2
qNR73RhvFlk6WPDld0xx29zm2WGdC0v5kgXxNw+F8ob9+mbyagpfFGyMpzh6hBwFjCxYq7FE/Y0i
GkEqrAH7kbZIc+AI/mhnKSrgvMTWsjS+bG6NFyUQLxSA22Km0Mkb8xgnCfzo9j3pr2zdbj+QtBWG
0bEqx68itdByL625uAxOhTYuGaEHsxF/NbBzHWLhwiSwQ7g3WduhdsDlLd2HhRzA7rR1qsOC2dhy
6uTiZQPqtXMYN4gPIhD7U+utZw/ejiqSBz9DGB4J3ARKZgc3YW49LS6mukloTrPI5BNsxDAb4xeJ
FWKfL+SMpRWD4hXygqPmq99J4rnwtOHlt2Gz0Lfh/49IG58/Ti7ahjWuoTLs7zMX9I0ANw+XJCFC
WpCPBaM/W9iV/koVcFmrcJm2Gv2d7A+xExOTkifzOTwmnmxOdh8yZO+3HsYLjsAkDhn4fZpegn+n
Eeao5Gst2u+hplqSoXnbDZLHNH7Ro6aKaxDrM1sH7A40Aq2p972EHmA8zMwD93jpUBjT1eh8ByO1
jYEbGNCqDSpiAzEjgyTu7rOyPxEm2O3rtlwciZvMAfsvXUudzTrXMIN5jIwCppoBo//QzeUPZemR
zqa7iXyOC1MTM5SI5ZtMaRPOFtdZhV9qhrdrr2OnGeDArWJ1lRYPihtBg6CGO7QI3FZdr7qdvzjF
wqnZefkQHMkuvWZd820c7DX8Z4xIozVw3YW7rwF+ypDsUcOzdiE3Z5UY4iXJBpOYp9RGdQr+3v30
NcrkepDxrslsg9NG2h41kPHJ8OILOppXY1yY5TKpNr4TPfi19J/qqsDJjxwj1x8T1IJVkZBDgdk8
36KmxojgkTJNJharikhovh/rpYdUtMM1znP6GT5hSg5dlkFjsUr7i0rSXS+Nh6YwNzUr+0kNtD/V
cuwM9GcQ0eyDmfkVyxpgLNFw3nU/gfoSKM1UCF98hO40+qJGn+whuSxmIxtV7gHBo8//1QCxZGHN
n9xpP48Gy0D4JZ7bKwCEvd97Z3q4H9Q0YG+q7EtVAODNFXen4xba8YsPmAVaen0ZvqKi4vgLMWIf
A3CvoCrRNrYaimxyZUcWKS8Abd54/jH1qw96BseoBVGLDoiolXJiEzUCEqw0eeK69vGZOVyQcMAL
7TBbJj6Leo9FcRIgZMIlMh7yDAc9cmepTtH3qey5mfOtnXESdqriOCGH3+BnUTDQyXklEWidgKke
XaiQ84B0NpsboP2cORj27QuLBYvULXDKEttJGWKpsPQmt+n+KcfID+Zkw5+iIu1D4lFmPD6AiWE7
z/i6ycXYAtl9VOA5TgnkY3Q3yGRNk4Jv7Ocvgxf/aF35Qn8EF574Goih41BIOrfd8/r0lrFGVsPA
Isk/FSBs36Vx5w3TsB5qrMPNQDtUxAhK5XfWVGZZEzcN+aC4NX+GOZjBynaIlsrrL91Q3hcFSh8e
jyAwYZ7PncSC6DwITFMqBvVZhP2+jiUp3eF3YwJfDqUDobuIdhoD3BoL06nAOkWhQZWz8KaUDS1E
56OkEelhZIPgxMtOP4B4YKOhjz6OHbboOt4HVv1kG0lx4qhHcBIRa7pyuNIh9t9JdueeIQxplqSm
WAquVZIYt+54TYRHE4nYlW26AO47eFEMw+YtMUnebpi8xQPCg9kOzbE0aE8ODa4WTZvHCB7AdWxI
0HwwfK86jsmbLuL4EhXN1l2yysY8ZIEgGXW2GPdkxkuQvbj1E6hz/r5Z3nvWQJMFenHplMd8GF9C
LHfAeqfyWNbGRo82LkAc3GGkXzlTAmbvGaW2tX6uMRQkAzbkLG6vQGg/sL8WzC/S7dyaJAcMqcYN
HpagKj29K8byoDxyKpr4QE+85jzePtecxvDCNmRaMDqC+w3TK2PBEwQ7CAgdQf8SyMCEAka3MCo3
lUfnL+3MY94GHCqDcK/Qn7PxIuLzw/TKID8jkoZ3SuEzIkDmxdbxJwPsHjy+4fB02C7GBWfjjENy
sSeCIhn7GHnzWMKaYYx8VOn8bDvlNRDMYlRozzdziZsgAkW+GwYLVby8aTxr3Np5ONOtY8rieGjd
Srf6BgiLLNdVtvNCXG2VSz4M+NG+zjaOCQZb1bK4dPDvKGoZUlvYiBS8v7noCZY152Zv9d3FFW+j
ZC42WXOLW3+WO1XMt22xdCQD41tLrVDnKITnvPRXBHYDwyZ9baXrIoD5DNgYet2reQ1VyMYbMUbJ
M7oCZsCjAjluTS1zNnR2284qWscDCxGHcqRhASlqqYRb0HQPRkarx6kV2W9AkoK8MMikR1WTNbzm
VAoE7qpxpWT/TC8Li4B2pr1pWh6WgvybEfNX1UV7b0iEG6WAMQtSFx9LJs21ccurSJ2Ewd/m+fWH
1t+7bppvZYOvMPmY8vmz5A7AVmcaX/t0ahOZkFLjjEcxD/tymJ88bJirGGSPDJktkqRTbnDiRpsZ
L6vWnAvaNkz3pfmOK3WmJ0goBhy3M21MaqSCDZh54MaYCqYRNv3WseofomramYNVHvps9IHH4kak
PQ7MBP/CJBu1zxTdRA9s5D51W5DiaLVQnTZX2hbwF83hAxsl4QbxfLIFz9TkyRprGrl8lut/crBi
tZb2VavU2KfB+InAKX+cIswKzBrXTZWyBUiWJg3f6YtL17cHytaqdh1l8JLo5vpHRokPXU1KoVbq
pAP30Wm9b2widBIIjD57IvoMBv3cw8s9JsI4aUYq9NJg2FXfXWLbRFC+SJ+6OAYKrdPPxjC+2lgO
8RUv0MXmPI1et4/4GlxIpL6ydeZd7COkZJ+rWZo5elcFjb/SWSDDFo2uiKwP/ItpH+GKjhbCAa4S
p5f52Zpx5oG+3CIdfC9qTgkiuo4uT9yA9zhMSvlkg94kLSS/6YDqAbFas6E/uJxF1hVPat8+zWm/
i+MsOLGqgUKPf0RD/KDqRX1VcAz0Q2Ex8Wi+a8O6NmFU7wbDfk7q9lTDMqsKbpASNToItL+EU39C
lfd0jm1GdWx9uQUqwATX6FYvvEjUA+p7tBzYRgECIY/Y+GIzLjYESLB77ZRDElXvMbLQweRuLC2f
MUhRZWJ7rtiq/4u981hunAmX7BMhouCBLUHvRcr2BiHX8Lbgn/4e8J+IOzFPMIveMESpjUSBhar8
Mk8SWgfWmf9OMiY82Fo/I2oE0aRZDNVPU5tcS72m+jCkEmdycGLGiI419WkgKExI1HQVgKs7Gh3u
D7XiW8+Ht66pGCDCsqADE1N0xlvF01viNp29wirwkyrlKx0F28SNg2cLuqZ+EdpucH9smhi8wX9G
2rljFSvoKlFvfmu8U4Ibrxgpkzkb9iPXLVE+EkG6WMCp1Lyx189i+GPbhe5ZqmKQCPaXXbdyU5Pv
fABxFvKTg8sGEI66ynhaHb+NkRY1C+2+dIzXRjPPZPisPYOMnc+7wYsLLPJJvB3sODhGdQZ1dd6q
1hMvstWwYGSzx6L/6+gsUiS65dLvm5upE+zL4SbE3VtT8/62sFT2YfgcOhDRRh69XG3mObiKSONw
ZLJj6UUTq2I2JAlGi8xdMiolpJOBMXOlWA2UECMoX1yLQiV+qzFTCZCbBrlLYc4lMLFzL60aocXt
wdLUrRerabqM5gxRF9pi2Qf6TYyNRuUp7Vch98uqz8XKzOSbv9Fk+EcSjd0YUcP+L+l6gmUh3D0/
u1eDDi4MucvrOeupQ0LztFm+gu3LQJFl3AIKQuKVYpPz/dJql01RyWID0qyil2rYcFQcFxGUAzBx
ydLAM8v1abVr0x1U+NZcqWlYX3NN5qtGp9a6trI3FFdjo9kB4ih5spXKAZxM60+KZrwFIJIteg5o
oMdK+kAZsoBlhBBdr+OCS69RuottEbIdiWBCDslTjg2Cyz/XPm22dEsjq7nhkkbFiOJA4R07aBus
+Z2tmBSHxT/WxPTALPt+IcvsgBY0G5kcbsgcjimdAeUtkbeJqJUZc6q0ifhWYHB1QVsdDKEbjBvp
MB1cJ1yplYCs4Bh7funfo0x3REsK+oo5CtHEFAbxbGcgOJ760FwnxOKmx7SX5lem0SQAKWBc+tL4
2xsaJAggPF5rbTVYde3Q10ToUa3oc5IcZ1vOtAttn/U9/KGu56/1gBw5P5iGYi/KQjLAkeO6SpR9
4NdoFyPo8zTe4wBh8KsnF5aDZeKatido4OK146qkiU2FHUBjBGRDAx0YLCw0zDdDNt8majMigUu3
Q6u8BxxLMsd5bRX/AtihxT0r1lkhixUGenZUmovXbaBTIi1b5kUubofCbo4ht9uIQt4t58pDlBtn
xET47uzwPV7TySrjZTS234D2JnDfkHN/1IZVhIRkvBgGk4EbR9ta1+dZ9klLA3BeAspvNVXvxdS+
UvN3cOrob+xqb/Y4osVpxasFr21XFYnqKVBhe1pVltVk3nt/7kIJMSyBQQDfGO5Ep7j0YnEJtfZu
8N3TYGDm0iyx501HmUAX83YpoBEFsXxDgn7Sa+0yoI0DdXj1jWCAPQWDSdQ40KuBfULmu4T0R3fj
yJ4pYfFtmfEeQwBvdds+xvhCEZ7GDXCde8fGE8R6iQ8jcVcIHx+fgqKRkVMfaE6q7UXZES4S8XNU
+E+jVX1GNY1XsQ/mxCJYhm8VgIdiaE+M7ixy43Q5RPkw8FFiAGuY3s0x46hUON8dnZfsszocWO5P
1TVLU5VvtfTVVRoZ7yWryEoDc730K/9S+VQPcIwmRp2mtbPsOIjHasHxsNuyLw6i9M2XWbl3ir81
Z39vqp5FNmE6j/MX0vhYwR3zKFTrGT7hOwbrfdlp7qI2WZhzicDeDWQfHVoRx4LAfC2sbdIi1XXp
cMq4ZLrquUvZnTDjBTaUkJ7i5fQK5PTEeELksvZ+kM2ZV4KjDlF8X6N2GIPaInHa32ak4aWJ3ZtG
MyX2pmyntnQb4CXcTAHv8F7J7nSK/DpBIJZMCFa1bWzCHNFBSlGts4TLrUDuxSm9daVVb4LBhHsx
9xI62gTae3oCBcVVmyfWSus/zQRmr1DwymFVAoHG/rQY448iaZ464p1LGGzdmgqbbV8A15Hj42gT
AFfz6cJCY7X12phHcZgGxvquYh1N0j9mXm/poH+RWbLk1KGzHPsHOEqd59a8fk7E3qMuUHXmmdSi
VW13V2bdK9yhHKkoG7hR9iyHHAcGzO60UnU7gnnRcyHERmQjBvr8idRxuFDV6tMqERKpgAYaYNae
CaN1lRc0dVEa+q2FPx2jjm3CmJMaJi9sy3tsdasS1K+dcRDwOQEo6q327W2M1stOw2LbNzAudMSx
45hnjtw1WiX6SXKtW6AqcFtIIsTBMb1O8qkcOAFZ9snMsysOalw9GkfVelxwBqDdwd64oahWbWNt
J8GsZGTDlfvRe1zCBtTQrVwjRX+zbYqj9F1e2X9alfNZrU6fJk5CAupEwYdFqTakgpPxiD2Gyg66
nrwZfQj0bXwJ6lHMmFzUBZcau6bkTk1awlCyczLYBz0o7rFknu8iOiwaPzmZyCVbw4r2mRFxXMC+
C7NSBxpXYoaqN7HOt1ZQDOXJBGcP/19JG7vRBZvEQF8zZUVDiFWvQoXbGV1BpJuXJoS8LujsvSx/
ImNcFuywmF2Yr+wKKWGwxeiFcH2GNkVgKGlwTzCRJAnUF9Onv1dlpVlGXYeTQ9a4lE3KnPz6yTIG
eil9ba2QPeNFvsiiRpptUe1k8Tk2MUiClHUsjcOX1gKfxD04IfK8s1SEtA7lu5aZfhoV3mcmykiZ
OoTZHMiN3zJRb2pfNCwtDZechvxZDPqG6fEvJc9goK3+vaFnlJ8qXUnOk7SOxp+3LHPYqtn6raS9
x/LpMU1z+d6J9mXqY2wQr6LiEOZyiOjOsQ0WZwLvUsg8X7Ulx+HWP2o+mpnO9Aja6jZ1QZSWuuJF
lbQXoYNfM8KdOGXtH7CecA2YzkAvaMhnY0fCFsbl+mPDT2F+ZBtnnL2LSMZHK+z3bMQF968G1l8a
vSax+AyAaRDQV3/7RDCc77XBm5zgL3igidQkhjgcvCxi3E5j0I5reyjeRzX+FS2uGBsOfVBRLNmm
9V+0HqtLb5WI9wnwI44o3MddYa0LB5PC5AJugEBSLUSbf7R2/mSo3drq4mjVVowPkpS3o2n4wOdf
JsdZWhXGU6tMN2Y3E08Cl3GNhgUPKC3xFsoh1Vr7pcSxeYeaY40r6UPoChTjHo2sPxGVQ53ZvrZx
+l4lbB+YGzyXCd3xFRF98mDaCj0GxZbtRWjZwcaMP3R7BL5oJX/sAUtJhKKHxvAqnJKhD4v3UrNZ
NrOaEvU4L7zcVKmNyZEVoF9RS2TTSllqFM7q0beZX38L3LctPONlY2KFa/X4rdNTLM8rYjDUvTXq
sHBDmx5it3rD04pB2ac7WrEy/IQYCbRMn+1H+rLkGDW/Rf6WUfmuJjijp7i9Bh0qvZ1Mm6Tq7kPV
q8tB77olPiK5yBVKA035JIZyPWbzAqYkKRzN9td3beaPGHp20tE3tLexQmIlW0Kp+nBx+ovUPjp8
M6chyjQ8xvZHq2slKI0RMpK5UYcfpzDMAy6jr2oy2k0Otn4pJv0cZLqz6jvbWSiSfX1XZzcNeLLX
jN8uGVc0dX5xHaLk4OhzNUOzBh8hPJpDDa8vfaCGltt4Q4uHHsH9Sw2hzBTj+NkLsHkT9koctO6a
++boxRr7K4KSGHRlBzDtic7SBm6NDYI1rL7VpnoV6VdkQTfXra5lxRuxMPQN+g1zqazAYxdjGaDe
0YraCUIXEzyEuOig2n666fANUSWgb0aTX2psFvk8QLdWrl7uAlf7UtQm2csZmJjD0L12evhUqOqr
I5zwOKY9qDZzesbBnDICA7HeiX4PfkXZqS6ptrCPL6prSpRgHDpBzJgnyyCC1Si2g69f2rC/JyLe
QAxUPkTYPBVpuAEGBGd1Sph0EfH1zbA6T0l9hJyBBd10PxzfgkcVzTUGHGrWtcpOr6YtKcKdmlVm
uyOPwRjXlQ2yGBqpY4KkrLtqEwjILEOfWZfB0EGWq0+qgjZqBGPAoL2SrwW/WKfU5HGKx7MjyuQJ
LOiagfVBMFY+hK6svUjE7F+nN6VCMiNlApVzxKLlW+iy/jD92mzLh1i5hwWoHShUVTLjS5xI3wsz
xtRj26d8guRXRFgwEtO8pUPszi5qWC2o+d0Y1LsJbh+mOXp0EW4oKzE7hCqDanp7/JO26mnQKNps
4+lN9m4FBAntvQ/iXRNpX7U9LcsakIjlKIeCxiE0tZTK5jr4NAVxYBtjG/WZwa1FFK6ppufCxw6Y
H6upiDwW0PBgJN9dxwIPJfBik/BkDY4FJWYjtVcIvtoV5yfVuZXYTXoSevVlYEu8Vx3aAsyy6zzG
zrApGT5GQaQvYxON0+QnjFlJe/+iKjFAsgoWkgp/Ech6SwUBYD4/xO9iwK6xXapKx2JdmDmR5bnr
vjsJJ08uLfQ6s7efGhh4zBP1ZC/qeq0206VWanF4YFJtFHn2lf4etI699CPm6iVdvcheCAoWi4SZ
uffY/zOMhHuybVbXOxEFz1Xj3nRuSYuicdFXGXvU7bStpgC3wGhecz07lFqzU/FfjfF4cYxu7fty
nGFI1c6lJY8eGfMtQ/xfJFaB505JE6I789iBe1/mtCCKIv1F1SAS9jSz/03KtWG178iW2SIliXDo
B7ZqXZ/97d2IzuWYyL2G72RhZArVqU11rYdK26pKtM5t3KRRX+FLYWu1zAxOfCEabUmmhHkZxmTX
9L+Hadq3YxZeASkmvC1Ca9uOG5tX9tep1ZtTG4vIn+RNZeh7a3VYXY6h6fvHU517vDdkWMVNv1AO
WiAwexcBv+oErkBJfevVsC15KkW46WWpXtv54b/P6/a1tNvxUOsOgU6jMxk6l+0xLuJtMM09G9UQ
3s3KDe9uAxs/s+D6VLZtbtlBherC1rLiXFJlSBJ9dNfm/NQeRLBWOtQ/FiBF4602sqq6yYl1Wz8/
HhobscgxAmRvBkHHsn3Je59tbxDKyxBFA15BvbzhQS8NyOP64AQHZe4hJcT8WWi5f348SzHvzQz3
JwisXjMHKhNKwLiBG+cIreTZ6YEvMla1No8vRkaQ72LzpOWGy6a2Nu+NNZGZMRhY8CQouTVDej4n
MSUZ5OdvOpypmyjTA40NxVmoYbrzJczaMJPGJsefgVnVHK71PauZhvbRuAgbm531GOYfyODA0SoQ
9QA6163C3JJpa+hpLP877vvI2w/sBna1eD2ZY0TLBpg5Oc80Hw9JPzLdrEpzF0vNe2AIxBwbeWRH
Hk8fD1lrnIQ9MfISLdogfG8rM92926QIZo/YcVUpjKFt/7vsx/pJ+7AsM3lqfbd+MoGbbCAdYjj7
GDVxmRqkVPz870NpUOkYVy21DEn0Hgl2jg60JiSjEJCy46/4uee6hj49mDrzQrCfX31uJOdKONqL
VOuvdn5GtbO7HCy384yp59Rsh68ZcwVgeo6PndyxnvBrz195PFSSwu40bd9w5/4IXGzPcOPphiRQ
+FqltC3AxGyuadnLjSXFix+Qg+oc7HbkUou1gSgwixavhRPgMSN+7Q1DV42LetVPEzBLBIUL6oFx
gSCsFu6FmHWz4hBEvVkl9DkXrB+ssNbJTLc/TqgjIZsIF7ZWPUdjWJxVuy7OsqXe0G3dQ1bvGiqZ
ls0Yhmub4ejt8SCTYp8PJRq1SJsb2G/yoE60yvzGJP2rGB9pviFDPv4hXq6sKVb5P5+me8C0cYyZ
tAXUaqpdI/h9jjtMudfhiKZYl/cU/qzG0yuDC4YghqcgOr44hZ2DNTWb1zIJMS8k2GWmxMM9Hhyr
PEveXX/vkEHeiaJKX+Myr2ljT8qbMkUH4uU9wrbCQMUeyl1q9evKNeObYvv2Omz1gRFhye6RISn3
BKw0eEJJCoXyDXq1+xedtu7nCnWRcQtQ7e4wbwsWRpTB3Uus/kKdyS9ihUE3i5SLfq5TerzT2G+Z
d8ST1FDbux1n5aV41F206kHBDlQt2Eqrh8eDnhhgTMaU0EOcuJvBf1NCR7tzyg9ftMEBZyH8S1Go
+Ro0fbdKHZAdfV/rOyO/hGH/Y4AFOziQ5VY2XUtwiZtvIZj1JJLdIek3XTuO7XPmWmCScYjzS2iq
tVYTmTR6Mz5qQ7PJbOMquaNCirT0Df8exZht395xBi6UEH6V4Qanx0My5uF/H+VF/1MIYgcWUamF
nVTRF6lefKWsrbdMj9V919BnE+R6cE1REJmOf/b4Z36Em7OUIuvcLWyJG0sV3QaWQrx9rMOa7WT7
gLzxohbUIuQQT1ZKFJyDujNvpmyCKw7+3wHzypnyHncVuCF91X12sCUrtHA7i/OEvWGnmm2UkfMb
zVw4Xgvhbx6LQz+vClPPL5HR+1rFkWMKBHbSGfWTbdaJ1w2u3AOawV8a169abmJictnQF0UUvfsi
jNZVWPUbxeqidztyPsy0yNam1Di+laM8BFkpD/r8UVhFaxB2yTXguM+suvyw7bDZYLen48bGeyhH
sEaJwxyxbXqBX1HPbo8H3TbeFNyxh8czckS8nQPA0Cx9//0BUgzTxlG+pa8zSeWuDSZ308/BXQMC
+sWKFGfrJ8ZvCb9YyYrvrAxbxtZR9NLQNA89p7vVSgCrl79yUODOLJ06HtgdIAz1pdC/BKRIvEzq
jxlgoAdoiom9MoarkZTTuRuZzAi3oPt7rJduCkywio2/9Beny7BjoEjvKO4Ov0nZ6do1MTwVf2Nd
+ijsDO1onVMkWq5+LkUnTvn8oCVoVYvHc6PPw7WTonE8nroZpD/mmhamjEBeuolyXodD2r4z59CV
Xd4IpdHFzQZro+icbvPawbFjiPA+kMS4axihF47uMn6bcRbdqEWHxx/pWjsFKotLhcuhsN7QTt8K
R5NfhVM8F+oByLhysvQ2vOsUSG51W6Hw3vYpt8FotAITCnVtXuXwTOCngJhd4mMuw5vW5OmWHLa1
jWp3xtLoycKW1z5MxwNCOc03gezl8b8P+6FbU5Wik6YP8Z+1ifqa2aO6nUI5LNWCPbnqq8oqB1W+
oJLSvWVh1R61gnNVSNyKiZjzhs0Con3mXqVrMyJK2ddyB0JaCxm9+qS8ZH/vO9Oio6dgiOiGGKsY
RYBxJU1DlzPWpR2S1cDOMd5bAhKr3ZF/sqkJyYJPlpNVHH5oouVq9Pex9ee2IwNdf0HqTg+Z7uFi
nxGn38mV4uzt8CbpMCqXNVrQT3ZKttOB9FiwqN9A4Epn1Z5dFGe5CL99Eu7Y4aKl2qQrHUw/RVBP
8lfp3qserK62D6Ad5nzeJ9WHSe1iDvCtlhBc0CG/DUC7Eh5P2t7cfinWvf/pMNp38/fqfdrk9VrB
pJXJcBVOy3gYN0Byi9W1cRpziSF9VbDhd8vXEp1VctJyWSeE+yK/+AUsdL04oZmgi+ee7WWnqHwq
RYzDtKy/4oaKibwovw3MP4F27TBaO2f9g/mB45SbhCUlo9m3T9gvM1Jr2mavauXBvAmlYo3Bz/EG
mmOKLQ+tmJyK8xfGCSQrmb9qTEg84q7r8Vh+udbSdodX3a1yak/zT4vtXBWvMGxaz8GGBJQlzIVQ
uVstokzSrUqOs/2Uy44yrVVk78qV7cWRv+Bv0yvmdBt824K74kVq7TFhsxqMgJVs7/tIgLnLrhZ2
J+QTmumM/kSucQOQUnWbrWpPlB5fNVw+xmDs+6HamBoHrRXn/UO8bKWyyVJwags4zaj9tbZUqFjU
+amLYm8m3bqGN86Wh7sTNk+UhpWeQ3ZRCqYzuxLcKQ2Qz+58g6Vl68NoQD3j7QsW6Zcix91MzOZ0
95b8BglLu7b2r85V+9A+ogarTTIyvqOQzUCGctpxFcISzimgN1V9IeNVQmQFNch51umMDoN3hM9x
Lrj7zJzX8Is3hhm/c2EWDMyMaElQpMaJx//Dv31Tz522Sw8THlOmIv54FD/O0X4ZntQ/Qid1mfXq
OR89l3Bav4isY6Wle3rCZr9ftMHiVo0d4i6md4V+2UWJe1a336c0/rIafKQqAe3b9AT7Fksw0p7Q
QYv7K1NssA/iNHA6r1fiqxoNdIJUw2q8BkcjJgs68Gq/u5/hAJX9w/3UNfVgaABJeatV/WJ+3bgy
2HQA2bxJnEbsx8tFQ5X3bXhKiBmEY3dSXqfzeNV2o76wfrCFh8nq19fnNQrfgnIbDtG+3XQ7Zz9S
swG0/9wpQ7aIJ5VwavTeCt3LSsSaFP/g0FEMfLB2i2arzGtEYYf3BCNf0j8lmwaXOHpGbG39Xv/s
khNe+dnChZtVYbn0sIx2nH3IPTWLRdE/+aZnpVZ0cBRd7juqbKJF2ePPe4l2cu2vg81Nz3a0V238
bSAOyudiHk/bK2w3eGyBgbfvY7xUp2X9pv2I1FPFySXvyZLtKa+UaO4ItOjZb20w918obzCHG9a1
tbOLNmJXk2lb6n/663il9Oxl5OwsmNB5ZB5VDv7Tu3tu7PRaSLGJ+r3feb9Nm21UGew0USwRsRrq
HO36ZvrHXNvCtkrQBetVpJ+5BnLekbQ8UoOqrKGXa+NZLmPaV4iM2KHH5AN8O9JJdqQAkqIRnIQk
lnmZNQaBKd7tHMMuIyaGkxxy1UNeVh7j4jO5fK/vtrW7U3N5x9PPleqIyqvcU5IWiGZ0vMPsbdxD
NEGxyI+6miKyUIrnSUddJC8Mc3XDIgy4KHLHm9xrUKxbUk2D2u2RM6ia5K2wp6OOA9o6wsYzkXbL
NvVgrkhN0cBzDtRXkPDJFYhrUZ1sGplgHZOZR9aYFyZgwXgZYqeCWvET1HvqkXDmMqFFQkm7L9te
aiovBgfRAFIhADCqldiuxrd0DnXw1zQlX38P2IpZOADF+ae+xbhuBqcIGVKRWI+iTzZYvGKOdsC4
h/OkRwfuvLjyd0bNXXmq3iyjZJ8C6nxcDsm7NogtoOtUxW9sMkrCqajsMAFP+89GnmX62StPckx/
sBwd6lhB8JFvoQWSUidV0bdq/FInzbYnzvSRBmZPN6vNrQl7jj3gIe+jxl8BfQIpX7hiVwyluXWm
Up6rrofMynvmOeznEUiqmmewGSA+lOEtR9L+yg3tvw/mzygFw6soIGJHIFtdT3i3t7hy3ec0HG4t
sWFCRnjcm6lPwSGSqLY7h5aOTNNeXEv0pyrx74Sb1iNiTlm+l5QtHSQqqGeV5Qyh4E5AzD/k5ZoI
4zv9qY7ttzZA0kW9GU7oEsOG+hVqUqrE3WXqvPlqUvM+qIN5N+BtmFK5JdJ+NYj7ovzZd33ua2xj
ZsiZWpVX4tUfMmZmFXXBc2NpzaVsyC9z87w/HkgZPvWJYhwAfzr4wgMWh//n0P84+T8+h9Xdxij2
W3Vq+UQKnxR5lGTfSedsrSRK1k3dN2ud9pLeMqPXcE6EuCqvMpt//0hDmU3TnwZmzpqFm45t3jkR
zZemFhw7ZkjZ48Ef8UeN7kDtvd5fhhFybwxdn0R0ZV4Vh7I3t9AOqmqHh3q0u21gxbWXM4/BF5A1
23HeaqpK3p7Yt5oEz/ahaI5cr+hH+B/OYRCqJxdvpQ/X8E88yW1Y82uZidNym0ouzojg0J9KVXdW
mrgvmYynHVWKX7lZnLSY05PoOvWiOdRwhCHCM1UWZ9gF7mYcJmwLNJitUguiue/QSUfoItg9FIFS
CYdLDOaMFbznP26Z3Vjkmq5g3Zqz00t/Eaic4DPsortGMCLTWoAr9UQ4c6xLjs6RCL8Srr+Ogppt
prDnlIUoTjS50CdcVWthVOP+8UxN2r0r0uQ0VnekdfsaU5D0pNjKfSB0o0Uud3uVEkVpxuq1zsJg
RSGItazmp4/PuR1b/b6bYRLjDG5Ny0o9tHHDh8hMn6U25hsDI8Lx8VBYFnxrvoMwdCpahi9KSOEr
hnpo+G2j4lYF5N24znBwS4wzFTyUpUPJ3g6vJ9d+6Q9UEbdj/sbLg4+pGP9EcWjyLk3znd/1mFgs
TEA9UNwl/5NJeKGxn2OrP4Jy4pWUmoYPrkMTT7F4QpBlWRJJ3C+cJgxPNijbjLb5j7wmFSfUHJO9
yDaN2jvbWrPkvRQa71jKkZZmibFTKZzsGJXGfiArjZfEOTaTBfCEsU64juRACDLvs8skDz6J91ed
gjICcOMfqRPKDUpr3IXmYDxZpfsSgRuANTa5QCha6/yWuS5mN9XEMDKZVn9i1ncemwjMCPycdJv4
9i9O8nxN9bV2IIj8joF0LsTq4jXmY2TGLmJoISexoGyo2skWxEftpBAIVF2z1pl5dttg+jVSE9fS
EERnXpUGW1MltqALrrltBCe18vP15NPqB7+Gt6OV2oeKZCASO+cPvKrjH73hpu+OentJcBJc7C6+
GX3bfhalf1bHhEVcpXKD5LBxG4wUyGA6jkco3NPed0xtE4wYD8OmFBswQ3gue7e9PD6Cx9ldQnd6
Jj7c74uKMZVtxZFXz+uenLT+mNXvfpQYlOMZ9da0ur9BzLOHhvv4fNcLoNbUIJA9zdknFNhQRYGf
iGsIth/uTLoV/vdLSt+5KwEkESKJre0NDNQPFqIyrzCPj/RIB+1vGK+SAuvD/z5MXfl/P5WJifjX
wuv8749EuFpLt6IUcNaYH9/a4zsF86R4YYhJ8vGFNuIQr6pjfOgr/0BlbPdH1VmnEoKxDOmTiKqy
KTz4dTMeW4stuCCFiXN1fJpSf3iiYYEa1Ta8+E3HzX/6LKqmego0vj7oJi+lwr5o/oNm2JtcwRrk
RltL9g40YyBB1wqD1ZH62xJIjo2Z+X+fZzi3XSu9KEBMPlUHcL1T1fKpcZlKDZ0sSVTgnJ3CaQXX
+UeoxnMYgU2gQY39h9aDnzc+8DcCWTHwFILR4ohjgDTR4zWXM6u0a1I+o0XRGtF3p1g6zTZPJm1x
rRZ2z1IZ/kSMlpvax91drQNuaCfbdN+xSSlU/qya0jZOrhUHGzCmjmdoyxabkVdSoLXN0kF9HrWO
vDLGnyozcDTTbrLuy+KILhXvexEjpyX5tFN7XnnHKP70+QApFr1oGzQNBwOrVhdD0HxRKtjf8rg1
Af2nO6GlzsrLFIIwOC4j8pdKexBUeq5chxCLiCb/qMO9PbpDjUyaJSCkeYYBdgso4dW3sQhCDDSX
fYTg0PflPqmDaylBfJRqSI0a8xokg+lQEojORLRuK8zwYoCeU9uhXAGevVTWBN9y3pbb05tjYuMw
dXwdNIwzHvmrC4xI1GAPC/opX8ssVVnzh+XYtHjf7SZZ6sFQYdiqqd/gJWmMAayUTrMa0FSvYY7i
ASyg2A0P5XwqH4gQhTBBFIxIcbpPw6hgdEEIN8wBk6nZIZRMlzItk6tSq7Z5kHzZrbxm0C3mvqZA
r94iyA5PQmanxu1OjlnZXmcxa+AWRo5NKXYVojGbfTymVFTVI6QV4kQdblvRv7Tz6NuQ2Dc19lFL
yFLlkd7wPa6XiaKUQM4iqydA4T8j+F2DkZpLph5MQkV/N+gFYrYbEcJUXNFsB3YfwXA0Y9ynoAMc
ttrcsUyKpLUamthU04LTt6l+SqK3usheK/p7vFrgKq6EuZKROOZWENyqCkNOztSdMcCB+eGl9cl5
FarT752M2znpxsOojQZNyuzDHVNf+GHTLX2ryehJ6cRc/fVbmRvLxAI8yEY/Flm+m6ocKxKE25Ut
yqvMiLIoQUOXVv1dyOhTIZbutUGfb83QNDhdBw5Bk4Gyn9r6GuKIkBmVPatu7OtNH8baMonWJDcq
BKnsO5jcw7/Gr+hf49e/xq9/jV//Gr/+NX79a/z61/j1r/HrX+PXv8av/x8avyjaeDAJn/uqnTMO
wbOj9s2OlLgXaD1R3olydYMkvOw4ogIi3zlivAO+WVBvcfWh8Xjx7BbvG92LrOBuQn5gogAAVk0I
v3BSKRus5aOfxcte7811QU1uapcYYwLyCXVXY0WHDkAtAZXseUYWPCYB2BA47YKQyE1j/1UnRkxt
em9LjQiiNM8trjAVVRF0BVM4rLaIeZ11tA40pK1bXAIguwvGDS2nQ4WZV+SS0NCKFuRJYaw7lUNM
mxTVKjDLFQyQu+KQjCYWjGuK0UiNNguiT8CVUbGeajq0qSLCOot2aMUdxfAZUS1ADZkLLUrxQRD0
w4HI4ZK+t4/IhRs2tPGn0lYbP4AKaxMkjs3kBTPHys440HURyZdy+uKE2yyoQufv1+neQuhtQa2X
vucwSVSgJpjRZ9+QF0yifSjrP00Vy4WtSMIEafINmQ0eM6TQsgrPbnN0hLax2+JDa0nc4n65Rk76
6aYqZ8WGlEM7raeacFKsyq9sqPZB0h6l0TaLQXYn6EW04mrVfVKMlaEUZH7U7i0gRbgYY/9vNA3b
JKSN0NG4WOBDUIW0sO3yrXeNk6+RowlVg2rE4dh2RrA2ejm3MX7bYQRO+Dgpd1EjFWlaTo0vYaAh
uZW9e0x1fz91PpC3tniWpv2aSUyaFE0vcJPg302bFwuQTYacFH3/D3PntRtHkmbhVxn0fXIiTaQB
ZhrY8qyiJ0WZm0SRLKb3Pp9t7/bF9ksatSj1aHvBwUBCtxpqlrIqoyLD/HHOdyiPm0hKOSd0lOw2
7zkJK4wPSlPjFc8ol2iiW6tOSyT92K5BPnEO6dUZwsVZ3XP+YWvplT8MHYHowZZwo2VhHDto1j2+
3YVAfLYZ6vFWTcp0JaJPEZ5rPSG3GqKVpS7zApHDkJdYQDQREg5qzPRSpDBX0Z7lEFFmFnZ/sg+w
RKfyg+JzLEcJbebUMKeLDvhKA44YCKmxsgRAmqGgMplMXt4YS/6podT1jDDbcl57OYVnK7/oHTwE
RdHsc1/5SFWgWLlZj06j1x9M6wanFaCYhm8Jw5y6hMq8T2FGEhbklZyALYvJ/prirvCNakM59Rwd
6MMklvQgAa1SXYI0JdDdtVpvScKohugNA3rZm7dj09ygywN0aaU3lpqcxL577hUkUFriTvcfgWpz
kl9SPPcT/yxCvgM86hOqo26ehGcdggH4Qx90TkTHrjch2/I4YRSd6jPOvVJivg9LfMolVAiSKjRj
7tlQQzmmtFSTbq8GlzreTWoLFO0GcWeY9U2PS20EPRpSM1aM7ArsHwQu38dtkUJGEmVyZyuVs+lS
+PKaVO+UgKOZCKXQQg7cqdMZD5RhOFHWcX+6+BobqFhLi3MaupJDM2TdIscTSFnlyk9xpqGtzJb6
qCDxVkfCewJM5O08qZVgkXfuJ03gLPNKjI65JZcuNplzkmK3cdqetoWxURLi02Ln2Laonefd56QU
5xry9gUyd5Lt3Qu9GRZUlm4MB0czuHTaBOJ+Llss6tDWgULDb9VsQhhakE/zylSxy6RIbGtdWz1o
MHSXtg7Nq4hxnDSDLNa4crUR2aCllmeBCQrS8prNEKNR9xvMFER8Ohwef5nQYLpJbdrsUaDnpXkz
eukDBkOKo2GLaThWyc5Cl1UDVjRgNCLpjw9ylHs1rm8qQO2B7MIFvOkTt6wAQyg4ME3AiDAWSshO
9HqFMu0sSXjMBJi8oXLlGQmRbcb5BWDMXNVpfUuhZmatcVU7ePIuYqE8julVBHl43RmYQuwuoJ5a
w0XIlfAyRPo12DXyEbOdFXIwFlWqX1h5es9hQb6QrX/tITv3iCJiEAqW9eij0bE9/biCjxVW1sey
ib7k6K4HDjQXiaWdqoN2MBrUkd1pAGqh6wDAwcVzlmUGssxGXip6fBwBGA3UPpB8h5z8B8O/qRxp
zEm/hOzeWiBxzCtNk/6ybKDr+HZwG7hptKszma+cAK6z6CyqicV54LjtTPeSYRmNdMjYMHedixNv
AByVFso9J6A5l98ovtykTu2fFjLhK3GZjwO3W0BB5cRmiBGvuEtSNCGiWQQSOB7nScp0PB81H0WS
eSeoYEEPklcKIVadOG2y14xZYaprQpAuTBRjW+wxE1K4YhRvAgcQwW1ABv0SDFU6yybOWuF89suQ
qq4sKGX38oD7apxZzK4LnvYVytC5GEW+UnLkGOZIsXN0AILgwiHgzkHAYpXO3hCo2oLsojc5v2c4
Iw8Euv8MnXCFzsqDc4ZZIHaTAH4lcz3+2Y2mtpsC9+g8slzgGOJktLWrFNjNzDOdtY8Wjo9tdYhW
9HYKIJulUHUg/9j+HJEmQ59pG6ey6j4mOtG9TYJXCRMfMI0o72ZDQJh9YTsPiFXBeRXljvzpdJtk
ZGx6VU5NVDup1Pxzng4cb5co3Ib2IiP4olNPC56duLLRZ40CJun0uFaN029Foy+l2jDfNP6tJ7au
UX9A8lQythVT7z3zteRW+uAt68oqsZEImMNRYJ/izWxnKo7SZb7ob7MaAVsNWVia4yfP0FA0me6q
beSVpXposonqaxMQzrZot6OCmMUuz1KllTNHcH4cDhDSBVXqoMNKNxCqO4CkIOnRv0hMcee2pGgz
XG15BJBOGM2p2mRXmtCyk6T1Nvbk3vBH+1wtwr3UC07GlHrCmV1iK8unT1svPLmNkCosa8cTdFZr
kXEgdwa33gdKodyVKWsbx14iInWYcINZX6oADWFQy+FDZ9k1wRlQ7YgRDqF4LSqNRV4TewzUZmgs
ZCNPTVxhQJEz6sjmTflBCdPJh2n3hA4kJ6JBwak0LV3N65elIznd7TM59yyUfUkUb8K4Xk3/llV0
FsJ3O42AqyzGKMIzgh4OKIl2iajXxqDUfyEYTXL+uALduEx9o2cpybOtSQ4qewyrg0Tn1HCQtuzq
csFZNMTFotq00o1WpDWv8UFcyFF5TFEHZhooZiabEEmgNR0i+LvE/lynSnBcVqAaQbAhSfGgOls4
o3TfOcXF5HOwzDdNsu5KM/G3IZ/Eqp8IWs4W6eVotP6czJeRFSwcjtwnftzyCmK2G3xIGOH0VUtQ
pzvWZwP+Vpki2BqN6mNGmtTSDSZJqLKta2un9f3SK7lJIbCOhaqCLq/S8QVoa9uqvUvbJqmyCFhi
hcz1e+Tn573XrIykvUSKVx77ur1TplWvHnnjqgUNMlPq7sLpg3g5VsYGD2lzFtC1wmKcq21NAoMn
/GPVUB+HEd6AKtt5r4iaWTU/8URNLLwJBd5BJaTV8yjzHszKdGGXgroyeN4XWV3eIQextTbkAGvc
GWDMtg26U9tLL1RH/zgFAWTJg6Ey6+iG1c/rM5+s0rnkt/VYq5u2im4r2xOfWAF6eOfci9LUmjOC
u7uT1GFlHpfRLYe64jSye3vrTOA3o7vWZb5POmz7ffkAYUwiDajOYb9z2iHAFQeej5qu+aTFqnJi
+MUpoH9zHVZ+B4k3Z/DWoqWIGIKdAfecNVYWAjOkMyF5GcOnrOXwxkchNAtxZCzUnFP2FL1oeiXq
OjpOSeGpOdOZk1OrLHE7jOt+0LKlIPGVcWXue6SEVj0wHejLuywuD3raptgBO39i4OF0h8S6tIVz
E8CoqoqEOchQyo2wcbyhKlk6HSu71jCu88BYB4blINsM1o4RrvMhk+cxhKVrni2A39WnUsGBEhfz
Wl1qKNyd7NAz7GsC2ahUVU4Cid/BK98gaE97xleXY+TCk5yEgogBlX4XNcVt3jqnOmKtXJxVQCq8
oUg+mSA32Y51JFYbWcs5dzHudc89bo1gBQpvmGt12y/wKmw12O+7SN76tRlupZeZyNMiTvLwBfeT
Qg0sd4yzHwDTANtvwNJYEy5v5+oyqMplPzCMiMGzFqrvX8owvCY+wpwSXKptj5EtrjlftjyYGJg3
P5pd5S9oTtadUb5TkGNO/61C37juPHg2kyPSEGhoM/+RMKBjk03dUhtPKlFU60yzzrPSOes8iGlq
O+i7oDXGY0BUJSAy9M0QoEBM1uVNXxusP+soXHfnzqinx22Wfe5ilIJqp52BntAW4glRLFnbtWC1
MJguGK5AeONFXedVgm8+KS4ip8luoQt/8RaqDvCYbRDGBUzWXj4yMzQffMvBHk6PYp99Z3rwAutp
c+0zVPoqGkNT809VHxVbbXVzbUsCLpuLAbSjifmu5owfN0pwHkgWDrJUvTmT9yEyrS9uEV5Eapau
hngCD9nFjWqXnDEimoRXc+wJe5izBmDbo2tguZylwoqdJPZ+i8rBLG8sd4LBDNjLILdABauwUg0L
WQ8GtBGARIoWrXqjvDHjg110xnk3Nxrk8cE4KXtjNzvthH2B4eFE6kGxqtKHXDhyVTWTlIahJGGZ
hwGb0UxmWU7kb36aGu5F2NVfek/9kErTWTRsfePIOlHwEXuAqIuK89Lek9himwi0b3GiMTYuZPUF
yQpkD1xUi65rHxogbEu0zLcYJHpwbTxeWht9GE0eCdsmcAp3fp/HmyLrWhgErJi9Id7UTXwemrYA
WDhJrZCVgOZvIgYUvaKFAnQrrI7zlUjD4w4sYCIrF1ejeZN3zYLz/S9sRO69hiXsWCElFNqwLqsC
ZFkPJ0gvsFbV8qyvAjBA/UcjRoZcFc49mWYHYxJbWAbU8ZIaiChFu+jzJ2Rd95iN5XVLJFppUV7J
Y3ID4JgFkF0f8Vdh8W7scaYyO1oCFWPuLU3DuCAkORNFsJYGS3Q7/5KgrZpD4Mt5aIYk3+Nvusdq
sCoHENKCmxUlCkkt7QYmPvumN9TPSas8qIWxDRxZn7b9Os29K8vqN7z6XGHXsUjdEHalFvRL/BWn
COynXiMVeD8ofTxVuQEV5sxHpV/ZJebCriW9ORcrrJUnaFAAVABax5uUwHyGpN+iRNDr9DHpprJP
jVTA1h/dVn9oxYcSTmhrSHtllkQy+JVjLNIOSAfoswcnkuFS2HiqCp0YiXgU3XGIGMA5hMkVfrIv
kR5XlHd2WYdK2o6HcFNg8KaKBMKxZ3NgsMbrhXkKsLyNvYuiHLcQiMTKAqnKQ/nJjU1KTQzZM8Bm
j70Ctk1PumiOFenGCsQno1cNBA/GuRmHTN4aNnYfBDV2Qp/cn6Ffg/KaZd4c/cy5r0fzIn/MrA15
BsFKLaN7gr+h3RcNUorRKpdOLYtFnLDBtlF4g5vy8VDohFlE7IEbAE+KaaCvSIcPIhK7Fu/JWILa
9R2sxBowLQ9bDqK64EEZiL8F/EbsjlBQmdv3BYm0gI/xB3s1/4elJriua9VOsY/WuOKbqaRrWKsQ
pbsj/I+laV8R67MaB9s/1ur8PEVh0vK6ueW6PISAZsys4AkM/S/M+7gMqhF5CHt0KK4dg0EI0NJ2
boG/Vyeuzwiulqq7ch3jQi1YZGhlu9McwnPsoDgfsfitgin5ywGJYir5QrQ+wy8ZlHps7YW8RNW6
Taz+4xAg58smg0uwr03yY4qSaAO0H2vfKhaeFwKLNXUMzNIAIhxBaO3ZSjdE201DwIlmhztQEXUa
PjKctqDFl7KmD4RNp699A0RAGgBFrGI29jrUigZbiexIHHDZCJGiMung2rsK4HiKs5Fp3P0SpXjj
LDTCGuGn29ZbsP13lnXNRzRbLIyu/hgLjwyXYrhVGhqxwPIDGO6Do/ZwCbIyhVqTcUF72NRddGHF
LBtbFCd9NyBJ9HSPEBdiv7ATngx9vLGaTa460SxhD1XlEVi8qBFLdnoeeAX1MxpSrN9BXeOgISPV
J3xzl7lEtKAUCjrcnLWuP7g5FS44DKe66iqbbsQ3rFuJWFhD2l1SxqrLbGejITRD7SFSwN153oaq
TT8j2afCUoA1p5PD1vFUOdctX7IvQB8fq9duGJ81OYrZnM+eqphPZKN/0Y3icmg6bZnCArgYySiH
dXTsp/q4jUcplsYALRRqRq2Km9z1Gpbrfrca+mJfeFWyCZAXmuRmrllW3+m4NHAM4rGq0nOwUMV2
DLK9A4Aeqki6tn3nAO7k0wimOgz1+0How8YaYOCp9IOujWziNMeFag6XpdaCfKREkBUy2lUyOXbP
KhHbl1o37roS/bnEkrsEUBAvyjxudnkur+D6V1fGBGcbrJLpcGwpk3fmtGUGd8Si8ySTDow21TBW
tppqS6GKdFdmpCsrGL7TlJEEz1iyzqQh1z3LlDxREPp7YBnBeK5yf2KcsHha9wWkDsfuxkVXtbiZ
NMVhP13tpEbYaAt9YqnQ3We6Mq2YjO2EIiWPR9sBYAcShEl9XgfgMWuRrwlDcWYIj9OzrsK/XW1p
N/wSisbPqYXNWdThOtDbDYmT14z6eC3M/IM0SnGcol6e2aYK9RQMY+Ti1crSYFvobMEEgi8gAf2i
8bUvJR9y2QqKuIoaqDtVQWeljZE8y9Eyu0HeLkbWjXwnZ35UuTsziG7Dqt+GSUTBKZkMA1VKJFJw
E9uDuuzD5A4C5apv2zUJglcBknXbVzYkR2azRvbZuV1AxXPwRpg82rABIWA43bACjgnOvaeGnRpw
ucz+sYqN07AkH6FFNli6abB23fiyy0CPCp6DhRrYB9XLTzrD18kSiI+lnu0zYh3mNpVqXNVwaq06
32u1em+5WgfqMKIcUq8CNbeQhrdkqjUW2N3ce7Sj9Doei11Z+pAwdZY6snduHT+4cyURZjruu5nT
81SkIiSXrQkWoma8IXYH0GTIt0lSBvQxhsZIUTG+s1dRCFLBAL4haAZIYBtKBgpxWukMbSy2QXGV
gqK0SRgfzvmTzhuuOyPA3envHQ/N7hglsJCxx2GMWFss4MlFNhcuqtsaSyRKV9vcdhGOtErtT/FV
7yDcgnhDn9o0Yvbz3FPrx+BDjZhhIWwLL4vl2N8lJGdZUxstaFayBUjcLPJCYfHP3pC+E66DgEIt
gP156VXKLqAWtJZ4tudP6eCNa5XndRuf6JNxoe79DVuy4ezJ/uk1yUkox3PoKermKe40hLu+MAEQ
uzO/T4Eaw3TeSdd15kVRHje2C1Ni0rvncp3CpdJc77xNpLKJSM7cOUMpsaeIQ9566uc6JHBIz9t0
0/XeQpL0dVYBkcLIQ3bOAESGbPCADeVSD/xu0Tb5aVCHVEzZD+UdRC86Mbk6DWVDPPsBWQCe96lq
TQh0VahC4+ePfco2E9Yw7oEgtXfUtqFsjwTa6rlyHOnmR9KdABFptasfE+J8pqBVnCt1rMzdwYhO
cN+9/Bao1XNS7d/f5BxXv/+DP99n+VAyPtXf/fH3myzhn39Mf+fra97+jd9Pg/sSHONj/dNXrQ/Z
2T45VN+/6M2VefeXT7fY1/s3f5hSPerhsjmUw9WhauL65z99vg/vkE0XuiAivL7JfrjEX3rR093+
ywv97fD0uW6G/PDP3/YPRIktgqoug/v6t5cfHT/88zebCooptW8emK8f6+mOfnaVeM+NNw9cXhpH
qsX2Ucdh//SLC8ZZ6r382Dmy1QmVolkvP9af3u+bBv1X7fDzW3xt7udu8/WDv2nPn93AcwtNzaDq
uk6U9t9/eL//TyPoR5Iqki50ahjTL+7ym0ZQxZHQdJNGAvnx9OtXawRbY9Gl2+9tBu1I6I5UNVN7
vk1Str9tBlqJYHKTpnpuJfVXawaNg1VmiHf1BcM5clRE5mTqfv2yv2kE68gw+Dm10pefPve9X+iB
YFyQ0uGre1czSPqCqqtEXr3e6Nu+oB4xIgCZsp/b+xe6f03q7715w2Y84FEgefjP+oBzJAzLUqX6
Ohz8en1Ag+dnkwH/vj4gjkyhq5jI+ZK/eQa4f13ll/UyWornSeg/3wfusyatp7nbC7L027nR+Yuj
wHcX+GZaVI+A4Dm2ZYo/HQrFkQ4TkOOXPzoITf2fb4F/vTrQprGa5fC7egAPAuxiW+U5fx7yv5sY
1SNDdYRKXOUvOiPYqoWH7N2LJP2Ivm5otvFyn28XSap2ZJDcZWu2+nW4+MV6g4CbZ7x7PNCOIBoZ
lvbaDN/1Bv3IYJ0EZln+sr3BNJAdvPOhkPR6Np2OkH/c5zejo3UkTVpBU1+Hhudm/0tjw1940df9
xdwP4oen7UdwqL7Zw/yfL3hdKf94gW92F4ygb143bUaer/zH5uT3N6PP0+j3zQ9fR8Ont3n56y/3
9+M7v3mv15t6/Z+b4FDuy3t/ePrB8PIpp53fP3+b7R8OqfLxf/67rOtDcncovW/ngee1wB8f6oft
1NfR8Wfvsdknd83bC7/sOt575ZOsO5R/u973WTq8+dxsauim7738Fdv7Q7xPH5SL/TS3pfv68HrV
ae/0sl5+79tc7/fl9C5vLs1YybLovZeelYfk8GZqB8Fmin/DhQ8lwr3X6zztp1/HyPd+5hu/KQN2
0Ps3V1eZkKeF0nuvfn3vxwf8/56yIcyhPnx3E69FgXe/zVOfVP4r9fdx/fqpX8oOz9uLf887/Hhp
drHvvfRZxrnd3556v/LxUNU5N/H91/EyE7z3rU4P91F8SKfx4emt/naRwQLap9+/3csy5L1vtzlU
1ZtH2H5d6b/3yjM+NEPp9wPd18rCu6+/b/fld63yukb9+bX/bNL4utb+cSp5LS392V97O01Or7iP
D/vy9/8FAAD//w==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GB" sz="900" b="0" i="0" u="none" strike="noStrike" baseline="0">
            <a:solidFill>
              <a:srgbClr val="000000">
                <a:lumMod val="65000"/>
                <a:lumOff val="35000"/>
              </a:srgbClr>
            </a:solidFill>
            <a:latin typeface="Arial"/>
            <a:cs typeface="Arial"/>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endParaRPr lang="en-GB" sz="1400" b="0" i="0" u="none" strike="noStrike" baseline="0">
            <a:solidFill>
              <a:srgbClr val="000000">
                <a:lumMod val="65000"/>
                <a:lumOff val="35000"/>
              </a:srgbClr>
            </a:solidFill>
            <a:latin typeface="Arial"/>
            <a:cs typeface="Arial"/>
          </a:endParaRPr>
        </a:p>
      </cx:txPr>
    </cx:title>
    <cx:plotArea>
      <cx:plotAreaRegion>
        <cx:series layoutId="regionMap" uniqueId="{5E633A45-0BC6-5040-B583-38B4F51CC358}">
          <cx:tx>
            <cx:txData>
              <cx:f>_xlchart.v5.6</cx:f>
              <cx:v> </cx:v>
            </cx:txData>
          </cx:tx>
          <cx:dataPt idx="3"/>
          <cx:dataPt idx="6"/>
          <cx:dataPt idx="9"/>
          <cx:dataPt idx="10"/>
          <cx:dataLabels>
            <cx:txPr>
              <a:bodyPr spcFirstLastPara="1" vertOverflow="ellipsis" horzOverflow="overflow" wrap="square" lIns="0" tIns="0" rIns="0" bIns="0" anchor="ctr" anchorCtr="1"/>
              <a:lstStyle/>
              <a:p>
                <a:pPr algn="ctr" rtl="0">
                  <a:defRPr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GB" sz="800" b="0" i="0" u="none" strike="noStrike" baseline="0">
                  <a:solidFill>
                    <a:schemeClr val="tx1">
                      <a:lumMod val="75000"/>
                      <a:lumOff val="25000"/>
                    </a:schemeClr>
                  </a:solidFill>
                  <a:latin typeface="Calibri" panose="020F0502020204030204" pitchFamily="34" charset="0"/>
                  <a:cs typeface="Calibri" panose="020F0502020204030204" pitchFamily="34" charset="0"/>
                </a:endParaRPr>
              </a:p>
            </cx:txPr>
            <cx:visibility seriesName="0" categoryName="0" value="1"/>
          </cx:dataLabels>
          <cx:dataId val="0"/>
          <cx:layoutPr>
            <cx:regionLabelLayout val="none"/>
            <cx:geography cultureLanguage="en-GB" cultureRegion="DE" attribution="Powered by Bing">
              <cx:geoCache provider="{E9337A44-BEBE-4D9F-B70C-5C5E7DAFC167}">
                <cx:binary>7HvZjty4lu2vGH5uuUSJEsWDUw1cUoop58FO2y9EVGRaEsVBogZK+rb7dn/s7iyXq51Zdc7pRhUa
XUCngbQdlBibe1xrKeLvp/lvJ/V0dG9mrUz/t9P849tqGNq//fBDf6qe9LF/p+uTs739Mrw7Wf2D
/fKlPj398OiOvjblD1GI8A+n6uiGp/ntv/8ddiuf7Lk9HYfampvxyS23T/2ohv6frP3u0puTHc3w
fHsJO/34dvvk9NEsb988maEelvulffrx7Ytr3r754fVOv3nXNwoMG8ZHuDdB70KKaEbSkP78Q96+
UdaUvyyj8F2chfAni74u029vfXnUcPt/wp6frTk+Prqnvn/zy9/f3fjC+O9er3vLv56d22dD8+Ln
k/3w0rf//vdXL8BZX73ynftfO+ZfLYG5ujZ53Q+uPg3ox7e3VW2e1NE8BtfHZx+a4/D0zSFfY/Hi
jv9iLDB9R1FMYozjX539XSzIO4xhPQyTX1ZfxeL3jPu3N78boZdW/n6E/sV2L7YAz1y//Ye5+j8y
lDtIxz8xdkn4Lg1jFMYpflFA9B28Cj8kCr/+RN/y5WsB/WzGH4jS6/tfhWUHVfOXqrBz65/c3XG2
r5vci4P9Xiv4V8X8tQP/bgv4TZ2z43R09fFbqP6E0s7eUZxmCKXZ1zSIX2QJQu8woiGKQvJ1GX17
669Z8os9fyBPfrvDC4f++JZ9+otlyuf6qXxSDoZD8DVfgv9jqqMavnnujwctid6FKEaYRt867uug
QbRSCCmU/Nd5/DVaL8z5AzH7R/u8ilxeBHf3f7HgXVo3VD9PmODhqR9aCNyfWW6AajChKQ2T5Nd6
ejFJkzSKUYS+gZr0ZQB/tu7Na/P+QCT/5YavQnr58BeL592pUk+9r8tgZ1U/PNXmm0f/hDLE7xBB
IY7x11iGMEK/CyZ9l6EMR3H0S+sMobW+qMbfmPYHAvnbc3632asg3u3+YkG8eDo16sn8NLoy+GBd
a7V+cn9mION3AINwlOFfQvUykCiCokUoizL0K/z9PpDfm/fcNN5cW7DvaOrjdzH4nhe9iMdXWvYb
HvKf2vTFRj++vfjwFwssAy89fg3st9r4E8oSpmNMExSlv3TRV8wxfpckEU4T/EvZvoY0/2HTHwjf
dyf7bpdX8WLsLxav3VE/F+GfGCsIBsZZHMa/0JBX8DN8F0ZxCi02+93K+8We7zz8Xy2z3+7wKka7
v1qzZEeoqODh//1fNwxP+qenPzNcOINwQXHF36kuLyZeiAlBCfoWrVdCwG9N+wOR+6ebvQoi+8vB
lvp5xD0HL/hfyvdCX/wfqdmwJ6f+VGQZvUtAuSXRN0Dyqi3G7zD0RUTC/2AR3wOSr+b8kdr6+Tzf
bfC6nv7b1Zt/rJ3+KiLnx+FY/Kw+f6e4/PPVb6LLq1tfiNgvjv5t8u0ff3ybIZwkNPtOS33e5iXE
f6EXvbjp6dgPP75FyTNWyQglNMsyioDveUCQsIDeZQSlmBIMbDAFuPL2jXnmpj8r42mWxpQ8wxgK
eQAsv7fjz0shMJIIAR1JCYqzlES/iv7XVi2lNb/645f/vzGjvra1Gfof30YIh2/ftF8vfDaWhBEI
hDiBpwg0zFKQHMC+9nS8hUcLcD36Nx3IYDZLZfg4i3wMTcMMmiRXycBXM9UbFa79Fk3jeRp9mnEX
8gWtAzNqxRtl1qvB6DhXNDgNYck6Lft81TZjelSet1ODmOsMZYqqlulu+hheCCUcS0rBhW5iVoW0
Yk07j3wV8ixwzdWwqpJXPtvLcIkYUjRkscQhK/vxNmjShCWdKlqhKka1CXJcp5w2/czCtPGsqtTM
FJ7em4x6JlyybMMQETat+hRU8FadGW4C3AfMRq1mVquepQ0OeXCl17Hj0cLSWA8s80O2TVOpC9wj
yuufFr0+WiVX3qFlYV0WNHmNa8pwMu+j1W+tX++JDQJWTcMeiyhhaiptHpWizNdI5s6Nhg2DkFsb
HiNhVqYpEoUf5RmZUnowRjveIpkHiyn5GLeYze10W7bLJvTI7qZmzorF0pa7CTkuKs8X3Ktto1DE
iF/VVqZDxQM9LSwj/YUPlN2S0P8U0L7c1tV6iKNlZAvBHZ8tDgqQlh6bJJNM4PjCKRlsJZ0fYxTr
u6VM8rKKet63suIY1w1zTRJ9SEu2TBH3gxp42Yi5SLIq2y+ovR27Aa5R6uBoepcM5CSzlhbVVC1n
JCofqXfvpyxL9nUUHJy1bNKjzn37lGZkE1H7gLMlDyrxoXfysQ+Cz/Hiex4IYTdpf7bMZNyWcAxw
JKoZHpJ1U2Vlz7CEiOGsqnhrSJTbJC6ZQK3h5bLytd3IqWzysTTNxoaKJRPWZ2it+BzNaaHpeDSd
1iwqL+YUMs6PNRe1xffxIigji74c0bKrs5Yrj2/TPrG8hUydhvtVTpuqaughyMg2qKsvpa9uVTda
7o1tNpmIUC6z/skF6KIXZbfxQfy+7oZDt4bnrYEAqajzPCNjLqr1US2XxOkOMn3s+arRxMpQF2Xa
PkAhKTaqpzLLGrC6G5ku1wxKpjI5yjrN541K2oFPxNTM0SXNkcPvh3nsWG9s3jaFGyZxYah5Wns5
cDGmj4slW9HKeauT+GIdm+s2du0mroKtWTPFkBSYubhybLDJeTvPm9CV9BxPhuaoA9PN/DANnS66
oSp5NMqGaygVHo/9JpxI4ZbhUQXtBy3aXUNleZ/O5SG+CqP9TB9J18I5xL0b0Z0Zpd0Ij27FiD+O
wsuiBR/E8XxYIG8TiJdc4pBJE0Z88fFlOH8mxMY8RQFmnop8mgqqErB8PpqhgpOHPKZByLpx2NZo
OeFlEJtUeNZm+MMQJZeRWNODlu1eQDVwadXKG7mbiSzPa6d7tnTrbnArODkdoGHo/qqp/JcshiZl
A9Tnwg+3SVyowAim5fQwOKjvdLaFr6r7KhuhOOA3N2jI8nVBiPls5iGRPa9X6Ip6bpocegvNbe8d
t9qVOe3DYk6DkWfVFU27hENUZS6Q3yCsAhYmPc47md21qcurhPqiIm7kEimV16KjbKpImPsyvg2X
ITr3wrK2qsAF3oRFovsHsY366nOPAr/F9aB41Ex+I+tq4b3Qd90crzl2Y8i9thzNjeBp0n6IG6I5
TTWMABu0rAuIZ81PkaMjwy00m2CpOq7GedurdGF1p7t9J5sct7OC/EzHTUJnVAgJmaoqd22i3hRD
HAruUv1QK4u3ESlVYRLSFGgRhAv7qOIy3PXGaeY7VbKobTfrEFgWjCyqpdtIC6k3BNMVSQOSL0QG
TFdGcdmGkP4mOpJyGnOsXcsjSgyD5tZt0mX6mHjo+RMJkjwM5GO6rognrfesb/VZPJGarS7jioyK
rSXy3PT1Ph2is1ZnFVNDDab4iU/l2J0BZ8JcNU1ZzDSrCtSFE48zfICgn5Ze7VcM7jcyQnyUeVXK
kiXxUCRKSGbXYeCDT3KnzDVeUccznVS56PEXj6OoUKqDu9JdZOl+nL0rXBUgLvOl7yY+1t3EooP2
3vBl8nCbVzlWgiU4IKy1/VhE/bLpmuBQCqcYjPJ8UfKQoZQwEjdX0A7yhiaEh3bV4DvIyv7QIDKy
VGC7k5hFSUm3LgkecD+ckpEkvBN0LfAYfCyzmuss+zAG4iozYtwPQ7jR8FmFoq4zw1xEUdHNZcpV
O4abkfYNs2Q4r2Dc1kFrd2Gnz2qDL1MHuUJrv3Lw6Zq2Mq+X8TSP+9U0kH/LIxqgi7iolWyeE89M
0xUujrnrlotIlZ75UGnerd1Hu44fhIzPMld/kTR6IMti2BjZDynt/L6zDeJBZ3I/I513a3LnhbOc
VKJhSU14Z6t9OAWU2ecUGsl+FvRixonhURoeoOhqPkwSygWU5k0p+wdaqpvYRVdzR1IW+g8Cl3Mu
oBnz0DUABGbACVrQIpkWus16vylne0oTeRAGQakTci4rKDxXL9sxG+4m6QA6wRRfp4YWY+8+HcMs
4Ms4423WaMvCdlJsCeV9bcXNknbH2pmBSWEmlgLEZGU1jizA0c2QyJTZKiO8NvMM/2pwXlXrx2TR
lFc2O03GSsBZ036e6GM3DXmC+gfXC1SoGn9soYsU0QA9SXTiqhNRLnG1KdGNUi7LJ+SZRLbnatrF
lpW1ehC9bg+Z/eKwxHzt7kO9RvtEmvfh1AWszpLzEKX3iAYfh0Ed2imizCXQmE3fVsU0p9Uu0/PN
YvuLyIXprhnLIZ/UfKEhZabuflKAThJ4jrlRTXfS4E5uY8MafINWkR5EqWu2lH3JssnlIloq3i0r
a7LxaVh8ywdJbyOZbnCs9B6NU8O8HrZrCRXuA30nI/eUlWWYo3koHMHbyviY933YbXQD6WbbFUaY
3tE+ddtyTtK80hJGdLQyuq43ZJkga02TFpE/Jk2kizCwZ0ihntEG8Kld5CfbDDeTsDbvIVabQOCd
t5ni/bIcdBOUeWzFAm0HcxI7zFHkPMAUd4fC265RnxPjdkNv3ve6ydsEbEOzOFuqYOLUgf+yGrCH
s7VnapliNiJC962ePpB2NQwLPcOg9NAOewB3Yi2ZzKZ9Y0x9b8NwG+rlUHXmRvRrxRDqjmlrV26N
XFiSOJ7UsSuMRQvz0XqKqscJSOmuCQBGacyrsb2T6VS0UnKigQgIYAABunWC7CQwNUAaKcC+2fMh
C88n0u6TBabGGNSPjYkmRq2BsdDUluNFXa/9TTtXXKXkIjH6emz6mg0R67BbGHCAbTWSLa3CrhiH
dLeGwQqAc7g3ov4o277bRoPdU6wI94SYQsV705HPI5p07tB6TMhGC3fKaDizFg0y75vlvPHznJsK
wAqSdctUsLwv3RJumpBsuomej2JoYVKvluFAXzYzOYtLeyd73+UUNZQNorlIWtfscFofNK6BLrSx
2tgyZjJuV6bcVsZgmp2mgfeNyAN4v9aUZ3gqtw1ebJH03YepTl1RBTDOQt6sMCCWOHZQXNUhFgDB
UTc2fECh5BMuC6HSU2PQueia87R0SeFGAenXkNtElop1cZeyKcNJTmRz7NMSprFIZK7SPmONTtbc
AerBXiR7qupdo2HA0MXmdOmB8FiaMNutDBl4CYackxQmldHHFc8WQNWwXZwHSjSeuQp40FCtgJUi
f6dnshFV9rn0wWYNxPtMjjmNvGainbINMZelVZY76uUmJFVe23Hdlm2XBzXtty32N0bZkTs/a6aj
dd+O48KDfuqYKFG2bfrkEuEg3AdRxnxfVddNiHhFL1uI9GamtWH9QrYTDdbcR6LiOlg3nY6BbuGL
MYHCjkgAxdGabGfQ+4EkABLnEdycAVKkASNlthymwRbIpmUxhmEHh4axgn1AdjDI0syZglCghN6D
96ULCl2H+dTpek/XcjMHWcYmD84ATPRM0jDmXtTFHKD7eGzHHPn6qtFgg0fjTU3pwJogBLJC5pRF
Yvio7TzkC1qSvI+5UOQZu8zvRVIe67bUfK2mz2GZ7mxd5inySzGVpeerr8X1U58oIINxel+Dd1lP
1ukshtEYxkHGUunbosYx0/gE3NhtrdIV8zg9rE2kir4dPw5dCg09hAqAYbyDMT9d0pRs2r56TBqp
AaRVkDJRuQlHglhaq8cIUhk+lQektdflJjBQBquM/VlZSlVo6w/1XO/DekG7rsWSwaVFq2BMxjNf
BBaHxiN8mCO314M5i5ws6mYk5/XIU5uhPNasNo3JpU45MHy/DyVy0F2DirXQtuNm2lV6/SlY9/1S
0g2qqo8k8phHJCas7+HQp75KR+bX+WBVvV9adObVepmq9HNvk0JM5F6MdOCN6GweYuD8Qd1teiuB
3tMv5SDq/QQcHoGwcZaMa8gC5S9FQ1G+BOOdrluYfZ27V7g5Ac7qWdaafhP42HMCxKKgMMw5JWo6
6D6NmMiqmDUVuV3C8Eq0aNvQ6TzG+4FGZ30kh30D7UhllcsNSAXWLUcTNwFvE3XbLdpuaj1ya0HI
yGjKo1iWZ7aN12KMg4cprrZIzS1rV5Aw2tI35zatcq2mY2TUrhnGismh9/lKPy3VeCfSbAA32cMY
9Se8qrzt1gsAaYO9XmvD1SwFG8uyA3PlvZXTZRpWVyEKK7aMMFnn4aYKzRZXtWSdGC/GOSHAp91+
HLx9hqxnqXX7TiuObWkPa5teJHoBdBu2F3VKZNF4yqKRbmrSgQsVyQ7J1kd0uXRG3c4wUbfl2Fes
0knIKnG+NsmVT6aGLxQoRN6MIBHVa+h5HbYAbQaoFfEclFQjRidS8WHAoBz1ctOpJgUyMp9EBXWs
JZvoUuB54B5gNV2jiYtyOae+P4jpYVkQX4YrKqv3Y0V6Xs4y3kSlg0ENGIO6jcWHIDD3lYqegkur
zKNJIeNbrbZJNZjCAoSyJGTKqoaRRLPGlB8xtpvSlV2Ol2piXSS4924v0M3os9y66LYTsvDzwYij
JOXdotprb+mjkOnnwS5Bnvj1OjIu4JgMEfSUWrPQVBdNFlrW46XnXer2ZTk+CYo/hp1seXpjn2xJ
PqkxuZyiD3Ga9Wya7Gaq8GbW1ftwpLuxl45rUVkWz1WVDxA/vS7F2Ei7S5PowQqAhGIdomKU4oud
5IWOxrsZqyJZ7aFfx4/NrADZNfdORH3R2ijOSZ1+roiC8aJH1s9QThmpj4FPHGtU/TisGTlMqsI8
ExU5UNTej1U4X3fhCNArSVfgU/Mp7VIDs8wCO24PJpl2IlnTPMoM5FVaXnYz2fZUZ6CrDUUGGC9M
TkZBKTfJvVggmUhgs6Jux7tsoOeoquPzOnAfiG3LM4EeGut8nvQDYAghTBGb7H4Il62bdBEr+6kZ
ynxACrBINW5VGDe8UsHncl0fgD+wGUvQKIlIWTm1zdZKdCmTO2P6s3QUIZsWFO3GZuq2PlYVz9xH
qvEE/ASXbGhmtE8aJpa5OgP19A4pmD8KAVOOydpsAGMXPk2KEhyKG4uL0qRLPpj2zCxlYXFUn4mh
TxgRMJuSGcjonFMTX9RJF/GRyE1UlY/jFIf7shraImwBRqYAazJIRE1WWFf1g200MM4EiG8NBe1N
Luz4ccHJeTJlhSSOUwDD0qGKpYEaN1E2QuMIYZya92PQ1TmJk1sADVv4YARiAHOTwJQ7uaz3lHxa
KLTcDnRM1jThF50FFyGovqYiuUyqbQa0rrywNANSFw5wTbUc6mhUuW+agc19v5Gtuy/74FNaRyAW
mf4noCN3LjXbTpONDOJTYKP3WKvzzoZtUS6gnIyqJ3nY0guv0ak29jOMSRArR7XLanOtEPTYabys
4awdGe7W2D6rzP4iC+eGp2G3NyQ5L1t8W67uqfFdta9bm4/DzJquB6AH2xe1jeqi64LcK/8+HTSE
wlenpcaQPy4Bp41Dy3W3pAUgkWJN+/dCgg7W7srzcAb5AST4iREKauaSLRycafgwtoeoBSUhKUEV
J3lfkxiY+/RBN7IAErpAZ8yC+a4K/F528Y6YFMbe2gPzVVkRkRT4e8n70mzHuFwYps16aMM+ATIa
n0/NjtQ64mvTkHxEoLIv9iD0cBbp/kuymg8O9AXWLqA0ubJpNl7JqzYA9T6aQNaJHUCOtb6SwFsn
GcpCx4PlqiTDzrXndWgzPlfmE+1BgjfQmEW35iHqKR+Dqc7jRUrWxul+7ttDuFRNXpIk5lOMD7GP
DHdi3Q9Tswni6UAbdbnGZVGlFSpWMX4UTQjUZQQla5Ggri49uVa1NrnCKo/FfObsDI26dMVog4ts
Nte0kYBk5uSp8tOOkOlmofPnBhBnmZpsO03+faKqCxmll606uTKlYHoasjXIfC6w+hSXGySqW+gt
WQ6I7XKuPyM/8iSSGZCZNOYr2MhqqCjmgVGybBju/PgQRjNgcDLeQGsuiz6lAK5Se93MIELLztwh
AbWJKcyZTqeyIAI2WZ7ReiRroNWZqTjV6a7CwMM6HwbQExBA7XAF9TZtDolHuzoGEGCwzOOmvbYd
TMEmcTMTCXpIwvuBBp/UFPJ0TkADxNWeSn+vEUBOBI0POnZyXQbNxFPQ19gaI4Yme90TxO243KOa
NBvU2M9ZbbO8FM8PJWIDhQSKi58DxW0Gv+ZY+1zNIQVtJzt3Hd34Kun4IEBRnxN0Xy8pydvQ79dV
PESyZ672AUv7QACe1yWwowc0d5eii1ERdCp3c3gFqP3YPssv5aofWgBpXJtmO7rgJFZVg5Yst2JS
KTNkELmb6G3VNNfhuFkbIwpioXNWPW7YSqZtO/WHNho+IQ0vtB7EyXK+V5XYWzzcRGP7MEygx9SR
ZklED9KiK0K797TrDTM+XFkQ06uudJdA3nbwHQfK0sTuaKbvVDYB0YbeazfwCZWGxeP4xdQtMBvb
wnOTaWCL68N8SdozGZEzEc1fEoVWBvLBua77T8FgHrQF6tKNOB8aoH0tbbZBMnlGZyi7QPafVuTZ
QMqWVZG5sw7EsGm5mEFXDUZCmbT4SOoVVOowx427ld4+JGV2GIEYsr6av3jR7puk6ZgpAYllyU9j
sLSb2bWXXQZACISviht36QbgToMg76lxIAalDQTOm50Xyxcv++0in9F7CwYOY3eeSqXziTTw9KKG
yZu5T2kJS6qUj+2kzz1+7jKuVnya1VNnl00TO7U3gRYFpOydaoZT3LUot2USwQnCyxBm3m0jVnyN
R1a3O5DMO2igDnhdu5nccl/F7XkPs8hT+dGLdetn87Hs3INJjCmayLHQjXcj0p8CksoNnQ34DBT/
RRoImN/Htbnx0czJlF1MI9r7gRZ95vdkaG/UlB0ag7sCxzmtRMTcTA9pMl01dNnrpQQupWHCgxzX
RN0mWYugko9LaNN8ALyz6qTL52yCBxWdLxBe73y3B/n/NomyCJwASWEdvej9BQWVJA9E8+BUKoFR
LWC0zS585K80lSFrCTjXZBtZhed9OHTs+dp52dswPXN9d1Mv7mYa0gtt6EU9AHiYp/c66NEmxdlF
PNdJbiJDeTbgT0NfnyM8X4myrkH5kHeNkI++n/brQtEurOVPBJaYAYPmMbiE51vnqCdfSC8NI5NQ
eZlCOKe+v1tWAGcyFCcUjZ9CFd62NLtOZ3XXV+YBHlXlA3zZqZ3wEc/1+8ZBtT5XkBibx8DWm0gH
wOagRgFzHwCBBVyt8FAEnsvIsnUMp8tVpO1549x52MPp4umiLUEiG6CCxjI+zHYRQGzgOWfc8wX6
PR/SwQOzN0+Z1vehW9AGV/cAuQMGQOFKWhJB7516TpNncc3EIJPrTaL6T862kOfiQemVu9R/niWU
l9QgE7Y+h+++QDMti9Vlh7qFgjfxcgWQ+xxm4uG50cQJCIRpqncmEhe2C4BBe3AgNLNgoFfRVAFS
rTYLrYpugbucAw1lPhd1iZlKZsOsmHfG1ddjEmywpvfGJo84S68rG92GbbYfoeqHOarZFI4PFZkF
owNA7Giuz4NBrmwNm9Nad/UmqUHiWn8yibuj6dLyOugAMky0LNy03Ct7OTXO76tRrMzCpw9AwTdT
Ac9cgMgkJMi7IPtUq+RuBv0apHS/HUHsyxNMOKWAO5ulO1UmgKdjIALRUDw6D6pWOcP8ALWVh77c
2spiVsVm4V2Fb9WoWawha8IVFL7ezUctgkep/YEuNQhW602ps90aJIcyIHu0/n/2zqxJUlzL1r9I
bSCQgJf7wOSzewweQ+YLljEkgwAhEIP49Xdx6gxVp2+3WffzNasqs6jI9HAHJO291rd2VLvezmNX
tbuFs6PEOevzKbUZDOtuxvIcbOxIPnqbZomH2T0JL7isrXkMgjJpvOxe6bqHUtntgjHfP8HEiese
25qbkyWunfktg7jreA+t7XwbihtU6xoKpiSPymSwXAJ1h7d+mOxIDFYfTy2+m6mpTZ3cw4cWP+sO
4tHCYIktc8I9AgEKuxEvOc7DIAttK0vXmr6YT9XCnqvwwzeF8gH7e5HUrn0bxyUtA/VJbPojr4rL
WMhd3tN0QXk0NHDYKHlRC9ex74lnszSQhhp1sUYZlx79ZsJ/CEiRNDX5RDgjrdwsztfiLQvuflDd
HAPJyPbw7W7fTiv81fxNibtXwYkZvZTk+ZtshlgTehL917IYWGw8FaW143Xaeu2+64PIho8E6S0O
JIlW/aDGOQlkdcjX5bJmFvYlKnA6jrG/8CiHCW8ExBgKj82X8Ljx0bV1AtZw7xdxccrgaxJQVqij
69CvYVL2XfOcX4kFLRL3Dla8cSm0MJgv2jmZoEkLiDtZvSbDimcyt9V+HUi8FOxGW/9YC+d76E2D
Qxs2G4iCc6lPuc6zRFbyk4zaRJCaPusW5ZCEk1etbRcO1fJVjABL1tV5pT26F0eY12C2j16L/1ut
XbgUNsNZar50SX97neVH417FXpZ9L0WPToprJ8wfy359XKsKEiGHrQez3YPzU0IqWN85JPxEyVtT
B3c2+ydC3FiSBTYjftyiIHhn/mKHxUrTySU00tL9bTOTzAK12OiDRujNuwi8MRq0GwVYwqibNDsN
9eM8dSGnGhJkkc2xLfD0T0G7QytrJw6Dg0vgIfoowyKRL2g1rU7vbR2MR8rLOCNNkDTMHHibVZHx
oX4Zv+7iqvR0VBEGD4O3PB3HdHQ8L6yWrjyRwqR6XWHJjP3Bk5C3g2mCxipGKA3WoaNoD4PpLQA5
dOyrMMjxpHdehd1ytKC5BcAXggydLkdT6OoenXl1aTMuIlmgVK09esX2/eb0xRdl0Eq4Qxj6HRT5
2Hhitszl2YEZs9rFlTTDs8x4RILmAPjlxWHyEtAaSmvmrNdVwm/I5VKk82yn/uBeUZMuidNgb6tw
i0LmBUMoeffZGgP/JxSpB6U66njNQghwkxIxs5QOa+W25z/n7v5COn3KzvQlWuA/wKd/fvl/7rLB
P3/L5P7rf24B6X99dflHsvq//VO7b7mlq4Z//0MbsfbP18JP/zvBtjFif/niPyFr/wWU9teY4P+S
WKPIHSHc8M8k9n8i1u7F2IPu+lfm6Q9o7e9/7+/QGv0PzhzH3cLZcLZ9C5jvH9QaIi+eFwCaog4L
OEQBoGl/ota44zue69ANJaMA5/5FrVGLbrEooN4Osxn/n1FrDgD/v1BrIJBtBzo13gjeH0i5v1Jr
mah0Bk+8iqqpSmqJjk6SOSkhAh9y7u8DTdM1qEJeqCMkZTS9UOe8aV8GUHgrA5lj2jTK7eELige7
7o5VB9VrmV+addrXNeQFPibF3IUrvQalSCG+JhnBiwz1k+/NgJe8c5/Bzu/ni4RpI+v6bhbnrWbD
B5HBvqDTVZT+tQwKEo9eg66mkOnCRegO5sWfuikc++FiuSyhZNrnbfewdg68ivZWerDkMzGAAzK/
St6+ltOYWAK2s3FDtyXhWPUfoxyvgykPlNLUZcVtbJ8Mroa7Zq+4/gfD5XlcdbT9K+0pNQLi0DRd
s2HaS5ld3FWAWwn2Vu8eaTtd/Vw+NJmG4ymPpiJt2Mj2pPh6A4nwPhMUXLYUkJjgaKoSKsGQTY8j
+aJ8OQ1usTdKnqRgByA/NTzb5nOCtxLAJR5d70ETH3jOcyZpJBz+pKwG4I0EBQKPxuZnCWG5nCEQ
p50g+3xliZnauHGgDxrIYPmjm7UQjj858R8G3KDS/0X79m5WdaCqPZVEpBtGZrRIB0sk1Jc4xvDS
K3Qt1Z0rDrUGuly02sEROtXHotvXqUALrzwbfIx7qBV9m5vsC3Ytzkj9ofr1w2XODkRY6trT+2xP
SziXzordF8dVxutHaJrneoZoSx2JEmh+bNRwobo6QKA25XztMjuaCmwdD37pMCCFzpuNK2vzPpwY
O7f9+L4uxc2eLHAXzadkoTVMz7wGtzeV+6GsbqKEURmQ1z6Y0kb1sCjtnW15D45wj9ypnsiQ/dT1
8AjrMHFUFm0PU9WIEzNdkqEHKZeZJhCJXgeYgT6bH40acEtma7eM07Xi80sG52ygP4kWVy+DIm3R
t6DvD33FEi3won6xd9Y5ztsMt6uAMzXHA+wipvESi7Wb95nRV02tmzV/lZ1/rUf3e6LmV+dsUEYW
OeAz1NNC5Nlt8JmK7FL41o03fqryOm30mGRm+KAD2saVnQr2HbQk8UW5r3s4Jk7xANLheYSK7E/r
3c7a0ybtSZyVJXmHpn8r8MlnR0fAYC6zu4RFS6PKKfa8q59GuzvXxkt1NyYVfG4FdFGNVVriUc+0
Ogjh75njpWuzvGxXVGX9ZQjyn2YQyejnP60SIEru4qrV9s5yg/0C069wvwluXqXY09q4R2HKW2MN
H2XN40GjVqYisV6p3cH89FND0ArPLHFsdrB244I/W81XnYs0qPtLaU/7v323WqLN3+HWzu7hezEC
hOiiAwvWsZu4yt+r0g1tVECjFVLYBZ3PYn+W+DbeKCT07UUXrHXSmV+sACGJG0cBmk5wl7EoSExm
7w0SwI9i5vdFT1dHEvSb/E4mKHicHRzrVGRPTl1etg69fSiz9QZ7ToTD6H3pMbhtHlJVLOEi2Skb
2d1v24fRUhcXb7Cl7tFDnm/lDJshoFDVwie6zLDcCpp4UPDH0t5p3USSuoARG7AK+T7DzUBFdtJc
HsupO0oPRqgeLqJeHrO6PZg1ONnDdN0uMl26M9iISxX4e+3IY4Gnz29wk31x4CbNeBMLbEnwQoa8
+8ln9ZRrMDJoUiZevtmdMMeakYc6oNXz0JZD0rQeABgJlm1dXqYJqFvhrzAZXf+hYjrkIEUPllPK
w0DFXUqldi4ILBji/Klw2xQaVRWpyS9h14CsLF/wkGYx/IsXDpzQW6yk8qlO62GBYjJn+1LiCMmb
zr7mefMEaZ7ChWXDsbFu+TKiFea1PpClPyKQczJrN8XrBLar94YprAg6rwJhnZv0WRmbbZMzeAG/
tX7ZIwdo7RDI/Sv7SbG1unBuzIQSUrJW7cYampS0xUdQTN2ezBK1J1T1OHPyjamumzQHcYPFjdWU
l+kAES1txRTD1kl0m784+foNd2fJAFWQzP/oZJGf2l1XeDwqsOdNjHf7yRqCeNu/ltJ8Vhq0yNqW
z1VDYZ1As6pQhISraRWY6CFalnI4tG00rcsQjU2nIplvPISLk1DitInsvA2nTt4oBbjZ+9NjWwYX
k1nlmduFDQtobC5rHg9W676oBs8YJh6su4x3walpanaohyAFqUf31qpUGLAiMU1/r+RG83bt77HE
qc811nXD0TdUmS6TOvt2cFgVeXtR7RrlBPZ0bydtR84y705eWLBZgkkAcDBGmbe+ZSZr4MZmI/TU
+hy4i3twKAprLxtuPYt8KI6gaMprDYAgttsi1GY9F5ehEIeRywK+gMMgbizPlQ/lY1VelrRDANBz
eja0qq7cBjk/YXuk7vbQDdmYSGa9N6wFkD2hjUPH0o02sEG0MCV6GbI1NTh90a1sjc5crKhS3Niu
sxMws3uJxdxPK+rT9b1pK9Ae0oM6jL7bIZvdNtiP5EFuzdW8tVnEKX6rZNr7WwO2+O7vXJgvs7Vm
Aj1aKxVOP3Rt1WS92lsbZ9DPQW3EZsHXL7G1euXW9DXo/mZ0gfmEdlCO9WexNYiVPqGtOFtb44ip
Q0249Nb3aHMQlOzmDBkI0m7fb00nrUyyIQYlq1Pi2tgMvKjyLRrWW8Pat/4YyjMIzudga2idrbWd
tyYXPP7XgK6X9uOdF/Rku+7LMnah5QBXNNVB5mvi47XKbIxH3jy3mVNBAFwvCxUgUubE6AcfXbcN
tsVCF243gFabbq+GdOhh7KNXD8A4+N7ngA7erXRcDeWbj87eR4ffi7vDyjdo05dxVnvP9ZN+seMA
ugAJ7gVUgkKSGIGQtIV6kEFF4FAT+Mq+rR5nBukvHOx6KPL2uWREQyUoXge5JHAfYrk4qYZSAdr8
stbshzL6s7FMutjOzUxTgTXLH8QmdhhVy1j9nkb3BXJSOvAC8AvUkWZUe07A0chNOJF/KCgHYv/o
M6cOM0+26biJLdUmu4w2DhqCak7du02WcVXxJDahRjH03atvfdfQcDLvo+vHt5wyEE8QuEIHMv8j
QOi9gv4D3rjHDcsgjJSJgUJkFf6lh2I0OQAWth66ZZCwOhN1Q7+GHvY6mbWf8EuPoKZ27VKgpxXY
fYOD2dSpFcVqbT8WCpAUKPEWKpYfrL/sTdbyFHQaBi1o26bzTfpqNxFshRomNlmMzOQHocALlqH4
LqGc5ZuENrQasBhENRfq2ph78D+gt5lNeKugwPVQ4gJBkTDZxDm1yXTdJtjpooTlNKzzYTHXllqw
divcy3n24mwT/LxAP+uafrjlo9kEQQNlMNskQhtaob+JhuhtsMXny9u4CYpN3ewGFhx07z7Nvv+w
Eu+LQYGkebFroEi2UCbFJlEGm1g5LudqEy+V1OcFauYywfOCuun15NYO756uNtUY8mcDHZRBD+2d
rsSKqnYD9Y9/czWgnBabhEqC4Ng0ieABuH87bhHriPU0I9vTrz+L3Iq8/t3pECpBXfqDQ6XNsGcV
msMcUdYQiU3KZWS5mU3cZcXd3sTeAKpvrtvvcZOB100QdjZpWLLYbFLxBM3YBWaMdmLYVfNyGbR+
FIU+jz4OeqjNYpOdDfTnRZb7TjkkUhXKBKfgYWMFRwCdKYF2rQW0qE3Mnpl4UVC3F1gdUzHH/tC9
lbBh6iDDWoZ2C1W8hDq+bDL5CL3cnQH0TwscAzLjqSna7LeGI6ZVcZNQ21sfF3CY8g8Ho5X2CxR5
ENxfwAeecU6WIbPX2wjtPoCGLzcx3yvw0aBdXupN6Nf+iylKG/1GcPEa/zKa4VHBGcg7/xTwA6JQ
b5Y/bzkH+9yBlJFwFOrNWpjgMYgSFcVmOgCsx1aNP+tvhgQazBb+hPThjGm9qf6qfXLNgQX2s5r1
nDQdBPc+UwBHq9DUI497t/4KWCK8PmWNRGijRz+FOgkc4IHT5abgn7QBoXgfcbUZK0uRHaexf+zh
uExwXiA6HybKL3kwR3CJHisFjBhOzQDHBkYtgAzwxqmGm7PC1fEl7MIVqEwBv2eB7+O29m5Wzbvw
kSQY+jOAy3ulVCob/VhtxlHV7fG2rJq4D/1dQM2v6BWzG2A1uaMdL2z6pAgoyM2O8tlaHzo4VCOc
KmezrFxUdeBu5Xmh9ZdxYBkz+FsCPte4GV7Uapt4gAdmctzpkmU2omN6N7v2b9uTe7YZZ/5moQ3w
0pzZgpZpX/1GFZGhGjtS3V+nzYBb4cRJSNf1Zs0t8Og0vDpa4O5lDH7U5uLBzZNw9Xy4e8A7fnkD
wHID36+B/9fBB9S8ex43Y9BCNZaL4QcyHBrHPjox2652TOMTq8mJKa+QfwNkXcNx3FwNvlmQBF6k
gCe5wptcN5OSCCycjkpoErUOXTiZkEYgLKTY7BLWg5zqiu5Zo+BDcY6qp4cwzoerZ5Ob3EzSpcH5
4tjyRcA/3VYQKWCoDnBWYRC8dXBai4Ucyna9KziwdLNidT3/UPBmLXi05WbWks4XobUZuPaYlvBz
B/i6fSszxFawRreNBpIsbBK4wBB3d2qzhREHeLP1BAWV0V8DnOO8r+OmRUykc+RVmjc/F3mIy5el
w2Y7Z3Mfoj55A7RzKHP4HwYO9fg3q3ozracK/ZWdnQtsm5HZjG2cVrC4N7N7XBHhy70G9RJIwWCz
xCe/+dnZFsCIdr5r6Z1nIe9sOBtuj6Bx2994jh6KRbOYT0sKiFYv4kG0CholZTiQqX5nlPshbZuo
qufLEhD1qOrpTk3dhKNiIvbr9ne9vOTwdiJbg4q1XGBsVZUSau2LwUkA1d67sgMMxfPYKmUXwStA
MiVwUBaUh+UJuKue903pxQuQ4tZDx6Wz3n1sfXCG0MHC0YFypSsVejbqnUI/Gxy7ZhyDqLHX9xEP
qt/OBm0Z4jY+GdeoyGWB5KTZ56NzArpRJlmn8OhDtI35xtkOwrXBO6EipF7zNvqLHyNn8+AJiCdT
fXDVT1Kz+Vp7lo8dWSO5OHXZ7YB0UR1jD+qT1ZDN7Yd/Y9Vnyske4wNPPgeVOOcWBycG4mmdH3Nl
fm0hGkXThgA5bhc8de6yJUdoWtAZW/y8V9UKfwAQj+H0BSFEGVULq0PiiQmwM8gz0nqhVUx2mE1W
OIoZEJFwgyjD8uF6BDo52SZysvkNaTnIe7N8tii/VyD+GwRIAxxfLRhIlXf6aBt3n8m+OCrCNJIi
AJ88d3nyqgmOkck+BJ9PWXunPSjTfrW+fDP7CArNR1Xk2LtxjPfSGmEu218VM7dmWBF/anHDsy7D
ThFUKSIXOzL6V7hkt/KCVf8+duh6JylA8zQ0FDDkTA5oZUaYTOsJ1SOxYS6DKtYFl/uxfSlo94ro
VRdDf+8iYLaedg8WR2ms6uBcrTNDTi/Y9wo6uzQzKnOcWqCpy/PQQwmZpnWAOsU7cJI5qo2CfHAD
3AtxC3ADDnSqrp5gjkt7jInbHxzRO1vuat9IECFFNmGZtbVOutKuohnblyuLH6NZvgYOTxme+vsq
Qc2svn7T3N615fRlKgEeAkZdUlTZ8+Cj2jZyROYGItE+R17X+MEHpIQpYmwYwho1Us87ijxjthNk
nmMq1Vmq7HNQAvtUPhQR8mGJhbTRoXQmHM/BJQMTY+YtrlM6SN95C1pWgBwNnsnUOAqeJwNJVmps
n24FThdl/o+G+hHjKELdtdlbPhVxj3YmWe3lXMJJJ3b9Ce5GhU3nst1Uzvul6C4dy394oNJdiwGc
Xg3CnfnIohrhLZLbOrGblWFDXV96eGfoE+370O6V8QEeaTjBYJOpSyrEOIcxLvCcDy2478EDiNaL
pYtrisjVgphAbY/6bsFddcmwC9TaIzIINwof/h1c0V3OPvLn/l0S9eCYcopEAEe19a9aSFSL88Ht
kCTuSsDpWr2wxXmvIdhmuX93I1Lbbz6t77PwT9VCvnIDgonbcLY4OjVp3JeqalEsoAvHc2olneU+
sK7UiTOiaQAMIPCGSRGVRfNjQeSXLLO/g0P2iwEuyFlkjeP7aN6RDLjnOX9y0d3tXAeWGaKBufAi
3tc/LGx80SgRY6tXfhgH8y1b67fAJc8689MSNgkhMvKYiQB6l1k5eOrpuYRQGNgmZl024bgEhErA
HOSzlQzg2lRXqqMx1ZuwAnb0S/fbZk2Nsgg1vVDVU0eW1wWnZJVvEYsJezyf4lx5b74L30k6HU0A
j8TNzO5Wqd/HwhW7QNgOcmOLScmEQokMwcdE18jKzX7NGTlUvj4ZvwPzAwgMce6FHhzemHS2SVoF
Thc7PUzVprzng/XNKu+zzRFebvv6ZazV2SXB3u0DhIAGH+mb4dHNndRb1l2h0J34JbUi5iHJRfLJ
O4ha4WcgGNNnrE2YO+bYExdYwVhB8+AvKDfwdHcWAmyZzBAMXer8OGyky7jKd07FbXYLHFuLfMBF
N+Hq7rXLGiRnxw/ojhJpeRexLDmBDqsCFEgwLQYA3h1D3jsH2TJuLO+CeJxQWegKftAK6d5e6CFi
/oEIH24hq62zWGFAY4BwaLLx51BSWL963sJpLjKxKyhBIQZADt5mpguQg2rE8QMrBEDbiMp9Kusi
Xaz52I9jZOkgZsVgJ9NY1pBTLVTm1nof5lkg5jKEzuUJHGCWzCC+YqH7j9m4HOnAeYubkntRWcV9
1/jaRpR9unjt+u1yB0CLkzLbQ+ZVAmOsMs+PA1chLabl98xh/NLcexiLjMcZagU02ChE8ZAhtvZl
126OddIiLGmtSFov3VO3yR8cJ+Oke6Cya9zw2o1Gv+12qtNe1CrL28OURfWFxoia9lrVDkuRKZRY
i00Xq2KqYw7uFhhi2LUVu6w8TxvTOMnk0SwuAqkfBgrEeZBiz+HudIiNgPIGKIqYUhIodGwVgIAU
8K+774yE9lMArWUTHvWleQMK8dP3KiTT+wWy8TanAbJ/dXAItK8iL3kiNwqysqaf1TIdCTQv0DYf
cwF0DMyiHROYXm3h5KeO2cD6NnlUFzjG0WNLXgHBRksdjmyjyJFL8mrrsnp9EfW17e4no3f+ZGcR
0WxO+jlPcJnYvhgH2M2ftkQQvFqsuFz7D+RjgAtn9kOdf8+OfwkCdmKLzHeN7G6TZjdFfmq/zVMx
I9oiay8B6QVk0kZYINfg+koBtMO5jJaNWQkVQgADQfTSm16hgB6Z1e+Yb0F/hEpjW+RUdPZwHsF7
CrKdEOAZo7z38jSjojivxPo5FD4YnKq+Svj8WDnY0cF0wcqvAMC3yAz4VX6dhwbqfOYF0UQxywER
xCMferqXyndCxyyPZHTfBsl3eVPte9dmOwcEmjTdZ++Xx55mb42wcSXdFzeDU+BPDPDdeJiKdgmp
210mCz2iypBdcH63nfdrQpmmX/q1HY+5cVCcBjjyffMxNQpE75aIUa3aa0BtIemJFbm2wAyPMv+y
mulxwRkEiTPqNuXXesPJN4QsQxYAtMHJpZAEgKnTuF96/ZSXoH1Lu0CQTT02uYeVsp0JLcUUgE7/
dIREoNS4t760T8j62ofWJT+0LL2bLtfr0HEUcBIuBvORzyeebx/MiCx10I86auXJ8W0Rt+hqcMTZ
w5FS9zoWVRDlPo4jgiQO+K7gglquikW1VXREnDLAdyGUABXXfgcZzR9ix22zPaznPVfDJ/OQvg4a
yPxldV4cWZyId1UCIxhKy8ljz1vkQRMUD8B8E4K0ysGZ56Sq6xNdANxjsCueFp6JHbqEdl+u+h1d
xmXW6mESUL1rtKkOFlwjAkjkbrpaSEUu9I21s7t3GldGBYX0CyTpF/enPIEKAvVfzHg6c++r8elP
Wfd9pGwXuY2gyNOixaGie3RATFG164xKMmd7I4ijpb3skWB2Vi8dJzS/tVmPlTeKyyApOBVYMzE+
ziucBHa1JMamZPUUe1ZmnesSQzuW4NJ4UAUCcF/hhNDf3KOmsvjNoSLbnbIwx+kBawcS/AwJCHEk
DUGv31DlsXMg6vrLDqxiKk3JDxDTs5Mi+lB7po4ta0bdZ5NHpKFfYQp91SovE8dp7zBAfi1d10G0
fyyEB6mdqh9jVjGgNOPVYEtDbr9LuumiagDaQs0pg8mYEq8cLoELaahBGvutJ99KNF2qiOuhDEYS
RktycuwuFH2LwAMSdDGc/oc8a2CHCIek9kxjn9O9GcoXCksqcjHYAqozOmqmKYkmWU4oy14rKTAk
BpG70fJvtUAWZoVqgVALcBlSDC+maS+TzS/+IGHJIlLOyxLbJKZcaIRRD9I4T0IdW8RNLotP07oo
ES9wHT8s5+VNkcYNWQ+TpEPsqMysCEk/hb1vj2alggBzGuvFwRAIHDnuCYgBJj31iQxKYOOT85Mu
J6Y/iBd8oAgkx1GXL65Vcqw1d2/L4hF7F4p8VhOs/3I3cZRm1iA/xmBSF+k9Cmvun+YeNozKjpnV
vSIfVR8wQufFuDUSuB7DGd28qcy7c9uKLekgct6ih6gFpnCMdGdY3j/wmbxQYhX70ZHNOQjoFhQZ
n1unvlFvy91y40XDSKrUX6ZkGQOeagLzKeNIDyAr18VQV6ApMuD01nGciuBSbPFhtBVDhQVIr6CZ
S4QUyzIts4+qmd5hd7gPq+lucljyt1KugE0xTCNxXeM8uATEuBj7eo/PeSGs/+4Wg/O4l9VjvSzH
sb1aY1buNWm+7ALPLS1TTDQKM+LtKIw0zPTgp83GRR9PQ91lJ1Q5+dW0UIWAb4Mz5hpDeoCY2nT4
QDdbh9wtTPK4koFd3Abt8RjkqavXvZUHP0Yc9invZwxN6YHpddLJI1+Kr1FxcsIghR+PkIi6ZDaY
pjBPxdUDWX3AUQhBMGcfm7sZCJRqtkHMt8PADGCjxj5PugJHiHEx8BkR5Fk8PDptUd6cRQdHgM2v
yG99TvWI3EWFoqeB1JZYprtumcQjUhXw//gYoViH3jqLp3LEyBfE09CkVq/T2JqjtPKfZRPUUctR
SgP6ey/l9DhJ34kw0+WA+UICgXc8EFidPbbi/jea3NBBKAMdJlYLkOAfZO5P65g5SYeRGNcCXi9O
UtliE6pYLBgnO8XhFi+GXuHiAPP3ETPbXB2Yss0TXeAi+jkvjtQWIOLnyyTgxW+hy8IUt8zlkHSq
IUWcIkG052XrXyPmWOgHdfWOVrw+cbd7HLz6DTmq/PD/qbA//TKO/3KOmWvjd2z8d0xY2H833/8c
t7sBYX//K3/gYJggH7gMrBXHuDCP+gyA2R84mP8fGyPmWnbAKYUH52GM3T9wMAe/loBh3goCwBh5
jbmR/8LBHEw3tx3Xx/g7UAbbfLN/IHF/Qfvwm0z+/vWfh5htg9L+CoNZHjg0TKTEazHwZf82wixb
8lWspGiixqnhj6/1kmAmRx1lLsaWKW9iIW3y/eDDQcW8lHuO2tSl85yWgCIyjLIJqZ2XkawpD41o
0cJ0CvCTejEdPKNAVdZlgVBkzVb2wAe57ioVDAlCRQ8rPt6eI6CmMhzBtl2TaNF92q1ShryFCNdy
J3GmYowMsnDxxIf5jLRzEOkFUnPbrhff/u2DEGsat4b+zB/IYk4kP86+AriuMb5LVq+F75LLGpAq
bkFtLM4KoqxGxEcF3m2t1C+HOucBM4Ho7Elof6KPeQ72bREwCKEaxW0fwTHtmir+0yPy/7juKM3+
/cID5AtsO2AOlijG0eOx+PPsONQEnAnC6ggjtCtQvf1jWcG1mqv1lmu0ZD3F2BVuQXvpcbiXJQ4Q
BTIA5FmdKu1mu8xnGSYacBdYBHaseUwEgkj70sbMqaFFaTj9nqAPoVGD8jmAjwiV7mJLD3WC0Upo
Pekyxy2M3J2N4wcefVPCMsQANtNdXKTAw7HFHKMZSqj28ywWrX5uWjUdS8xfwnCUbYhY7qyp514G
cJChWX6MvVBRw4e3BpPLwtZa0U8ArF4NPzrbf8a6unps/PYgq25ZqvfVH2og8fAtIP+nHWEQWydx
QPROT/c6ByWj0Yra0/9l70yWK0eya/sr+gHI0Di66e1b8rJvJrCISBJw9D0c/vVvIaqeLCtVKklz
TWgWacFI8sLhfvzsvddps7UxwlhQVv3aGX5Ms3WYUFTd8UV1/rHpGzSOISHjcwpNrTd2xkfW5L9s
0H5I22pjdupB2QrpY1Jnz2y4H+A5mMboJamsz6Ae43ML+6VwOnvbxDRBNaXLCeQI+D12/vXYTtne
iofnotIvCipaGntHN0GVy60RJ6ELiQKzzGGS8D/STjmH3jIiLgqBt3MVBYQeOSxUSVwaWB2gCw9z
PO0rLsW2dRSkRI1+enC1MFZtUVzwIQTrLnR2fAYPTVZ/jKVCOI2k2gIWkukYrL2OBnrg4YtyR9Ib
ln6OR3mfQ1TqJuOxSbJfOBJQ7Py1o2EEjDyIytfU0Ei04qes2uepiG8CJ5KVNA95Ot90HG7Spviu
2/5kJ/rRUfX9/OZId2uM02bpjTsTmMB2mPbKNx51qf2Nr8N11flvVUPi2Kzfsaj99BvAR4A9cvAk
h6imb9RyWm2DP5yRhl6K9r4yjJS2JbepUHJXm5eyU2soavgRS25DYbnznZLCXmVguTCJceOneWgV
+cFFRW4U7BQrj4trmsabOrZ4F2LMbnEyqUOORZXIO6HmlGxA0Yz+ZipmrF3D9Ku01JdUivu8FoAR
5mFj99AM4uE7cmr/NCjrS6Yuup5FdS/D7Iub7PuMhewg6Luvw3ff9SIkNt4NBQNl6B0bJ2qkt6mj
35vB/xrmTVmHLZ3Ypv2/4/frf3L82vA4QJD/15bs35Nn/u1vMzf+zB/9+zf+3ZNtcZ6asERFYDPM
xQv/w5Pt/bvHMQtflO3YdwIg9n8+hAOYo27gw3N2MSD9iSRq/Tv/yTJBk7r8cxzu/5tD2P1Pjmz0
FKoEzN0LQz+wKAT+fBYYxHTsMNdyLcOeta/pI3tzfhilie7cR1ugP+Va52gdfj5F+7pAusqd2lxb
E8Fx0xq6vTsIjKuo8UGaV4dKVw9tHc9nrCRIO4gyZUTjQngfQxnSJy1wCtavibpMpa9ATM20itga
TiYExJWNjWLT+317bn9/SQzkpVBLctw4b8acEEklzYAcaKRNFjzGuUbb8tBE1s/MtevdkBBxs3Mg
dNoHOej2WXIy/Nk/EYrfEpGv8/7dM+KW64J76lLMMfXv/QmcJnlzo4UL/x/r4Z+ctf/s4/VNULEO
c55c83cF9uePt5tKL+otyZWqH75qf7wfLYgqAGI2nvnRdn28xt5472C2klaws4rpF8myaIdtmdsA
3MUkBAHADxYchpYdWjRVfIEB58ASo4k48MSsRm5FJsQqCu3iQmOPgKw7pZtqrLica3UZWsznVWHn
KxU3aoVFK18HTi93agr1aix9Y+tVV1HOA5siwRQjByLx+5FUZbhjK3b3nhs9iRgXgWeJch961h1m
uwrbiex3oxYnYF0zErX7SDAqPHHifXvdbK0GBl1tRohycM6G9vSvP9qlDv1L+UiB4Zu+53sY7Pzf
H/2fCLh96C33qjaFw4Egn4T6vkwDB9MVfTGyZ59RUFFXxfUV4sfL7PS3rG6sMwgP6+z4Db2gt1Ze
hnFOjq0lvJ1lVVCtgO3dZXUL7svvzs2cfRPWhWmatFu7QFcsAKiugZDBg0r76YSGNhGmxJIIbfWY
5NI5djE+yVg8qjr+rhsgdl1G+3R0kbuk9raj4/h35VBX29juze0s3WqFgvneEjVIzPHSuMXfb09/
m2r3T9ag/VdUMEvPp5AHGMyeEbAI//EVLwrH1hbaDmkh7IkOSXQQe8UWmCTWaxuEhjNvcnp3Z6Fq
Osa89ZvUMz8nT2ArMFNiejjphrbZSxFiNbN2Ax2ZcxuWHgmAdv+vHyt3iP/0WH3b55YRuux/wLb/
8aftxsKNbTPLyP9/T1Rpa8IWMffcdjh31nA0nNo7iTG5TqYArhDPKTWigrCkUQgy+lYnb7TeTT0a
28HFp2WMUbHRXWGdnAIrb065RtJcnSZTkj4uFf90NyNgBmG9Nfq6Pmc4bLcJzmTxmnCRuMRT4G3C
6NeoknQ18VT/m993+X3+DHJeno6AB80ZAdBZ+Msy/9MyRqXumtQ3M6rgmb5lHNY7y5nUhldRX3Tj
2ts4p3zk3mJfmi0UGn1q0vzqjCAopQE5xOiHA97Lt4nWdDgWFIfL76fNZnFXA/0Icz8mEGezG5LB
3dRz552daxyEzs1cmH8adtmAHJGwARhz1f83D3SJD/31FwShzdO0OO4YR/iXX7A28ykN5zRfg+x2
tllHNrE00/4Sl8Cfxuhk0FGaXKvd2Dl2OUrHcd+0/MbmXJycKrgTdRPs/RSIs+uMP5TVFDuhg3Vv
K02xWKpjgbsRb0xwijHOxUHuER7INoiB1xZ/wt2/fl4Wx/Vffh2uzba3tA1tZggtEas/Py+WbtVY
bpevY/chlmm8HT3/V2ORZ2ajJcrfv5mDZawT2Vi/VRPlB2+h8k94jJPUMNZu5kaIoVStOebLwoT0
YER/i9H9l6/878/0HxeVYDUFLqEybvFUEv/4Q/qFJUcayHjsi2be1xM9TJagS0IVtkdWJ4+dZb8W
KGSdzIgbZa13qf0WWpIjul0SPRWxuU/jXu/MxJu3ECX/9YdoUwH99WO0QkZWesIWVrDMC122gT8t
exOK6+DkIiWCycIm4Nntk+k9Iz1wGcKaMyyV73I2r3D3uAj1IKPDBcBpTrQAZxydKAvizsnC+r5z
UTxUpknkO861mX/fVvvXeRoG/Inmp1nF+I0UmlDTexFEkdqlZQ+6sPTsaRuH1icp+l2Bid+yftL9
IusVGtbKOOA8KU9OX+zAqRjX2bGTpY8MoWyCkGoDehPexCdIIB1lBCZfgrlEWzAGuPDYsnS2UeL+
Ir9C1jmyOO8DipWevroX3ijG1GFyEMS6Id37gXhFKM73zdBfeV8wkIK4TgXxfaA4r25XuKsoItuc
AOoyU7gB/VrNvrMRCrZQ17dEawuvX/lhcdclcuK2RL86HZJLbCcJYC9SLd0EmzNSBZDdqLuQq76M
TeWcQ9taC5Q3hQLnja/tIsj1izRXWOy6JWmjJCzxyZgH09XZmhcZJxDKXrpIfEk5xDuv/5G2/n2O
BgiLMN6zE5xjFV0LRvGhFaaLaAiE6qezqCRs5SclkBWHuxqm4QEy7haDxrQ1Wx4N+sneSUJxmBd5
0kOnDNEr+0W4TBYJs5INzDqa1WXiblE4ChCKArKCYcRnHy2wxxu2iR2sg7Vn/fQTTmn00gzdtAoi
B5UHKdVeRNWmM1Pu0E6PrcMSq0B04WnQ7WeoscVgBmukF6/h9VirYJFsncicdsy+ik7F2Gy1jzMW
EqhauWi9LZpvu4i/8SIDD4sgnC/S8IxGDKzTvfaLbOyWL7M08020CMrZIi2XRojIHIflncDHnxTG
Ia0C/1AvkjQiar3Pf8vUmqoU2TpcBOzez1a52T4GuHrXUrRqbf+Wu9G9q0UAjxYpHPvcuEjjQxze
aFwtxWP1FS3yuUH/ZmMUyHeUjMT2erETHU4MVPcO9Z3esXU9x4CiO/smNevA6hq9ClrRwgBCTKTW
IdjnUUIUFA6BqMMTbNpib7hkw9DHI47op040e2/WXz3/r7IKceLT90Pu9KE09RrJivSZwBu69kFO
cXK/LCT+zM+fCyfBXReBv6fiusQGG4MTqs3iwYjS5Nko1cHoY9ZxV93CAtru6AFrtvwRbwDxLBWA
gS7Z0JiLsDWj3NnVQwbQ3Qu2wjO+TDYSM7QvFcZlnEj6aWhnOPvA8vFTAalCMocZDeGw6/ZtMQNm
hR4ZFs2HC7HSIGmLT8vi8EqxpFZ99at3oocWsvQoknrXO7Jex/aMjlguX4g9YYVXmpuI4VpHj1wo
zY6ddDH6hrWHKq4X+pEgmSiXhEAYH0YjNklWP6mR1GTTQVuSI8kyqSqS5vQi9nk3PGXNH0FnP5YL
XNRru2AtJsdHnXBOUZJPJx/01SC74VAO85LKB15lhpLGpRcf9GDfBVP77YT2u8rp9YvFYpbjVXdk
exoKEvJDouN1D4T5RKmCVbgEvVDO4WNcmFfsddFeVgN8dxgDat34w/0Y5vYmT0iqoldMSVntGLi3
lU4cXczhOXXL91681Kl+GH0K3YkiEgoaXh/uyeLgcmk7W4CsCVZm6snDR7b3u+SDzmRym7zql+2j
DhljtU36ZLzvnCdQ/sVd6zjghqP4Mge65KcD+/ubre3Ob6R9BcoGyl3m14+TYwycvi9EJc9ulkXn
MZRMX8DMhtC0EoAU04ktmwtfTsI3OFkJwfrxUTVWiL8GRPECyZDz4FJCLfaXIfijT+x9zrrcScyX
K7h99laE9fNEiGeyyl/F9EEEEdby1OArmRywR+W0kSZY1uSe5m+3mjA/McBgNk4iGPEuzRzK+Dk0
6FzOtJSrYJ/hhQCIt0m1/AQOMx56bSJezmVxTyh/75b+Xg4IX+3UrXpZd3d2TFbHK5JxHRQy3GWN
92qI7Oc4l0xdNNJsXziBQV1L4ABPTLA4xJyuECRgwDR6Fb1lzhaSXBVNWUn2WYHGOhW1Z2+VgMNY
iWY1hY5DjiMG8ed1WL7m6azTejxZss4B5vl/+DYebC/I3zhwa+z5504SZetEZ65tawfcvSTYWdgE
MumlV/3AZAEoZjMYWny56h1GRXiZFNm2RPnXunQhoocB9ka4W8ckQMYrA6wanl1+RG25qSSGLMrw
R4+eJzZSvXiHb7+fWcY9V4TRq4d9bsvlEPsNAYR9Q3x0o4zpxLtFQeTEd4TRqjUELPxlVbay0R+B
sbsCb0tMpJf75hrQOoHByL5WBY1WLHhkDDEGgxKnqPBUkB6Qou87kCB72L/3kgAqqnNxQZyvsITj
qBSKgkRm9i13flkpkndcRT/KDPshxuYHXHf80sXKSMisTzTJs0ZNjxOAQWaYiE3g8D7HuuGttMnh
YOW4eURdduViaTU4nk/jVGaHjBoDAaUjBBCg71GZblxS7eueb+wz97EWdXLobc57r8GKPPCvR5bz
1k4YdkUaEQ6GzlUCh+iwDIO1iI21BJW5n+zpCxZJu2qWqRzNCYnZ2kOV9XlEIt2KIfU2zSy6FUGG
n34JDrWajH3stuFxiVdliOq31MFW0Puj2ANePHme8i6R6g8i74xdXqkfYW5Jri721kFNpwwtCMfU
XvXiQrtNpCz2TWwvi89vLoFNlzYTLzgH+HCHhYlqEVsgqPcBqpXpAiG9fYeNqCuAmfjVpZ6XnEyk
nY0ssWtrg3NCnvp5eOqVuDee+6L7ObTjkwkKV77HegBv31wWPo6MvryOMJDuSZaduoD0kinvK+Ud
g0ESC+0AdUCdNbDfPFbkmMTogQcGXlBhDc6a+uYl3dEc8ueqdc+9ne19mldrJlIQ7xnle1NXb+ik
n8GAA1B6ZLTioPyKWjYmwxR0B7JTsVQ0BK26deJF1ybkUel6mk+kqb4HRVx1MnTBdBwfG/+ooE4z
bET35JDCuAP+kx1C5RVbrZHMO9tejZby7pmcfUnMvD6GU3gANlOwFVruphZckArazTrFO9EH6DIF
EdmJ1AIcHCx6YFWqQY0XBHK5cTEEloy0YQLI2sIQT599PjozfvqQH78LcEcZjf6wJPF/AtoRrpGP
fOpSyHj6KTTQ58iwwSjE9C1L7wm28JOmqbAymJAjfgNUecm4Bsg1KeFpPdb6VXXQ3Ge8xZssBpgw
DOlrnWB3K+i9d9RIq3akCZ/lrzk63sWhF8GJ4G1kz/enal4x7cNvnZ+wzvw1hHYElOlNesO51gzB
SdjbCrOu94UmEGRMf2TLzAidATU28x+VQxKtKogh5gtBsFflKdTTgXdvo6b8hGd6xIJr/xgcgrJ8
yGo/V5m6k3n3g0zSTZlFTjnsn2puowsGcZ1GiENONxR8eJWz0x6tFAgBFPMlWeqk689eGpTnZKIf
ynLpt7KpCNb3FnwaJzm7Q53dQFZnN8OFJu7OuE0z5Ll14mZfxsBe6MdQmzDKsG8eE9RKwo+t2LUL
MnkQ3WYmS+q25GAl6OkmReFTMLzXnq0BtRkDoFm5L+QInz2mHi01Lj9avxszd5+JlDxWcBZTU5vb
2EhOc26+ek7yEUTFRwjQEVyt/xRdvImfZygFJ14/t+AcQHiWWbGzZPEthWbFMzViy+Y7PQis4HoK
HhyZklEnToJpp612RTdJxnPM9zSEZ2L/ol81sXXKRg9zVVxT1VgmU55C9zuv+MasKIHAIkR5/nyr
KkA7o0MoIXfmX7ay5qP2IO6ReSZWLGgsdBja+sZbBwGdvmT+bGZert6Nkw0g4SenB4I5R+UlCflc
amHC77FeWtm7+BlJNFX4yCuSDyEOGwwP3tpREGPxIMmsijdM0Ik3I8WdTRd0qNWrMEgeGsuAHRkY
OOBKPCNO/oADzlulI5N/qLIOLE94vfWEqSLnDB+cuVibzPGBzqxqTOLzNQhIbHnO8Ah9MgQmjcGu
SRpc/oGEkQySrM1aQn2JB5V7WVuN/MwJ/N7k+GFYffFg9M6FxNt35lXzkXiDFsxr4rX8JF/Yn4TC
Z03zuD3jonFOhY6wOtGfHpiJtTbM4RV+c39SM7/y6OBLjwIyrwF2Pac172VNI1rb/ocTVM0u04QL
SXRh/47cZicw+9Qj2mZojER54JH3giFL1oE3VINPhs2Rq4Y2vsRrnM32JjFaKPXq52SnyF3Vtgkt
whha3ZRWkNhy79vHJsPsomMf2eHFD5JnYqpf8OUx5wbZWVQDxVWFicvEf2d1EdeA2fgIyQtsQzdm
ayEPRqfkOgeM68L+SF8NHVb3rSY82v8QMRT5fraXzNHiN2Z8h2sDLGuyDkjx2hmn+Ww6U3AgvKtg
5XIlDrfccvxHt7jWVQW4NSLAbvZYhxI99vvMoi2h46HdBLD0CQ9fdGrApK71yBweepJ+6TNOxTRv
WOW/K6f7w6ys8rlnBFSUzsC2RNv8CLLu1BUdpqBwAOhR2+rAX6qY/hWqC6OJ4EcawykTZJF67z0Z
XMGTdDaW6yQnJNv6QuVKVmapjLgVNtuYynMZjpOfkWsR3pkHt1alFOeydHZsXt0lIW3i+Qk5oq48
MldqhQ02uFactw1TgCDVuNgY2n4bheGnkOehbafdhNtopQbCOoKhA8Q/AJA0fuMcJe4p5S6wDmTQ
pKJe7fHF9vxudCgZACbcxj0NyiCOJqadXTrrGm71bIlkn8No2WJrYXaXwVZHWwYkHZEse3TDbUsu
ZccNRpW2uzWHHpBfzeCnoBTQvsxPZRrNndWdATtsRPTpG/LDdBomP9i0VeuBHvcAxVTGXbitqtza
Sv8YeKm8W9JmtQlp35uezOVd7IXHJmK+i6IJtzowzk04dGjDdbcvwuCatjUiseiYS1bOdKRM95EE
Gbn6kbTdFPbo+fnRiqOfGKWI35mDWruCSVt5g3E6n+9l5hBQIQu8Qjr+CpmOR0aPuVKjrcaryeGd
JQ+jMMdnkS8z9RLlfOV66j4Y9cQAB9pRiFiML6kvZRE3h4AM/9TRQ5aLVWVYTCtqsa/Yi5EFAzmY
JQashaIlIj8z92uxvUiLsKWLE2ZeLDEW3hgCL922yRK9z8o6uk04aJhuZV6bJbAzy/6FONpZLXYb
AWsZ8wwWHAL9gFxw5dCgYZTORPgakl2/GHccHDxS4pm1i4J2nMB0gudn2toysdf1Ym4hKsIL0Wqx
mXG++IsFJlzMMGLsschxMcD3C4NBjS4xAr49dcxbzHC0dd0zqsdUNFEzr1Z3UFjWSdandyOu0qmn
fs9IdoB9B35k58MWnj55cZulG4glfuktMSNWTlQFOAUnBvb1rAd7tj6wbgzXCg2N2UsUqAVn5F01
dJyVzJfoBxs6pMniG4pYPkSRZlzPcNPWEDypkOU4yeqN8B2cVNGKfRuoD9Ub1kZnBX6IdO7pA3AE
NFw4DkZIPnF06x+V6xKfgNS7a3ITALm6iJjPCOgGV3hCdZ6dguwYOcUslTBYxfkCZpqfy2DBDJcd
9ON0ee4T8cWWrrPATDrin/y26GDu4faS8ZgYPDakAQHQuXiymMJDhSWHu22KL50X2PG3jVdzd+NG
U+PlOQHA2gWlbI5GFQ0rq6Zqm6ofRUZUdU7Mo+dz6MneWQaP1Pex54wHAxbzipvCveFIvcWN/eoE
iLQRLCXayEmIP2ubtZJ2mjfl2yZQXOpqbODsgqlkGCWTEk6aVs7IdfYoMUCZ7U9nZiBhkXPziv3e
v9I/IFKTql/cPb8dO3yxUhDqTemGnOdKwyqlwAEjg2G+4NrVS3cVOpOxhmdIKdOBe9AIRH16Hxt1
vldw9Y9NWR7YGR+ZbiYf1IzhHlwUw78kpcokGOGRp6jWfpD/aHuyPjDoGYaXDwYxhDE8+nULmKJv
fS7p3jcDGvlBZBRdCr80Ll3o6nVP0hVcqPmQQrM558uXIND//8uy/xLMqGkcV+IKOrHMXnIn9cDR
Y5Wvp1RsItMNLg0Aoc4j4uf4imB8tmCpneka2EZ3xL95V4E8mFeKVXGOA9ItLRmGtIB/XLoNlHrm
LPxOoYSsJ0+ld/RSPhjU5x3YICiFLcLYKTnXcoU56FcwxTY8rnzmBEnlJlWwGxS02UvKxe6oG+r8
5dAKAuaRJQCfjLxMaYwGX+7y0qVDrTeuop/A6Mf2vTfledpl3RJqFsVXzkXpkhMY4r+jcwV1cxkg
LOISB3eSya7fxblP0VY0vMzFdGvAGW74q6uA/vaLm1DHs6mIxBNcACKxpW2Wb4J+/HAEoz3JLO3c
uGG8BuM77RiiTYpQA9kM3bD23BsEFWuHvglChXUFTos+XF9n+t72xg/ChwCls5kn64/dXRWkO+pL
eReFI7VVorCqR/GxhVK0cey62GvOr7Cd3RvcNUKXzt4sS/MB+Ox+rFjTQYAtEXrBE9dvKh+DjAhx
JADxhtkEm2kk3tp6TUNrLV6jTOYHD+8TrTnUBsNwt5VR8RdI5e48w7i6M7kUeoS3dgDDEo8paE9y
eocBnjUaZziaxQes/7XWkGR43/8wLfGcSESqkYjHTtrTMRDigxmHLrICcwUDLpDrVBAmc9JdLxP3
Rjs6Y+nj+8aOcjQ85ylVD1jtHgY7GZ87Q33KOd/1bcSE12YX97l79d3wnVFpxj5R277GjBfSkt3j
K6YzaWPhhwhcC+BwRa6s59keow1cnVVTCKaaqtzbTXV1YVNL0WLT+SSyUh+taU7Pgag+p1LNLJJE
HuKekJnp0QRXcf+zivLpsUypxRGCAKjC4WeqUA2fye3wX3fGgM/bCLbsBBymUkcXp66jS6ja9Vgs
oLXlTwzBZFaC/xr5XPk4m93NJL2DnKb6lLXxre64hNYW/k6bPHTSDPpcq/uwMOVuaLCWmgrzResn
3VbUwT24PYIb8LlCSEOBi1nOdfaZnbY0cKpvx4SXLHICpG4fvzKdxNqZggT4kn0O/T7bODFlMNc1
KhM+kp6A9SpzkHYUzM++8dlxOoa35sxRbHcGEUmINHgKDIaRpfmJgEO1750mWNN/vdFlOycdRJ2C
EQPoJOiscfbTH7pb0dHZTcP72GnepBj1g9kV1x7HfuA2lPaQQtgXan/nGtWxSfyWY5s5kwPFH100
nkA5HhRH2ssQOLSNO9potivlpssnSH3aPZU+DRe8iyAJCImYzTwB4ZK3eJZ6N8HXZjTe9CQqjJbt
77ahEZr9QS18RnVxU454ABrBWerFn0F0Fdhsv9UtgR0mPzjXTL61VfHaaCrW1jSxV5rutpPmpYSO
/tg0RJ8WMAyGx7PZtvcDlOwVcvCE5LogDSbIgvYstmMql9XprKKEyzuJCKjTpNLBz1pfzeJxYQyo
6pb7UlGyzZHvqiWTk3yzvnW8rdqI+2vUtb+qjkEqBQaFIZ7Kgwvqi0M65s4wKtDMrfeTJqq1nsa2
3Y4zPYkpSe1NJnfgUzESRsWvGFJawlWeqMnMOIp4Zr5PoucH7cZguMhBwCxmF9LiVjK4Zc8AMOuU
FKPFK1IdlGmPRwgKtywO531oWstk3NS/mrWzdctEnYPRO0J4k9ekA7NvDDUD37pm6886ODJ0zMtl
8AJMWbXlZTals64kPt2au29sIUdWMYbYkRFZbeHgK0q4ipPUPDXoiGtP2s2Dcv4op1o8mmX6URRm
f6V0IZ0xavy90DioqskPdAwVXiX1Am+OguJo89auvfHCCzYuy/9YlXVA0eFtJsGYzAizxkmg/5zr
o2UM6p1l9TQ2yfABKfKkxlnefn+RNPFvA34f/BI75STYHbS454ZlH7xsUUibjtEmFKxhmG/jZhC3
Ic6JMFG+UhZZ/nHKho8xN6b1RPt1TXPWP9kF/h8COztKMKjNbU/pWFwsg8B+JIbX2NYYdcbirl5i
TktNuKr9HJ9aowm0RvVLblJeQrCKVvQNt1PfNrR8WM9OF98JZkGsFJzOhY84r21VPsjlMcZuXAM4
oIxsqE2Sr1SblNaxW229aLhrDB5pZjufvYFdNJ28EoThjg5Ti6RgMWpFKy4msalpabEPBTMFSZe9
JFAd8qSqdnn4NvnliCDFQTqYd6Mw0H+i7BkPBmxywj41qAiv1vJQzAICjjdg4qJOgFA/2psR7Rij
As17q0EqiVL/XqY2K7nTtzpglukdmcOFd0B6ehlCvvGa8lgu8yJyJ+q5zCUEGxVTBUZ3ZyRTfrOK
rzppq/tUcY+MW68++ZXF3CiqxGOnyIsxfNHsgvRkgt+5iyplX2X4xii7YdXrscFWkTEnbtLJcQoN
daMhc88xIva8RbDlp1hsZB3Zq07WJADwbdC8JQ3aLJCaavkC/WAdNIG+8xUjTVK6K7u2bImrQGlT
PmCimkPUQXmGgml8UOe3G9X6G9z702aWwW6YqpZqFsh7IoZbH7AO+g7nIv3+aLFIQkduyLlFTJXZ
U/YRDFRshmPEmLYBiYgZ3xvC0c9pV7JPtscisO6DaHxH7JhfXBHgLwJhpWkt7GuaEVcIPbizaLQx
5HPCd7TMJ01S7ipVcLMxvkecOevYNLeOssQ9Lp+GzphvkL8EgKM8i7EPQFlg0LIv0Mk7DjFlnSDN
eMztcUPnh9HwAUUz0VfzIHoJWI8m+oV7mgl6Jk0fqpweU4q13Yxl/5wOlfsQzCNao7jv48k+d2ag
byqv2n1VElg3ZY5GkE0PjDs8l3yOp6wrf1WRjzOc4mMtu/GkvJlSmbk68YBPMQ7hpsg02MeiuRRB
/DzF6SUDYgpNjXkrne28NtVhVi6z1+ijEhjt/qDfpI6JDhlZYIYUFCSRhh4Hh1AZg97M4ujWDxks
7xvotna2/R2lzrAUpczmXgZAGcUy1T01/YNZdiM7pkDMC2d9n1s+ea8AVaONO6C15XLjTzEU/f5j
hVng2Ft03TEM2HuMOkznYhN1FnjpWAcvWWP90BPZZkK6dBij5FCn2GhgAXcHyVRaky15a2S9v2eY
5bVxBzaFLNhmWpgbysJTA1EC41XBcI7Mf25pmqzBYTAZrRveGcrsnKq5OXn0fVDIyuE6NgyoTxvU
ORkyP8qOrHtpTXur980jdq6MAfX7yk4JYmbZh29YwcVQNCwcJlnvSgbo7iTw8zzybuXcu9sgojFV
tKM+c+qtmtR68Ara/p76DCBzrO0+aQ/MQOWE0M0hTPaTR2HaJo+zRutwuPKjOHPAsCPSLYzCmYmh
uqOjyp2TnOsu5R7euYwPJPmwg6N5pGofmD/UHphQOt8RjZRYTMjSyzVJo2/hJXJTG/JXMUjnrUbd
WtKXIn32/eyZ+dK72Ay6owrAMcSpgVNzCf+3zv3oyXblQRhbMXfsRVdfyu2sT1HdywC8dBYSCMc4
Y9LrJ+sSR4OxZwk5BxoQ87rPvzGXBJjrSNdSQxBnG4aXdBjeZsu3bpGBqcRHHbDmLMQW9dbkAZ9L
Ff8saZVuVBH9JJh07cGlrqeWkZF46k5TSz5xlmV4AH+01GKd4THmPWfqBGF20rwRFXyqv4l/fuQh
nZqkpEpa8vWi6uzT5H+yPzr07Bg6Rr/yQnCKoN4tZjgVuL3guQSggye6/OVDqZt6cniA2/d902Q0
z4riMPTM2LL6naiX6V054vOM+2guaTXFKqcOrVBGUnMoGZvOhXOupp3wMBP4gylYG0urJgA+3IU0
KWRxm2OuxDmZRWwQnPNJm95HYE3WLOr2kOq25DmTQwzd8iMr9Lc5o1rYNPnmHh9NJ51zw8WUIWzv
jMghwVGVv7zM4Gc29FuHCe3eaPnoG1Xew/45T5hasPM4e80t4aD0Sw1TYhWmeE7yfkrYx/OvwF/m
tkLwg4Skmk1QLOHzxnurzbrhnp29oEAxPiW1nx0fXHSfkuoJimA7pSVpyk06UdYS/7Z57dqvOgvw
ABsUbg4NYMIhFAeLbWVTwl3FWu4+N0ty1jCR1HJjXElOILumxuyPZJlNfMZM6BWEWyLdwYnG11DV
jGNOLSJI6cZj1uf/Y+88liRHsiv6L1wTbVAOBxbchNYRqcUGlhJaa3w9j3fPDG2GxgXX5KLGprqr
qyozIhz+7rv33L1mwuzoppABsU1/wkRjrs7i5EBR5TO4S7Zv03BjnSRXbIepEe5QocYORIUW3eZB
H1n19mj7zN+ZmgRIr5+n5MlzB4Sx+R35N6SGAZhlX+nOrpstth2F2uK1wTXtiwyETfs7ReOLk1KS
a/ofWsOAy+e2sd2N5eneyWLaxQR059nILGHzhYhM4ChXWOJ0YNHyMxrtFxUBe2qRXjomsM7a+qm9
cRri3040PWR6/VHxSd2TC7imkjR54P0Y9hSwuKmjDQUKXOU/WBBeaVqCrCjlR+t3H37mHEYu6A1u
t3VbpMPyd8hZmtd0lccxl3+bK+Yw7yta6O8Jsqlrdv4QWHjuKPzdhdS9RTLrb4P01hbAhdPojJfR
1X5JMgQ7XC/bgItLF5q822jTgaP16TqwNunQpZHGyUneKHI4BQpdMn9ntfiCZffYWvC2iQXJaty7
wByEDdOLXsFnFGbsQxNw4ET6myDM38GnWayFHNwmHtLUsOtbjT0DtnC7LVYgmjZagexVYpeTDY4D
w2J7AalgybProFtBfyathWm5zpeF8y0TcQvn7mWEdbxDUGLFfYhcguXcFN6HnrEIOzqqKwQSAGmq
cJ3ZQk8jc1Ulr8aMZc8ymzspg2LrR/zMLQFkDQN84rh+4QMQUvEhOWHHhAizJa51bJD9g3XfdQGv
kDa+hXrI4NSP3n42EeeSq2/k+jHNa39jOubVH7s3tJ50BaywpJfDeaDGnCdtZ51yNkjUq0Gf5Zbf
RZ3YGd3JjKZ3p6VHGtfJlztr37mgYEca71Uf0zaZsT4MjkaZuguYPMNioj5v3RuQgjI7bxaQ4h7r
tv+20wg0dHmeI7tZ6/plrphZ3MLOoLfBNykTL1kZvnZrq+eSsth1YYxiGbZjw/RWip1Z4UNz9Y0U
7tEvqqeIG3yitdPW9HgfzfYllFi2GjZqTXw1PKTKMuC7rGXWcpCz/WAP40laD26Cc9ptwVgBQbLA
s8Cs8LEGcbCTv4ZF5i11zdrgGf4thUlrc4yoFQbW3TCWxyDx0DhM8alPXrxk6wCvMtIrUNNy9+//
FcYsVXKrUBmufloh9PwkRLt6lfHC4kXag5V/6qLisojj2fNcEONeOnGS7ErdeY2JjCUqOxarFFlP
nAyjvDyE5MskCw9XJc4iomddjI9S0r9ei/aLaEO37uxS4swiseYTXcMeOC1ClWbTVK6N7SuUL9bt
psq81Sr95hCDG8dsV6lcHDsh1chEVs5VqTk/3yikCIyAZDOPRXKcXVjRyk7mqHxh0A1ISngUVfJQ
qgxiMJFGTI245gFlH/SepCJOEXocVXoRG7W/SFSicVTZxowlt6XSjpnKPToqAZkQhZyIROZEI0sw
gWz7k22iUpO1yk9OKklZqkxlhethbYX+ssEfc0yF9d4TwBQsAAU3aJaP2Xg0ItTRur+zuXeTBSEZ
lH4ZCdf9MKSdOzxlY8L2HF/BZuB2XKoEKJY4nmkqFToQD/VVTpQQB2DpPIY0T4hUJ0xKfOrPZCkR
0xoFJKl0HscqfVoSQ3VUHjWfxp9OSy5zLx0ip/yPl0FHI8RK6wvLIad5aWvyreP4Vqu8q2OfwbPO
G1slYasR9Cq3r/7gYmmB38abo6lxCnPustoAM+e65dnq9p5K2eoqb5up5C2Z1GGlT0G9cDErrNnv
oOeoQcYmr0MZrM9R8GupNG9IrDcZInc3jOtZ5X2nwLS5dYDDnXwyYQNgy83Uc5GN8F7DpgFrrtLD
FSaDICrCx860pyutT5s4Ke9CGJp/paz+1svCmDYFRf4vNTH/8tP/k60xpnQEvvl/BNL+W2fMfRjl
P+lH/q3dPtKPNso/2p9/Cir+9Rv8nRZAqpAMoLAdYoBY8wly/EULcP4wDGL6/CtXt1yLKNF/BRX1
PzzbASbgwguwPUfFIZqia0NQBOAHHI8tDP8FAUZLiv9NUJFo438LkpCgdNl2ONJl+W8oZsE/RQa0
ObBDMciF27TPI1BriiDMjWHOFHLxgVtOnsZ2zdaeQBqfeHI+QvBDwnRkQ4cZ1mCBUXeZ1cBm9U7/
gJ6FyOv22xQ0zxrv8J3lKW5AMrSrpuL2S2E4qUhrws45cWMkKdSCPuZPAUXYhp/jLAXGW2MPNocD
32cjCXePdoaCcl6EHymzRzNJ7xKEikU+yXwLK8iAt+pwqNWmvsrco55jlg+bHYjOeGE6xcwWwCVi
VfawY3NCSHU0XXhRoHdlhb20RO2ubIMNDOAWylR9udRjcJBTTnUTxZTnxAgILowoyr5tUI7nrVwa
4Pf10B7abIbjqf1KSj4X3OmpQpDTMfEQOeIwv6YmQFB2Ox0gXia6WtRHa4R3ajcUqIT0Qc1Td3N6
/caE9toUUoXJjGsMvG+dYtyx+HvQeZXdTYl/8ebsWOLLyyDtsCCml9WmzveAVx8gbkKnAP4IsLH5
mc/9t1aV9EqME7+SNWYIADDqyudMwNRUR5nZtj95kGmwz51BdQNtHIyL2YjTXa+eRmvwttyYOXpE
+6DNw0PeB4LRBxOk74gPRsdizS4De11r3ao0oqy+6SFJBs6X07CX0wrUSuwMj0PqTrS8Ous8vtY+
MLu6aOelHHQ04U6lRIcqACBx4Czd+Yr/HVQadodJYsLPgPODL6fFjj8t9vvnrtJ+Os7OcWvxS49p
D5fCir44w8vtMIEEd4YRuWv4nWWylyaI0VDq9ROWJ4cfeaVh32+pxKYK8TzZ5TWKzDcBfkaL2MQI
h8aOPdSum+wyhviWHuZUo17IalaFg/kqNqETZhhfjTLAL1tpRxn49WMHhKKfTsJX2dCiKXG12LQD
+GxHc6kiEZhGw4qicC5kju9gEnBbvIdetavVskr6VLnPhHZYQdPvqnW/JZprpsT7IYpes7iCnw3o
AQvNQxikwHGIksYzfAyrqdd0NcBYhYS8Kmk5ogbi0SEsJWORMHIa3dqsTORZQghEMmWO7hFbcjfP
yVfQvjeK3knaWIlaASY+LEvQMkMuwRA5m0pNSmWxq8vsMQuLo42VdCHK9LmjYrk0KSYOhLGpavtq
lK65TlysLS1h+ZFHVa1XwNSa5CMlD3scgvuu7na0aPlriI8kRYND5DnOCXM1gS4jnqnkSOIjRSja
cgoHaznaxVMajt2h6vS3VHj2uW8+9dS7iFTEJ7IB9trF4rD8E0PhuPkpH3xjy7rSXLG9ZS8UNd/R
NFK9rfCeLtv9vrvpBo0crZ9wcvGXXURRdPVmepkKC5yB042PkpLsZYXytdHYb/s9C3IJuZ92JfIO
3HxBSTBsFBq0SL/WFhX3I5qLz6XUn2aP+UQD+IwbAJerSxiMPfIrLbjcZM2Qj2fwOqlKLC+g4C+h
64793EnLqs9Cbz+kF53LB4uaBb8SwxJvxC8vgbEw4WpoJfkFr/11S4ywaIY/A864kjKEfQAHO5n6
1wa6vcksQ5G3/Sjq/qJCJRcvQH8LESj+zEjZicn/KxSZw7Qbui3v3ageH7yI5aswDw5FfYvBVmel
kszckB2fUWK4ieMi5yz25KIUGeMAF70gqa6tN8A4mWjwMoeOFh5IWogi8w2b9x0A2L2h0z4YGDkV
tb29b1PdPJguBlAkTrTcmYhBhmjr+TBlI+CxEbbcNUiL19CRBIQ1xE2k+MbnZC7UN4Rwy8JM+vzo
RfjknRq/S4jpw/Rueu97a3xxFyDAH3EnM1Q6/1LbVbqHRYUquxkz5yYreybbBX9D5EZyaAssFZjW
shgNfmSL4MXSPjG4LjArPcP9wc+bhC9DSERmEMHZ1CkdMqvKWpcTaJqOPEDWs9Awc/8k59FcvIca
0VbdN8stF3C+zKR9Yam28WvIZXEHbrUf6yeXSpJtNNAQgXd152ChqUh+8/ckojrXlHE7mXkxQxd5
xElxEuMr3rgSxQQvA9Hw6Lm3yYhZJpHC0erv2PyznpvBDzYwusYS1kdGnJPSCRY28Ettx99UQ2k9
FQHgXzgKgEKErR/donjx+m9EAowv2opvO0WRTov27bxMJcPEHIQ+IcAhQWidfogwBmvDi00WLrfE
BsbOfEJmpa8C8o5Qb9veod6xfxFUl2KTQjTKjNpEGeiOWZBWsLNcAN7U6C6sIWwx6bMoD7ND3pH+
NXPg+rpFcsHWfkb6LT69nGgUWYa1WynsV06IhsieWhinHJXZ+AnCPAZ+wFNhjjBaJgxLeJ+/kyrD
8KZZ981QuttipOOsltbZazOiIqjsBGIBkWZYmysjra5TmHZb0lxgUArzMjc7x8ysnZhs0Jpuftap
Ech1LugF9hxMB5BOImPa4cyA72bBFEy53dcA0Feh5TwREgoV7n3tevq4tTXbP7Te3B4LQ/v240Hg
MhrtLTtJiNcSS2pXCsSY2DlVfaETm8TaZff5M86J6BJhz68/tYmejcyV/Sa3kIsqUC5bSfHwJUjA
f0/loXftQx5DbpFKkwsAQS2CuvpMQ7NatUbBkzAhTQ7rxbf3BdvKvmMaoveB6QV3fmhuShrvFp4v
jyTTW7I48y9AccxzzG9jJ052t2M4bY9677xVWKVXY+zfp27MopoKhqLmuPN9+0SRzd4ZAnmAUo+2
XotxF/vsVCf56NkziLOk3AAaiCBH8pZI2JQfyIb9xh3zXNBhxJjqkKpArAEdjhaSNFfOA5yGcpHi
GekHBUMaOwMsN7QbiqBTf+BWpJhvcKeOpgknPSsxD0LdYi3ffsk6GjYyLW59ln91SDgIWYOzTxnk
rIZnGb60jCdb9ATEZ75YyNK2KbcQwS3YCillOFl9iqxuOxm8kGUVRkz0Pf763n/TCfsvxwStmK7i
GK9scqtTNn0+ma9m7gFGKonaQgt1s7C6ll18zfuEA1Vj9CsCl2I2A7No7lcUkdNwvSG2uYNmeY+j
JD9POAH2fs0Z3vBhL1M6RDUjgLJAXn89NGtfDMayqlwwi9b8o4/dLuwm/8EJ57upHAjJ0ZILuyZe
ytR6G/mcrMcGaHiK+ZdF5kjEtXYenL4MDiZCyI5Dku4ptE2uwfcNqRtFDYcA4sy3yCgAQyp2et9R
PdCy+YmgiovwRq8QROYKjdzIn2XDMEq6XVskgofIOCCMVcmQAtdynuOfSKtgk3u/eK77I7fbgz5H
7aUD98ACcbD2esq6YbBK6K49F2KTZ0bf0LaaD2JWxVvFNo4AUISzmLadyTd1LFqa0yw0llFjIxTH
LAZsoFYxhZFt0OIK4BMQGafZNNJdmBkvs+jZPFkXMaHZjjKpaSIrM3Cie2Cs2dkYCAHCuKIIZExO
XqTvyx4pvgCUtXC16C72BPKvsKgL4GJDXKG8VZNW3kCH8IlKg+8U+rEdxduAHq8HrPcGP8PfjeV+
WWlWB13d3RVl1CyiqaJ2KGNXijF/XdkmmU5s2Y7Jdwzuq72oFUFC70M8FHr3HmepTXyHLOWRx2a1
cd2IavZSM5iWsEo17QAmZkgj7IZwT8yuP46Iv4u0yKzLVDdsg2nCS/hy+6mvFoY93NxguMNyvnMn
yR4ikbfIcR5hjwx+ByVZQRiYQs/UFT60IwTZQOtOMeVUYrYoVZ4x6rCe+k3S+SHKe7g0ZbV0Gzrm
yWL1Cx22boNutqcF4RSo3AMf9D0arodYXmj3mgh3YZKI1Vj67cqJDBZOqF+tGTy6xkAWCGNbYA7u
eprZBSJPrpseexIq4R7q54OGLFYF/c33s5LKKxypQ8s55gQPIsddEQvBvj9hI4tLpWyJ9tBHxnvZ
GsSm4GOXypLgWmClm7qv6YDLUN4n7H9+nlHGG/N+bsP5uw9QZ/tW/hqze5i69KHj28rXKC5dgHhV
V8UCLyy4HGRDwkbOyTnaUU89lA7ddORkStgUZJrgpfYghZpF59IOYG96AwNLlxSYw0VJqrp80Nx5
2OLgQF9qCuQtvL5poeNCBbaOLdvYOUVULyO3OlEqMLCBgXKSGw+ZV9PO41uYysZjaUB8bdI3LtDE
vrv4Q+sqUFnDKpVA9rj3Pw2JvZYEias+wuZQzp+4m9RxzWw41CmQZs6OVcALgtq70FECdRF9DG1H
sVN0CJv6va3ihmUR7usoTb66fHa5/TUbzsOL156AHm5lV7yZXcXk37Q3SlBV6IwbI8Fnp5s3c83d
Jjaaz2ysDoi+pwZdnq6p/pxYmc8NpnogpLu2tWLg4OpfgoTF+hT7v9FMtVM4EQ43ebNk1TMcRcb9
8mVgAvBN5LPQIB0/wQUgHLghSGksreRLAivFqz1rD3o9VyuT8u8k7J/lmNyXg3fCPnGYe5/LX1cw
5cnnDHrHkr5RwEv8rau0fXJ4kmTldBd9QW5FoGDRjVe6eC7HJmMieKLIG2RqgVXO1NkKez0p0bnf
Yu+EJhCwk8DTxIcHHrWZ34fTNFDVHR00JojK3nt+uAl4dVe6a2k74kLPRsZ2T09ek+4jtxjtWVZN
1DCWVU8bdkl0qzD1eOkF9oL1fE5M04435cg5huqEepn2FHaJJy0kWAGFHlK7qRKDMRsCbNdWrts8
dEn4TJVr37MDYs3I0XO2AShS/ceHvgV+wO62vFHdwn666j7KUHvBEVZtsIkA38eL5LA1pz5n5Xa8
St53ZayF437kmdDZXgYQFLN1xXsRp0CzCFnKV35+Tfzhm00jcISZU9zi6a3hocH1GTCMCpVeC5AI
Rud57rpHK9Ym7rf5ozSyUxr614DHGwXHn5TuyQBoLhk2FJIsvNDIxUfWfq0T0BBZfBnM7lT4/ZOl
c1kdqH03JR8ntjYNlwDvi8Ung0uN/76mlhsVAU01cLuMN/BSIhIxdEZ3lo9u248YNif903baR+aA
DTsyLebc1+ziPgwaFf8JmXPzXHWBZp8u5JPdkOMjM4XxqUXeuASBoJPc5Sv1BvsbC1658C0HegI2
3S4zu7V0CaN6mse3oaCXB+gY6/D7EOPYkhrSgqmHsx4y/cRrdNQUeNafikuSzOMqYyO1HCaVSYz8
Hb1567AsvINvsrTlREHpceaZqTpWQTZOkckr90FavHXzPvJbujSH8R1WxxsohC/bERuG86XIHB+j
SY3ebhOPc7vqwHK/XaaMUzEdiBuizcreWd4ilKCtpwEYizSUs5IPlRXy9nTS4EgW8+znbBx5m/KM
icByjEHDt6UptU1lPDXO0O0mVJIlqcT5YOtUfbXtg5VRMIbxZiK4dzQme3icaVULnBZeoY9tc6Tn
EZ/5JW15CLfGc2vozpk0xtENJqLsojyYaURG3gBlWgj211lvLxs7p02ljwqqoKn4zX1eMcNgqUfi
TSUebwXRQ8KtfI6MtIWe6Z17I1Qk3vC7zBHSvZoa69kuAFLheSnm+TfNu2rvVausNKe1ZtONMY9i
50thnVnimdugwSAdhjuoTdF7blnvGnYdtsHlGdWTK+UkMbsBA1noQ7AymEuFjPdEIz891vUbS5or
om5QzH1wx4NfMkOjHIYEQ7c5nX0DVSYcM+XZYRpZWGhkrNDxfsU62ahc5PEGmedS9kV65jsfw167
C2Bar2PDypf0TnYdPhBhLz1NbpqO51SUr7zCfGmxpsu6e5XSfy4wuU0yvDNUSWbr+o/xk2mlb1T9
ESEtDlWdM7zgKDRhcuGNn9k7gIx0ivh+SONHVl47HwJ/Ufck+OL15JH0imh9hMbek6Yqq/rMrZZy
BZqwLbXU06DB93ecfwe79J/tenhqMVaXTfjdNsm9XgzHgn1WQnLEKfSzhpVTps5phlnhhPmq05yb
3cpvgtMPlmqhAkgm072g+tfLbvocXLOxu4waWDrZ4G7TCwAAZtld3CR+1OIcfbC/mIX1E2hXHjEb
i7ZtKlSvoqj3FrXOJTLvQtrFAVv0VYNPkGbFUbP7DYm1bW6LvfCLw0BChld/JTL3hmKLufjAOLNL
yV8BR1kKeFG66z1DmGRBjEUZvw/vmAOvUoLXLm/QAF2uCkb8CGu+oZ5puIR0eqYNDzT6h95zlbEy
0+bYTWvIgG/9lH3Nhv8sNP2qXpfQep2ge+CIw5oR15cu6bjgxBAg0sav9tyDT1n4hvvkkGfRNcPI
OeNIU/g4m6CgMdo8gIv9TiCsJP5HR9kevUjbueyWiFo3Gwb20L8WiIh11zyFQ0buUJx0+VHohJmA
FtkpO750YKEpNyCunqup2o/1M4Rk9Vw7JEW4I8uGUc9YhtCxVbMz+vzOwV3QUngcsOKDg7vxcerg
ayGjyD9DcCUWj/FS3ugvWatS5JZPR14dYfutdcde1/TXl319TkbacKOBLtS0O1tKZPdYUftHumNx
Zzs3QtdA/zdAZbh4t2tTyFsT6ATGUb0VOwKHpPrRpCD1YnfnV92FOMNuTpwT+5BbOunbYqJWXcjv
rjVeKkc9aIg0GsaSR/8l4CscWnECePFsmvyNdcZ1K/zWOjrmaB4YhPdMbvRObTknWxWxx/cm9OIB
h+hA76G6HsRk+CGzZnZ1zi0+JJ5+7QzoB4KqECH2eSCo3Ci27ihOjcM2uABix629TjiGXcqdpDfg
RU3uWQy9eDiQ/PSui/P92POPkgIYh/PYBv1udiP2zBx9uaUdSmeTEkoPyj13lxUloFutAlfruzsM
M6WzKynaHo367InuoeQ3oSjpUs0oW8FwsTv8G+18Cc3sGaIPlQGNrFexoINgSPheZlyCSUAnPHTV
0rwdiHzk00Y482tgYxSd0Z/6TtxLI7jC4MhPfeZxndD7w6zpR82tL7kGidrTu3MQTxHfUyzw0dCw
ulYdOlLoZHfCW+bon36fqh7D6lB3SbTK7e5sdMW9qZvFiXbgnSvoVwhn92pU8YewKk5orb3Z/nin
MwGov227CgQVhYS/SfPri7ySqyJ00ktmxFiCY+2Txr6CkBPcN9fjRsfEWMPUnYtNIKanQbrtfubJ
Tn/PMg65dzcmU0SX0h1NVaG9Ep04OxqXZrAymNSdx/qJY4d2T+liCM8zuC1QA7SOzgmU1nXt4Qlm
pQ26QmKUyZJ0F6ftRv1AM7/ElWuekwK3wYzbcJN5FcJvat4xhrtLsvDvTX0UsOA3Di3CeWgzWTYm
sGxRYftFvp8ESfcuEalyTa80qVXsnxreZH6ywb2K6yC6iVn7zeOCj1w4rrjNxEvyviqhEB4z963N
NfhLjWRABZdlasG8apigFyCkzvTMhOtK45VmvsO+QiWA7uQOk6DOd87V87sZiOASetrMiBSzlwhz
rMNBxeMa/+GKbmtr0zsFNvz2AhQPSRZD2Gw3LwVE87Ufmfw67dC2km6SkSgxX+Sfm9r/X2o/TuXP
f/zb/wi9d00IlS7Auv95rb37aZp/2mP/47/5G3JX/8O0HHwlsM11yLaC3+2vTbb8Q0oHZp/HDd1m
263+zd+593B6heDzaoJjFPyOrJf/vsn2/rA8Wxo6wrOUBoCi/9UmG1r+v8LvwFpKKJcKy2kTCfsX
hqAFRCHpJ5Oojz99z6PDFiYEaNKzZGAB/0Af+EtrYK8IXOgZXAmbNHR4fs/fcdXz9sX1tqA954Rh
fjcUjOBVY97V+WeZo3ZpEMLsVryW2oc+F9FGhkQUyUBccHzH0NE2et1g1yDotrD66VUzn8fO9jD+
1NpmBuxQe8SUA4f+SgcMFdmdLkYGDJtQw3aeyGOcAuet4mFRyf5VkEtuw/QhqdMldXiHIOJXle2b
aBUqmKBErfH80lnO56b3GOTahtvyunPI94wNXyD0EiXeKcbDJDRGZu9Lx264itKJAhJ9YrNqbAYL
nkdlWnJTxetUnxmNqOesq2WtlPqaRBhfjrXnFX3xcnfYepEkCoOKmaCocu1LH23J9cT1y9cqxfPq
lD3uMYBpkLzIc1T0I7f6j9MM/Cm+bu1BFGGvixq+7x1GA7+GOs6DRfqp2odCMssgyi+purWX84Bq
3SJBrmguiIE/oJXIeaI5A/+O43HojONdJ0jbRpkm1x6oiaC3drSgT6BXjZ9yZiIKE6w8BG8vJapy
YgcePmJYFcPk0bY+cq/WXA0oFySpudTWcWh+4YF0tmlm/OBQVGVS+tmaXHuLNZanaGJ9OZH4sSWz
F8gUzvBZQcvn9DkmZcXCIbuy86KsLqUsqLJr6trgegVY+xgkqRaejH7b6FqwAUBNyYeM210In43b
zMVUejftMreiLu7ZTcGSbMgK0GDlYECDtMTFuYbOiYPLHyptk2PXXlrGNJBsCYDJODwZMBsvo57Y
ptFYWJ3vSsIqKzHQRkIQC1Ejx2yRVYeK1y8LodBh1qJ6MoHfFSIKoN5GmLs0HbSaeOTOhfsBrTJu
MyzovHVWdnSaYj2m+4d8QJuNp5Z8y8Kp/DW1zLg/pmLpJrsszJk8k0Rlfz6TrnG3OE9eIdkgX6Pl
4lyIr2ZLciLWvG6buAFeZ+O3BNXoWDfDRusXKRZAQH4W45O3oz8FgEvQk+PxHXvbyPgBH6e71gdu
W7OYj5K7FAr1xFjQfrZpz3UQu7JmzMmz7ikLQsXFEz1p2QicY63aWvn0eGGXsgh3mdsOzQqHNNWX
+oOJme4CmA7G9cz7rPcTAGrmm6W3bCVjqqdxqmbIYAzPGPJq3mOwKXQUuw5cthfAluh9jc9vSVjF
ybgY8HaOdzQkMBpl7aelHvsRog17t5bbsBZug857KLI0OpiCoHzuGw8te/6TXWXXKbKnHZTWIDZU
cr2odn6UuCutdwATTMQVglhd/E7Cqr0NfSPTmjV6OA0fDbCZrQ/aauFXvBFtg2uzbdjEdVVkUgzD
G0wKaBeqtC2H91klJfWRWr61LSxoOW/uPq3kNojmcuM4RP6sEZc3x9jOnrmCyfjFcvKeawuvKV4n
FOMCmDhRiJR9wy+zEPPepxu18c7UHMrC/OyjMSy6I5Db1lJzXjQtI1ssOQQdhqnA0CBYkcwuQM9w
B9tHfVQzsMz9vo+LYd3USFQ8jc5aWhRbInJIvvTHr2u3u8ETTVZeZ26HroHkNIhvKSfjKG2qTgDU
Gio9OEu5lW1m3MISuGHRMfFMGto7l0p000MzaxN7abzI7jjjpZmzaWUI7eY7aXl08xtzmXObZqhA
M+nRZYb9m0QHmlo0J+HWH6wXGKxcYHRgRnj+qeuLnzSa09ZV3h8jES/brA6hYFgsR0nSPoBbQE9o
U2tVxtmPJnjiaI7XH0LrV6OK+5LlvwMQacxD3b3nGQWmmeShGHxEehNyTdhzWGsPHezDctR67BxI
z5RGTYnNA8LwgxcKkq56Je1bQsdUhMGcAPqG4u5o6dJCVak6KuIGtfnFweedncCkiw+/TmxtY48a
K2yqCNLlyI2yo+TKo+2qVbVXsyrAslQVFn6Jq083Flh0sr8WdVmWKs6acu8psowKvJGxDQ2dLCKn
levPHC3WvGJt+ujTw8VHRexHmrkIyD+xQ0j3ml4+RxblXUSJU1XmVco7U0urM1fYz8Gh7quiHNxp
ayJxLAXWBEvuPCF2dgfaLDOSJ2xmwXEegi/D/fQdTgvn3fa5WHMjqdfs6RtbHDmVOh1SrdZZhFkn
trjI7ZzOhUnEhIQCQ3f9VFlst7DoqpCKyyEZUb9M29kc2t45JX84WQjKQbOXE8lpBNd9hxcD7bFe
yM49T35xHm2m58zEOtaogjXOwVVL41qBlzlSFWxT9jyoSjanpZzNsVm1YbhGnC9aQfg2eWpy0hlU
OOOo1TZBQ4Yzi9Ob7ouIECgNfGwRMIFox06lJiOw5HhZKIxrtJ9cFcj5NinhGRLJGeVTQ2LuwQTi
a636s0X/HO9tDkNruADXQkdJ2zfqtyOY3CwRKa8baLGbx/RRzE64jum3E/TcER+9JwE/LDJVgVdq
LYkwSvHyKXL2Y8IDYmA3XarqPAthA5WK1MkwO+4ew0GzDGJ/XJjLra3K9wznOtZQZgda+XxVz+eP
iLTJSGMfzX2uqvAzKaJfJQkNilwlL5asntloR3jGTPXldsl5UHWAWWeuTFgam0pVBVaqNJBRWfAo
rtdG51UAjzGDpU2BXlIUDEq+W8IjrWukdPOdUAFEIEwXjqopZMEbrEOaCyOW9Hs7Ix7hqFrDYTRf
dHoOQ/oOc3oPLcoV1i3rLsbJ77GtbqEhz3RWv9p6Vux6BrmtvbWsb78aBPej9GjTsBiUVC2CA6Ph
hfJFl97CfUw+YTU1fMjm7NqaY3icmhOoRogvleB5TJsj9+idqeod+wrrWUiJkVZwu/IIdymCyzFh
s7oETUSecfDOAfjLVSAxg/SsE5eWaV8Kw28OUvDJqz1HKe5HYU8UBbNFRgl3IaeqaspaOcpbVVfZ
0VvZqQJLOBtvwMH0fRMZUDrtK8FomP/tO3Oi2sDLjggKaa/eLO5iGjJDVZXZqNLMTNVnDjrCTNOW
yDdUawpVsomW8mflpirfnJIvPR/viFB/225BuLGhprMbKOwkjrFzVfR+UGWe3vSJ2CEW9GCwEfYI
v0bhU41z0LQ//BxPnxOBY0H9sezyDCB1ZC/W7dFeMZ0DyxOl+WSG5DhL96WharSkctQG29EnntiG
lJHqPvgY6bzIeb4rK9dCNazNnUWBKZuFHHcnnaZ2XWnEYkJCHAKqFV8XEcU/nY1haT8D9qpPuWJJ
V0Cl6649aw3tmflkPhON3/IOi1emIlFP0y0SJKoigZbrKVr15EULgqFfEGSsNaF7upTc+WRBd0RP
AJwK9Foo+rWhONg0Ne3iATL2rBjZtqJl22Cza9D7BwKJhWvANYKrrRufXd2t8JNwaMzv1LYOcKS4
8BVNJDbTSAstSSULJjYICQi975XPWq5yiXYoqndhWedBcb5rRfw2FfsbsO4FCxo0kJCTdOy54pXW
VC11Ls+LGHx4WcWvppmxLQciemqj1xR5Y4sn1zxhtIeASQ4jVIkMQ2UzRkIaoUprjMQ2DF9XLZlc
lFWiQxDtMIh4DCbWoUalPv7cKoAZLZbs52jyVOmQxo7JiVgPgtjIqPIjM5qHAQUMgBfZEsgz/8ne
mexWrqTn9lWMO+cBmwg2gO3B7ls1W11KE0KZUrLvGeye3iuyqnxtXxjwnXtQhlH2wcnU3iIj/n99
6yOoxyOCzImJvlxnUHKdRuHxBIvavDiEaNsE1SHOw0rnVwL0FBgXbAl/qNLt5LzahF0anXphmTlD
EgcsXXVcJTPuhijsttFyrZDvoBofvviJPttJy5o0geyddMLG1lkbU6duzCk5F2P1Dmn03HbiA27/
Z0BMZyCu4+ncjkOApxaXwrAk2rbhYuiET0XUZ8rlBZaabHQSPC06DRQV5ILImr47BIUKnRgy/mSH
7k170iI4MkU5jAh7AvNdX68ogvfvjITfUQK499ZYp5tliVIeHuSU0FG+Rbk8ezrBFOgsUxmW1Z5F
/6Otc04teSede5p1AgpHDWtszj2J3lOPIweIiMBUrJNTJhEqxKejTlQF4fg2QBWI+jsncNXr5BXH
veEqCWPxsCSDSjrL1zmthsBWVMckt4hwKZ3lou561NmuchkOUehdRYMRUae/YmJgSWmSB+ub8GBy
8CbI8BpU5CzJR2LOmo4hYTJFqEzaZDdb+Uv141dXyaOyGf+Xcf6bQoaI/reK5XLys+xJqg0xmTWs
EXxY0d7trOgwE2uzEJO1fg3AIJgAkrR+SIjA5UThQrGkG0E+OBylyyX+W6m8vfDjfQoLbs0Eay9+
Qw6WxmhJrJdK0U5QXtWoDYqG8gXsHl2xQyuMjaPFYaexcpA6RmBTewrXxrPoZ6Jv+CNqBxKFTcaW
3w/M4glg+kDdpyLRwSBskqZ/MFvukX0mnlIVJYccIeAqxFxrePzkCnjwLmn7XZfBPDPFJ+ijyNYk
4fxYy/lsReYd52wgG6R+QdZd7cB4y7ldDo5dnTJneG/Rq06LH1+7iHN8DIBTJ+Y3h6WeDxNUIOdA
6zCxrFyYwcoJjF2bs6pdms8xLKiONkATZyPcu4RNQTojEonxdpLJy1gsPp2XxsfENAeaP8RvmiT+
3ora55le+6HM9pWZeGxRR7HlqvWIPUodJw5ItJWKacu26DntuWHIznSeWHA6TyP4Ba7ca9xQ5Ucs
63PxKnLwDy0O6DNHw8cAIQak4W/P6btzjrcvXczfM5/1Son0TNkdii1G/JaoCLRWIalwHIuuN/u7
HAvMZTBfXGKmNzdunesi5EPSEoN3dHfbEpAbdcZdEIzmie4Md6+UDk7kxqEhwH4W2mFoMsSEGS03
OUtv9hFIOFnT10btbyVh+JWsHwYS5tykb7w731iNf864Ehp+x4+JNK6A/0w7nPS9crNqJyzWoUWZ
Tmidup7fWy78RQ6mEtJwkA7iJwRnuu3UbH56y6HlsLia/eYaGaj+/3wD08m6TUX0aI24GUv/4tl4
FDJahbbFuVl07MoqS0L89OfUU7KvKN0Fb2A1PJrFKbNzB08/K/CSM/WhIrdOdGwkxMCT0hlnFhpJ
sbMrxgzUjE+Td4NEFob8ypJgvknnzrT8g/foaMPtACsnLfdWV7gbFj0XAbu5C7ALH8AUSI0MbM4k
/Hbm8eZHZemckZM+9lVxogUhWQ9ssaTkvEBJODzKeDIF8gFyt5FLLqteGBCQmyTEDmNav9ZV7R27
lMWRPYczcTzFPpoD9spcnDNXNKCdKmzXIzAmtmukN2jv8OKgRi9chbSYHbJVeMU2FsOPzMzuS1q3
Bsf8FRXm71Yr+Hrm21fBHXY7xxgWEz8Cky5J3Rs1BgzgmyXxz/XoXidsVtfQSG9dgNOxRl8YdA9d
uCA3m6IDYxvqpaMH6QLYUxd8DlqGEjBWPHplntxREWsxT29BD3iFm7U5bv0hPI/D3kVvRSH3yGgp
dfP16NlPIuUk3oVAWwt+08nqfk3OFJ94/D6oOjd2c2xso4IFiy+C50BRORnYZYa5OuHAcljqCiCg
4FkXTcsxSz+zPOx5ChGURxNOIFYsH4NjUes30tfgV5zfRvKb/MFpFvdoLdfbd2YNHzZrrPuuseBk
6Dp4bBn6sal3QMgxjxJmXci8Zaz6ZpnxyZjuuiun9IKU8012OThNAcvRl7X5zBl27NZBaOJrazGY
o5DFkUBqnkxEGL65WGeTjvTPzM941wXVj0xcmiRGfDnhfRfZdCCVfwEUQkIOx3Hp24e4Ym9DiJ5j
P3yzrUHnWSPPk4afDfk2R4hAWvzxW6KMvDjdjT98AVe9CY1Pm7E2MoVFwn3Nt1/EEux4A1brQdYh
r7HQ22dLiRdqORSw2V3HWGCG1hYa24ZYjGmHTF6rP0g3bLehIe/GjKlqdQmNOK1PAxh3bwKdGWUA
EB0IglYRwrsDvtQ3TyPkbV2/GJlFP4PGy/Wav4U3lzbg+aIRdAuby5YjEAiIGv1LrlF1OpSDXU+w
k1Er9SmUdqwGyHZOJMHBh3V3NPTuQb/r2KivcfgRLh49oEdWOaNqtDoAlWenREP0rsbpGZQ+aP0E
hZGNxu1LuHvmYAXwavDZp+LOLESwVfODXSGXczW0H0LvF2lRnusGc4FrjuusysQ6ZhXsaug/gv6n
UOsHq7wUY/fAKHsMfxQWNQwCTSoX6Xnv6BiB0oECSbIg1hGDaU75qNriqAybJ781P+D4OyqzJpiQ
euUOOonfjbK6n6hMWVt+zkiep1U5GsWJUjusooYLvKaDD6Pk45I6DCFIRfiArZ6OSRjhbdGxCfBx
JgbOaG3+HOV7g9In25powSJw4QIZpCQwCrcBIg+mrZn1P2IyGo0Oa0xMCvBmfOMSLVdx1v7moU0Y
tPtuSFv/oU4KPGDrtOg31ZNLHqQkFxKSDxmEczFszhYzBBCv2OTZJEvSQcUoHS6ppfnDQd23jfhX
rR0wq9VAw7o1zy/gFVj/WSDqsEpJaoWOXAzDOshi6UgLwGC9D2DUQtIutY69uDoAI0nCIFSGZdPh
GDbJ942Oy3C/CSF/Gc2bZGk8od3cC6oHQjYOaRumCjy2YQM3rZvTqT7X+hrg6okrUHJQgvhg77+w
7LhrvZ/SL9mYBvY7eXl14ijA6MV01ihFGDaTBKqFW5NpwP68IR3hXYIoOS0xZROlF24LlJhVd5ui
WNGAWHwOyQhRw4U2Ig7E8xHWhkXjtiaZlOuIUkVWibr7V0F2yel4xmJzOjekmkKdbtIxJ18HnjId
fcorQlAAxhEnU1Q1OiBldB8zeSnOhQdXB6h6klTDcLV0sCrTEStXh60kg4hJx684gI46jkX3BPov
ElqEw7G66dBWkKb3dW8+SYtrtCoghi1OYTroVZH4Kkl+mSTAQIMUOTFCYeCAEPLkxEwdGJM6Opax
Zuj5c7oJKMbQCv2OMcgS6sCZjp4JHUJT86Unk8Z6uEVqQj+7jqux6NonOsBWukTZegYLvA6MlUfK
zUDUB3jRPPBCLdAEhMnwLPjrx6TjJlJyTDGu4SzKrSckEvhxYmmFe7xqX0qPua7Rp0e/7RniV9NJ
8PWeqqACCIp+Sa864+9Ozl467u1favK/jaV/xb9fIkxGdsP7lY48on5GDXsW6PifRw4waU6VjgUi
qaP4S0cFGx0abHR8sGB/QJpw0LHCnnxhqIOGUkcOm8hFIUcI0RrNknMxvXN+YOOOGeGPe7Yh28Wn
cGuxOCwHLiw11qJd347uu7GY+ySs2OYnRrDv1ZJtg3JoYTaWO5mxRen85buwyuhiuVgOpuyzidLu
FmC43FAv/yCN924olsfYJQJTmrlx5MTViGLYVCPP3NYxnEdasVdQQKtgIrFZQxfv+zqlpxZjvm+3
JMkaFzBhFjTTJ+1lhjbZFPE9okW2OwYurrqT736Q87eL1C6OWDLOHLC0Z9haORzBoafcVaXfJAsG
BjCdQK15m1j3ppxKbnbfpjvOe1GW8SmZMJfjGtHqGgbXY/SQaBcMB755YcKiGudEe+LZMB5nr9hx
hLMtr123S8Q2zR4o2IW29vZxRctGl6U/BgGkHfj1dZqbx6HzrdMk5+HAfHfaji3dlkCx5bnvjdvI
HJ8uKlY7jgze5rBTCEWnm2fKbx9pAWmT6cpHZG7jIOa9NKm9zO5YUn4tcf1Scvpbu4jDNuE0UShA
kUftmxg33NdWSKRxQKO73KxIy7CzoHTqafJ/Vpy+H/8XH/gflfb6wmOd/t/DA0+fn62OxP+nHPzf
/qG/0QPeXwICgS5c+QcdsKnL/EcMnsCWLQMvYBbg+b7Ouv8dHhDBXy6j+MCjqk3Yjq9LEP8vPGBZ
wg74vwmLql3b/v+BB4jW/1d2QHgefwTi9qAI0nH44/3HFHzITdXwYtR8kNEt1BxIaaAotgcXR4FF
GxFVnsnBr4kNVE55sK3hQCs2mhkvpP7FvCw+FVK556wiN9ijI2Jkbnoj6WtnOBYhv/0tExuuvjFK
r5aZvOuLq+zGt8KhRULx+qdVh9YkmdU4W5J62jR+8IWZLjg6DaUPQ1qeimp+niN8iE1lXzqrfq/L
+dpSMlJb88Du2DiN1rWpSYh0vlz3C+IptsuccBTXVlMhsrSwlvUqfo1Mfah6GaeGIXHebCpDHMNc
3bXQX4amwDQNBhU2Q4fxZNon0GIFAKV/iFpBrQbzAYiyuD4mujUm3nt1fCZRyz0F/EzBobmZy74H
Qyh8Gn/0o5E/hppag15LoNh8aLZQY20dfFsTEeRqLSTW6cqvvIuAg6vg4Ua4OE/zcXByDbxcxa5X
jd1VeHKr4OmqaRVF4TVqkoOy/Yewy29uQU0MxfA+kt0xi94qPpgQSg/O4KuH2sMSsMmG6I3bxyVS
kp8oJRfYn1gRX12uJrZ03sYx/Krcal9ABYbQgSaUIHf6g52PdyM76RaKkAabq/5PDF24QBm20IYW
1GHjqm1nZlsfHgRQEN0K/9X0UIXnySZBQq17EQ7XGbMaKCi7i6EFSnSPZiC3c0RiCSOuCyQl+ctz
P+8hIxktbXSTTsExOYOctAWCOnz6I4CagqycQfhJfh4UxGUCeaksBrpWtTfn5MBS5FRLa2OJV742
x6iM3ggF7Lp0gn9jyVJb+whGuWt+Zo13SaA+O/ZXAlVfFfwY6TkVsKEmG9NuqfbKCrmV/nT5c+Do
qo7sS/AfjpsUcMPRaCfq0Qr2lMXyiQahDCJVFnZz5PRhon8nktmF3V2rAdYFkjUBaIVrdQFITDhX
QPdfFFu/K37h5gYemIv6DBdbaECWauVjaKq7TqOzGaV2CSxtBVOLAQAt6NWAtI0hbn23IzIOwM5f
1IXIdXHa6qJ4REGHGGJ3QbXAypmxKY3vmFPheiv4Xl5LoJ/syuB+o0nQdBHf40o+NRoMFhDCLqSw
DTGsv5iumHdR86Bi95uqIxKZ5S/sac8qG+9oyc25QU4INgUlTfAtqIiS+w6lgAsuDbPsLtY91go5
9k9VHn4VBjBxCDkM6exDPEcG5DMEdA4JXUNEk8U7KwhpYuZfaJ/fK3N+ESY7Xj7XLJ8eF8jqBcJa
jHzWJOEayGs0bGhL9YfrAyFYe7BxZJnjrnCQH9B8RgboOWnzmwPRTaMQhaar5Q/nPezYYJ5dBxqA
zwUvxntG3JM5t4bEF2jxGmqcQPKrD0WuoMk5Mb2xfCYkNu503BlhL/x3e/CWr0zD6LHG0pf2sXZl
yvE/zK7cAu+8Lib8iK9i49XhsBIacJ8Vm0wH5n3S8PvS/zmjqz13CnYPEPK+RuXjmTn2wm8HS/ec
f+H0swQ6OMbDpw+jXA1et5Iavbc1hN9rHL8le5EW1keqQf2EJJoG9/nw7T1fGICCTBy8wRwo02GO
RVFAnJDHrkjfzzoKwHDpd1w47RHDB6UW5AVGHRyg7BEDcPO7LFE5ljpcIP2HToXYlXXsoNIjkFGr
JEWN+YO6lOVQklOodWBhHvjW2VYwrrW3gy/y9MT9/qz+BB2qV1zENU3tJhEIYzsVzDY4yTIUxfct
k27kUH4OdXxiSXh0OFXLd0geM0rmT6wasKjo2EVrvSiawXf8vuvzLPulUOu00IEiiKuba+PDPLU4
7nqroLhC4pbSIQ9XueU+y8oHwliQIjoKUpAJMXQ4JOBkmOq4SK+DI7k3hmdpTuuKnFFU5b8WMiZk
Jz6SqoHdxLRl5+8Lk4tch1J8HU/xdVAl4jefxAYhLv7uxFigukjDBAeqAYDsibqYsodFFQXECzEY
HPMFpqN+IEluYFdjEgABTFykhT2peQGEqBrvaYE/5eWAv1McaODcx3lw9L3kjlDse0GVjo0CdeOq
Au4hfHCwU/hO/SwCZTI14r2YBuW2lnilCm3gLCzO6LZPYfjgK5IlrrWwC+4EuVN792VnU7/1HYy4
TU63F1WQ9BFaDCyK+t6z2ruEIpDRiwi+5H5PSJjZTB3yKrbY9STt3nFdrm0Ty7q6dQm+lF/M7Qjd
MMBdQ0ycjI7vX9/RGiRt7vkq/5aL/CSy8txReJpI7nWpZ1/CtlsgPtDVuGa7ojS93fNv4STu8yIv
CoJnJlehuUOJADg4sPvoMAHXFny/QmYLGLL3uN10QC25afxeyltmLNl+FF7IRYndD8h3vauN9DF1
7urZZy3ZUfYEu8UqsHQevBo/JrzERg7xUzQWv3n+gQlbCe+qOALfiRwk2mDSnfcGrf1RG2Tb6nre
FJ59tWb7WyjmSuM1EcV5ZI6/HaqM2hm2zBSshxtz4iyRVDmXZSJM6xmT10bEz8y/mDsgrdW/5lCC
LnS9jLetIngT+8lrEpbZua9kvQvwg7Kk9HCrN/fYo+E5o4LWioWIVi7c8xjiuJyBErgY/wpynytz
fDBieSiDXntkdQ4qJKGaUNwZ++ExljMa6jHcTgsptNyjpyHg/mgYrF6zTL2x/I8uiwnkALSMH2BN
bwuaFDy4HPDo9vMM3jgqO8mKH1NhduQaGcWtHZIijlVuOXCycJ4qtATBOwpQHPeyQew/ye+mxOkP
wsd5xUU4EdCVgM56Z9Q1q4oFfHQJCvgbtyZqGzBM8trgU5j5wUmqh8ntm/9VgX3/T649vo0ARXAX
+O8vPqvP4bNNPv/jveff/6m/c9POXz63lwBu2hS2wLX1j6sPKi/vT1+3b5mB5Ziaz/4HN23+JV0u
wrBhsAL6tvSPi4/3l+1R9uA5/36R+td//k8V5n9zuEXf1d8Vb/9UquIBs17f/cv/oQLq//F/YSUx
A/5YnoXnT/xXajqdVNsHbazNHE7LSlQ8thNGJZ/XiFooYjcQwuiS133uJPZ1gLmbBdsMlnDE/jic
Ivshw2c6RbkVVBBvXOYCzKIDKtzr2N80c3hB9eeuYwtXVlLmD3XvIO9x/WYz+kO5YwD4uCw+y50h
2DmVFVxnFR0Hq8x3HWIQQt4DMbSt4RqAwcgPs6C/UVDl31CtrvSdkUIPqLryWKXGKbMSeezCmEMY
SOjWZoOxXobX1iCwWmLlUNKms93s4j0SmJVjpHdFmHRnS/0YYGl5HgnKdoeAKpF6IcvvpKtREKvN
efWzvnkpW2GvnDr+7mpnxxEUIe3CStSMvIbcuvrtjgZbqBTxVwFeEDCgD4zzWBuXsnnxw657emRk
jJt9rMvtFCSYCzj/b3zaAcxpKY6OxnR91XK0DT4jSAKOkibsiunKkxlmh1iw7alK1qHd6P5g021s
ux5xZOrx+uKalfOvJSc7ncViPUyGqJ+4nl1Hx0kfPZTz68hh8mfY3Ztj4hVUs9tx6zKoHy12EEAP
Fe8YZkqEYawQJbbBLXjPPfM0VAgMUvWok53I3Rg35m2o9mFJAni0TYXda0BDWbP4sgJUyV5PR18w
vaXF/HOKOfqPhWLbUaYjH+26c7zPdgZ/mXKM2xnDm3lYTj6+ZnJh0tl1pyXIGvwexh3FLWxDKLVz
HR8rYlnZWyp4f2VgIGFfTQDX+czMyFq3zfyzK22qT62RMqEcpzMF8cqN10WdLwDLJIdUatRYtJHk
slSZDUzTdcGmzg5jkjPJvfKRHdAogLxZCIZ+do00ve38U62OS8tpJ0P5tKKehptuxlS7/QHWPQHf
BV/Khdidag6uTlFne77/akPrZL1W4JVA+CpkchsHzjevnFsBOb9i+35WZwa7Fbj0/EiW0rpG6Go4
uYJI9bKijab5GVPNKKeQ/iY4ejnTXo35DsyA3V6EnHiFLOKtIQy+QhLPtpd3n81378jFeZ0huwBX
2Zgl2X1YLI4Hjtz59A0cqBhZRwJjRgwHuGGr8StK+dkH/CYTsMsHMDmGiakZZDuLnzbTQGcNXNJu
QS6pM85VsJ7p/YUHoZ55RmEepT1MR2HvpVKn2ua33DahljlZUBeb08Qc9ougTor6l6ZFT0AicDwk
6nFsk3PXaYaXK8dWbWUX24em6/cN65E9PqAnVWDsjzmGb/IjQW5qkLOanftU0M8IKjRz2D8kE2pA
s8azmcd0a0QjDaADe1w2jlwmrPGr8FJrpZCDx9XW6mo8m4vHgolv2mTHr7lCeO5xxdssUhYn3wvm
Tc7UFPSyFqt05EwGsL1tXQuQJDCfCNjLtZ8aFqNk+KUihnc1ivE5Fr/CPoCicb94clv6QPPc8ERa
55L9SVZkLqs2IvEJNNaQ88mEnOAzHjB7hGDm0V/eTTplSaeWP11NQeHa26I+IwjOSShtwxmRWRdu
vcF9jss5PmcwYxg10HW3VrYN5yPJlfCSGs0ucFHGTo7DZh+tzdpmKbxNBCWKBQYgTEX9V4DktC7A
IDr45pVbgk5kJ92mYFfHJI7eCycccV148GScif3SNDetYTAQq7kkiXyT1l63TYOx2SQtddC9yF9D
upnTuHZ+tA7/i8EXtwiGixn4yYESx1+9flJU/HpSeH3MphagbiLQzOxXbpO5/pwRG3IzGNVF9O6H
7Mjrx+PyEce/Y+qxyA9T9NF0LsaDYkge5s54AKChb8psynUT4K33JoMBeXPwq1o8uLVq6PHhBWIH
5kzPro2gbElPveKo1ssUMV6e3DqL4VBJ6sxt5Y+e4qJ7Pl+eg4TvSb8TsJfZD3MsLSDX97zv3Mea
WA1sLrtUo0LcMiXcAxC0bMbBfFtsQjXYZ5B/DBRASoN4bn4z3DjcpzHaC9S9TyZJZDI2+UeREKDz
o+G5ie/jZ2D178Lzu8epg/8K20Mn6dPyBi6RtmKkULULX6ccYiEqqmJdlW2L2QUXRIKYhJ0Vi3R3
YanN7KJY06NBXE/kb4MEWZn2GBuKDX1rRyCl7qjJkkHVTHYCkn8ECrp1K7OnqcoJ6TWQyWmY0cyn
ol+xQy7GGAq1r7wPSRWXH3fgG+6lUPQ+x7bdnqCtwi2BDsoY7oWb2Rsu818iqJ1HCCYIWoMO5zn5
rPVXo1G6M5mGTalM+R5HQP2OnRwDfNYqTdudI6M7XpXHNoRs79FMYgn8EVv0+EL8YOMS8b0U5bVw
R3kJPP/TQ6+yUdjJNhR8n2iwdC+dNO94TBW3bsQbZfPnoiIdkLK91IXxxmn+GdvqsWaNxP+bt4Pn
ocw7EIdssg5ZQntqK3DNZbQsOs7korkGhqwGcSjrGi1yWl2tXBY7wtksG8gsZCokR966arNU3t6J
zF8QoVCeYaKnjQQ8EmbBcZW+9ToA3/r89zwrPq2Ka6nFfjiGl4wlG7y2/KSmaTj2yB8BrfReDFNL
3esGY3JAHSynpVru4xaFztz9ASSxg3tTdx/FVczXfLb3ojGGrXDtX7NqF3jYQA++PO9guzzuysF+
IWgwHAS/ShfaRgMqafiOmrN9qFT1aRu/855wadEhCMzngYuskfu0teTddrD9W2+mV7LovFd7NFbT
giJS/ylzhkCPaPK3jnOpE9t5542H8HUgxUScbjN6FEAIyhYijoJgVgX0Vck/W8GS1Q417DlDBscV
3vl55Mb/sx0qLKM5rg1foe5TzD15ZlGfdKrq/EfpWE9/OHRCIFG04zgSLQ4GTffIffk7EfZB5sZn
1L1Mpox2sXOYa7a4HaW0myJgDJ4T+cNxzQUfnCuhbiRuJe+AQm4azw3waPKYN7MzE0NzTe6Exx2d
opEX3iyTuAA85Ty7/YE+hYpTSBA/2E32XKZ8/xsLUqKU475nHgycP90HcVatGcPOB7sVlNZa0a/e
ITXspMUhihpAIq7usx9eOKd9pGPhbN0OkXQ0vg+tslh250dkbmozVJxNW6o8poHPFPPTzkxczp39
pmiWN0U8aKxZGlpT/1uJ5WeQxh5HVAO/Jl7WEXogy/ZTxvhvIhLPa8zdgks+lHgSLgYNUvj27oOG
HhgMqE+tMlltMBJNuYUX+KZWRhM4b5Znonsg8KdgsWoH1HE2XbzU29TL3wv6yVFeo+IzxvTqMFZj
4aGuXhe+U9fg0TRrgZUvzJUSYiO1JGqS2f3DQL8nqR73VhLPuWV+9SISxsQl5w7bNh/GdKGLSfqb
FmMvu+uFc9KqaTlojzUz+NlDWZs58w1AmollYuLZrR4KnzVJahMmBNcLT4iujKCK9zgxNsXs9E8G
ab8uMahc00geEGBA2N6g2m9iq4B3SRVMloYlv7ittgjzMCl8UOLULH6rqMJMUvDbgeGguUu7fNjE
cphXnuVVT1ZX7qu+3rUPAFVgRYlB1zUlISP/mRiXbUjMPI9C/Jws496hQMa1WogQdQwdyuW6kWGN
5DFvdf1v3SFmpt8dT2uzuyszybWG86CtxJ5oIUkV85JZ44FbyYPwa+KVzzKFGNfr/LxL9sCyKzed
zyMDT4/DCSe0z4BE3Sp7dQYPfzBnn6E82nYOdN8jqskd4zYn8dVx4RehSzcz3VWsDpY7TPvBng04
09ksO4al+8hJJ3lsOFdhPrBOXdi/cSlB04YqlasUWTS4eWCd0+AEy3mgVq1kvEeuKdMH+mo/xt1H
mzaEPdTs7XQ5r8UpZpSnXObO1sndgobB1HjuSiacneRbFfrMjcIFcoM/aVUt0THgd3qw482o6GP0
ZcifN6zeEohodGq32LYuZbo3y+QhF7a1AvrHo2p+MYN+rAB9N5nvZyj4luhQWtZGDUgEQ/mOV0ys
M6URUBm/jMPGdhOK+KI63KjGI4covs2MfgFzaleY21HLpA6TT2NCDF9euflASzVBs2XS8FjI5JKa
jLQW4XeM3QBsQ6Jg4LSla74T1vkplNxktv1D8JMtOInFhcE6I0xfQDXuRqNPtmby0HH0zxyQyJjC
9707r6Pojbvl3DYfapnfE6KLfQ+wpOh18nvRnAhR9hsuRskxI5CwJMtrHoi3IrPZBHoImtBt8yCV
0VY4J69tsFqEHkoAYaFp5QJcK8afJnfi0sJ4RHFMktBiAhyii6AZXOKutlatJp/wGcF25ObJsJmC
GhZbOWW84oiupa7ZiY5qMJ8RNZ0qC0mdGxUxttn4N6a2eWNUy+tsBwN9o+net4Nb7RRoFpmV+XF9
oUTZP/HOhS/ocKCWjKBdI3Jpc5gxwiwMMiG3gjr/bDrjnU1Cui168Z0aDjAQ3x2ec2El3rIg/uUZ
/Fx5X9/NND7ZnEdW8RRx9Qi5ChgZEzw9a1OG0RFfToijPtme3R24gj85GXkuNkBrN9ZacIePhuba
aQ2hV68B+8AmO/MID3Wbu/4zgW+PKOLSotWQ+tK6mj7sFANYlqYNm4+ASjLjQgMJnGv8QY6gOcS2
C9bmsAkesx4CqGNULtxbUzA1zznq1wei8v6WWyc/vGw8eNE5jDuCS1G8q+beQxKNjiQvk5ufVdaK
Grqnma6bg5s0AzYfMuENM+215CFTzBkr62yK34Ro433R5NFOj2JICwPyyny5MuCm33fOjA1PTZOb
EjNbeFRHgWbPaYHYlFgoUZjhMXORo9lZ5sHQJYxbcXut4GEyPBOaRipDHkVhx5veGB7EcIhlDJRR
JMs5PCYe0JwzhPCD1D05vB7jwCdIb1O0CKBkJBPNmHny0dj9N/JL9lghUpRR8DWN39qp5RTXuTph
wv8IiNxuZO59V1mzNW6LcCSTb0bldBaulS8hWBx4PdfHlB3UPcNsDytVrh6zinBl5ap901fHkbaO
TM4VRyUrP5sNE9Ss5mtklHD5ZCBDin6q37nV0qLuupvI57ow4yPdTrF4FylStQV4i2XCK5IOi2on
3jRjRm41zq9k82q+9Rr7bpZDj75mpYacpWTZe6eQYnCvGNnlq/GaKbBcNNdpndJgNVkjP3fbJeXd
aWsJiXHP2pHdZelksC3PRnNv1KmzUSOmZ/fLh1lD9yZiaH8Hv+GQ9se2YOPDMPni1s0PY2qDjYka
fuPL6OY3wn8mkrwJZbH2ivbnLHm2llqjG6aAu12HH2rweLlN8Al0PlLtbRwbPUMq+/GKAYR5hg9S
I5myjC3dRojm8iTdDcK4daW5aXiyn3Iqnflu8hYI2q8gYtinvPDDceL9kNsd9133q+zycDWW/LVU
Gj02afSa47QjrqMfZgQnSRhSDd1N6sMIFQ8i6zi7836ZDB4DIfWs/VVV+d4fvHOVMVUS8L1Jnb3W
6IL6IufTUXyETvzmW6hMY9lcxo/ZSHWjKhmX2KggAjOgNteCt25qZK48pLyAjXnHVB856E9mBkcq
WZmjIFBF5T7zEjVIyjStkW3bxg/XjuQHEo6KfQxR7hzRo4KkInpOwVNYEcHTTfML+De2gMXtsW2+
dEuxdTJuwrIujzOl2JusZURq65ZmzAXrZFyo8ZNwaSMAb0asaddw5whMmu0sHljxhJogFjAhVYiI
0WoxljL9y6VRHMyZtU7NiXQITba4Ed/9TJIUXKiQMx2DhjXrKQ8sbOu2C3HHbhYPNAc+2ObX0Yt/
9654Yz6y76X9EWDy5lLo9sgr+PUZLLBCYB7eJ8VXHg1732Vw540zHZ8NO4uOgAUQ6q9KiW+eqQ2j
RD40Lx3se5MbK0Il+nSkzZWneVVj9ViWMDB8PYLApGdmYb2GAfxms4PLqVM90he7b2JxS8rw25hH
eIq89Ej2RLvWUJTw2v2pnH0OOhGnHJO5Re4U1HQVIAh4niG58fryy848QKiN0XkuQRp1G60m3gdW
8+wYSXniqhedhznftrXkJx3SMjkLdR6SkrUylSr44VBsJolx707XxPYYIuVFQe9Ash0V4mhCKMtW
zhxgxtkL+KrxxezHDmU/48mxI8ZLCIEKtttULptmrm4GINFxSt5bKgovEW5Tt2/29lSEPCDAKxdr
PhWZ8RZkYOzPxDf49y3i0SO0taFWb/k39s6kOXMlvc5/xeG10ZGYgYUX5jePnMcNgmSRmOdEYvj1
fvK2JbUkh2zttejuG123qsiPGPJ9zznPqd36UBJGjpYIKiB8hQOVA4Q57UNqo5lHlIAzU2YrTxGl
lS0e2g6nxJhwWk/kZYmML7pSsf5BaFsk3mIxZh1MiUgjsfwOhES9x61Ug1vesxMH32vL55ZprHFH
CsiHjnTzYq3jdN7mU5OeLJ8UAB6LAtrP1uhACRgCW/ISFM16CQBh+vSNU4s+H3jbcbz2SBTIcDhi
xJb7nqtwDZzM547qAjROGCEmlYms6nZWjt27t2kFbf2RSk2CaLK4bwLpnqIGj7GUKKRET1ezdIZN
NKIgW4mHW9kgP6Hc9BoI+ZghAhjk3zcVBneuXvUYtDOZrCAjgZ3kh/QyzMs5oYXBtRnwcZqClXTL
m55VXtTfOpYHodGZnMNsF+eC6tYViV1kVaqn01VmskZGgq0PNAzK6lSyzgeICUeL4IGcV2yFLo5T
fpfRD5cVtGuDJAgzBVc6tRk3asx/q9bjXiq7pwjd0lzYxXVFae2JC24jJJlDpOLwxLFg2XW4iMGm
VM4z8rCdFeWlTSLsYqzMznWqXUfqnkd5pNEctwnE0BrWFMIu6noDu/dGQahYjQtGGSK2M8ELgAr9
Sszoj0ZAJQgUNRrLPJuOlPQxlxi653T+7t3yu0uqcO3nYCSsEdt64sM+37V1Ep/wfX3NketvS6K7
8fKTqPQ51hvAdFz3kSW2dNWm25GSea+dqbQqAEnaLKQQLENQs/pVk6hm35j5lyp43Tlm3O48gAo3
Tpc9mbVF4bD7gcjBK55j6Lo3p89JJ1OnwAesDXIM5IO4NVoBEV02ECqmhGmnJU9EoPyUJe2Rrm15
QIQh9NDcLq3bH8OaP8AJs4fRjsQV3zuUBjVGe4qvrmlgAdzyNVtAYS52nwuvjtaL+ZQT5G8UqNXa
gqbNy3yrH0txxUXn5Fm766z8aUFiPaRlXxDWkjcicYK7wpq3+FrZzXXquWTHVtHHRoIlxc0UWtkj
FVt37uRPx057z0q2SyyI/LF9CMbuo1UwCgCc2eggpHXbUqsR+1SK3WDjEgkDjOfdxYN2RqbiaPXq
ulB0TXzqoKmKltle2B49A2A9Dl59nNv6VPIkIjC1zy0uDxas2idWugseI90ziubCBqfU8TlKFjS/
yz0HsfECf++orXVW31/6srkrLf+pCL2TwSGoyMxL0xu3Aa4lXmI02vvmbd42dwYZ8+ySRg9kY1hJ
HmKOb+3kPTk1DmVJqfHoPbHtfCc7+hpvYNpvE23CRmFCNfKA28ft/Dl79Xmoh2sp3LWwM5JF1a4N
3LXdGSslbrQ/Gi/YjWOH+1x7/0Kxy+TFRMGyOlyY+BOJyDnZtBrRIdsGPGXRXbQhTv+hAwA6am1N
jPn8qleVKy7trUV0rH9yTB49vn1M0OAK0X/lVnyrP+S8dR9iPhZZ/0gJe6EL8Houu5ikrMi4rwd2
HGnP75XRe5l2FyenZK2cnj1SoQAN9mXQHSB6XueZrxxgTJ7hikQcYye3pRDoPFfZQ26DEK0sBEBy
2m54GZHW0nZgobTcZsabhsjUvnu2Inov1PKktCthGB4dmHgdP5Hei/dNHm1k80Oc54SucQ7n/qug
OyENsi3P+G1KvjKogksdEHQ16nPePjjpbzBHyJrW62jNnyWv76wJrogkg8UNNssrofVJgNsQEBm4
euJpLWS6H3XMYBnX2g0HenLTZzhwuu7Avuw1iAxo/vlV9daH4Vxyb3yeB3WNOLcyQ49EzfjUWqjy
5M29Xi+1hXMxp3pDKeWpXLh822hl8Z0PRX8fy+gj9YoH/Ymy57ybAnNX4W3pQ7WN5/BFuOq5xxkf
FyBHZHvhdP3Ibkg/vywldmJKbmv8aShgZ8sjzE6+de7M175ZXE5Qt2Py3UZwa6rhyimjjPEVTpBG
vOF+QJArR+IhvpzOJILukdpyoJiMO3HRTywhJJZIRrHR2rX2+JUbnw4xDGQ6/0/ZWq927xw632TX
wfQKz/+lpcihygKQ2gB6NTGHU+dZLe4DlZ5cDNVJ0yoxvG1dbgrPw0AZYr8jhxtNzZPXfnXT+MxP
8S7mRR5B1jTvBsfEQAtMXVVr7rNNwf0gOVVkDw7ruZFChqFEscKk2HDKE4vzAPh1JbrH3ghQ6P27
YOGgQaon42WVhWwmnAWKBw+MDheM6U0nafzpmPmalHnKBOy9EnW+UoaOvBnm22ybtwOZDjDl9Y3P
J6u1dXox71iBXhd8wdB19zXflcNTNOzV3lXqOuXqWgGTHViw6v8g1p0XOjTsJXqZRvg41YPtJrem
ZW27OT2U2XgtbWBJYKrCmbAmniasnZvEq14I5nzizexvvIJPEPvX3NDnW1d30TLsBcRZfTEFuOgI
1ICYxWtlBvjY/Ew7vRJjXZCNTy08m1QglG7/1Rbma02i6i+lrRsvfVQBIuVhGLII0gjPiXoWlRGQ
gpxo8SiDQsUqtSzUtQ2Hfc8PCPrCk1U0dOTc5YLglaf0ha7f+kk4PJYY8gochDHPNNiQR5ZcN7zg
toYb7OFPaput2hAoFHrw3lhAHQ/SL159p7mfQwZURv+3sJ/YJnF8YFKdnt2QEyml0+WEYJDOyW0p
o/Qw5g3u3YttMrOHsZfwImjU2g/KB9P3saoH5N0Mhc2PU4Z17bz0UriesYMgzjM2l8jKg6BzconN
qxhI38dTd4qb9L3uALE7mkptd2TXre43knHHn74A9TGzfOsk3WGsA8KvzXRfFuMbFRLUG8fYHOs8
eufcPENYyl6aGGUJt8HaG3PeppJ3Qw5k3/PhhCP6HYk4X1l24B/hm7sZiSsywMpvs3Zf/MEKMZyn
t7OPCdSvPYxwMUekUbKlH8VsntuZI6PFLER2LJjW+gVYmT5V0mW4Im+XHchZXeiM0pJB02wezHp5
V61HVLzO/7S1Ha+MbprR80e5Uk2L6B2HgPaWvQpjTh/YEIXRu5cH36GAOlYMHpbVf8WK+nNWW3Jn
+flws1TVuXCS+DqJ4FTYqJ36vZAli3diuL/BCbhrZhZp3OcWDtHBKP+I0Er3ZXhBKqRqPkzvUQe5
r5LmJ8qHS+BnxK3TLL1xJox3Cg+DZ6kjij/oqUenrEk6u0NzwJG+rrz0MQEdd+vF/cNYD+V6sH98
MD7XovrNyIoesx55VXbZjxEZuHVKXK+OE6ePAssYC6EMXluSrWb8MTFwmw0f7rOyylvbZLLtpcuR
OzdfM4286jT8qtIYLKGBWItGY+HW9u6CAGpIQC0LZ51SY7TgEtfHHig8fcpAtsL4GMLcmjR8y4kL
pC42AuDqfXHH6m83db6/pip5uVZiBRPUPLWu9We0svk4obDHmmSjyE0z72Yb0HhMHej5OzjE9qW3
LAp10nGTtJ06UKTTrieBoqCBYpDFDIFc52L8ZrXMkzMGqRHAIfPhVm3YHMWUw+SfJT3mW/yH2R5X
9RcY4zL5Bf/AM7IM2MREDgi9MRArRz/K4dC9utDQCCrvnYkEuK9BaYlGpi1OiseSLZFtcytMGqzW
QFgzNWqt0tC1GvqaB4UtT3i1jAsVBKPErhdqWBtAt5BuQgBuMSS3mSicOc0b06clvVElglH2MGj4
WwQFLtQ4uFqD4dCuBF6sa9uMaEJDfuva5EMyd3kE0Tdz9AkSCmvDx0oj53oNnxs1hs5hiRHWpeRM
nkGGBVXna2gdoqm3HSPyK5FG2rUzx3S1jMCTLHyzmUbfVRqC1zf9OdBYPN/vV+0o3nmuPIqFY7an
EXq2B0wvg6qXtlV9tqbtsDVn17uE4V0GgS+TSHsdTL5SgSYa6opZrGsQVcr8heNqezOV8s5LWVdp
uB+ZOo6pKfFrsI+zBgBKSIBL5Dk7z+W3WdLvTwKyMxcGS/qwqfXylyIJqIJtRv3Ub1C67d5wrGE3
NGDoh8wi2DoijxMsochmfss0rDBFQmSffhi6zOLIAQQFGKFgr9dW4abn06RUezozX89s4LiV6/5M
55O5TiWYxAleYq3IsPiz/WQIX1CinK5Mg9OLozGLGE4UWRnQiw0vNznAs18wNkmmAVRtMI0a2KjC
u8kX9DsrunQ00rGC7UjfrsQ3Du6x1OBHnAwGFnrwajZUyCY9uhoSWREt1pUe7pAnmwqOpIQnaWqw
ZKERk7GmdYKcDDR8stMYygkeZT7DFDAi9gksk9i6R/Kp0fhKQwCyROy8tQWTtYBxOWjYpVXiJQdB
pG5cSJgsTL/54ZcrS0MyoV1eghw7UA4/09IgTWTLb6OINuZfiM1EGEeTHaQz4OIQYZWvM43krFMC
jD2QzhhaZ62xnSn8zp5n7YolkL1PQr29x95WDQgBYB8Ljf+EigWPajwT/2Qfm/oZ/v1mXFc9aEkz
YqgtNEp0DsmmeBovalIlbNr5uOvz7kUi4a/wGmJ7n3v70IbduOrFT62BpZVGl/owTGlYKMnIsk7z
o+YN8p24zX3S73WOzyifj9XCkBVW2lNeFzZGSdSxFlA2jy3+K8YwWRMTtgpkpyKlD6NoxYvHeai0
KDZSXg+wQu3ceDR2rEQw3fjBkSIA7b8qt2nDkqT36u+w4bqI6O2YS6xy3If9aPKATQipATi4/gVn
WgpH8cbBatWVgXFXkC4CnUQDlrUuvGjXZpNBqKE+LG6Lyhq+A4Hjr3OuKGLpxittdnfWiCgaaZqD
+VYmGV0KCUk3eIXHIWZ8A6FwEztRtiaf4K6XENOJnNIV5RKKIBQvWDOfCkQPtlYp8SKmdAxpZpFg
3MqirXTZ1hZ82FbVyv3g2HdlQnAsSpyfPEgPYvqIgoksE0bQzo4WbR58qsuFVM15cZPj7C/Vfh7f
h5ZuUKDRrFzztRUb0w5Og4OPX9Xrofmu66njhyC/cIwuN0E3LTdezEqTAwkGsjTWmJV7OFPaqGZ0
97Sqigjtz/KiH99l+eyhNUswX/zYx7W2FjKueL+u3z6D1fiNFChBqHDAkfeCSZu5udjTYAek1aD7
djHZPzpFdmY4x4YzO8jdNVRGQh/JTVVkvx6F9WRSjeHIFoBjKb97jL1VaHosIPx838/yQYzDcA44
aawIYFXrMWvac4VTz4/Gh0ki0rYs52E8Gt5N5HeAnjriv4O1EYIqFI9/KOanITJj7FDu00B/1kZV
olv7pb0ju1SvIxiZWzeaXhtj2hOM1mqPruhefH52UGx30uH6Vz6oDF9RPB1VGnkmdmHBvxAmmCiT
uzT3n1ybxWxLec6iiXPw1UrFHUwJGdQz3pYGWCHeAg9eBlNzDunkwFACV4LV3mLPH0sBryXLKciM
o/onq54EGBEAnM0ZtzOmFbxugJxWVWzMK1I/3rNv94JIfnruxkFc2ZlTeEM6GoaB/R5OwTrRX1LP
2ENdBDcZ5SgmaZiNzGgYM0u+yzEc91FFDm1m5hX5t6fs34ClLwvzlDJ17ral+4rniulE4HCdsqdZ
MaG7CVozlKC1NRLil+HTuDAAlu0p9aojRkiWmja7CWfgcoMpnd6TpYTY5OkmTaam7YxvkwNneZDq
UbnWfdlz36NmJBvX7bNrNOstVBiARS2PkWnRRihW0nY/GlAyWQD08O9oNt7tN5YIr2HFSJYbteI1
olCToUMpZRd7H68NFuSgQpfhfm3i8C3Ll3abqH3R3LeTLgGTjXUoDKwDPDoh+LSravD6C2pPmpA1
o/DGN434XeC6kZhbOzreOKMDN+Ms/0Tb/YFDTEhnC+NNZiv7KsNPywElqHNYB8T3k5sO5i4X06cI
lt+2YbdLvVgZMG/4unuutwWWFcGqbAgy9lnmaz7V5ziVbzXlbIfAhHTnhfF0UCA3Vz3r7C1qbRtH
T17GNW7ErH40JN4I5EgYglIsUzcZSkrIVO+9sPk0LlD279HYgCzN85l+pj9RZPEM/Brc9lL7QPDi
ibSUKE51mT9wguO10Hdf/eyYdN3nt63FxFZQTr2dhuYclGWzGXIcBqrmjdA01qXI47taDA8tnc6o
wao/8T9Yt0Y4p/GuybjsKPmBojRDJUslkwRVnYDp5pYDRGLys7MhCfuDoDSn9J5iE3uhbkHEm2Sx
1ulfxzp55EaCZy2DFznGpIe6yafBVLi09EX5uh85agFIUqt0McZD/sUV3vHWWyxuZiKF4Rhv5977
pgDby+wBdhAMPCMnn+Y74/PimlTCDBRLGJWcMEtOuP+cCp20GU8TUwD+plEv37QP2MqQ5d30XuQl
PIqU4y+6PKYEz155JlSDqKjPfplcpVMfRMknR/PHCRLehmT1akDMiARAZNeR5q6nCsCI+900Oz9e
XGUr5kjpc9vaC49THryXv8otSt533hw8+Bww9qrEhi02XFTeOZn50tJsrjZsaLcjDRSta3grTlkV
GhmlopFuA5ojZFNHFp+lB4vDkqW/K43hj9Paamf142cZT8bKfqpiZJySI89lSD18ytukM3VLY7ur
mghFvSZe6zQ5HJIOj3Kb/IlzHDxxRUvyAsw5aV5a0/oZcOlBL955iRusrDhi2dtPz73FWjDv5MEf
eiBdbVvsHS7ednGfEJxZlc500RaQJYAyvC/LBquvjxnaeK2S+VQVBp1ywS04enfHUS92yHyVtXnJ
qxIKlegODBvi3FgejmJ6VVu+nBolCAHKG7nmww3vtAsbnRfXhUIzcmubtvkSSpogipDcJdd6vGsV
fYv6BDX5abXzEwSarE/X2HUWhrPxTjICojyhC6U2Y1xkYyHVRUoGHBvD7/dTtrkfLKUptLBmGlCp
aztMNmApyYVCqIXBum/XeVMTwLWFe3bCCfkxxuFYDsCgIUlF2TABVcZFHHf5U9SHd4Fm9CEVk8Cz
AbLZ2dtS+FzsKXwtr/nsZcBvl1TEs/KmzZ0fFW11kkOjv8VMSCuLk0cYkRb2hulrjM38kWjAhQ32
V9e3pLpM7Ano2goDdXBFj2LbrebfWrGIYakLmM+yd4pQ26rHnmgGXvVQ0zdPl9p9rJfoFhzaG2Hw
RCpH96nosTDZYcjrCsAnaVLvrumyT45aWL4La/1rUmf0tQzFLrHDW2Xfp8YEf9uYd9GUEcKga0S/
HUMinL0trXUOp6SJ3Q5V4KMdzGE/ZM9lhlric2wakbPr0repUkIA0PHMSsD2Ji5amETDO2N+LbBX
tLkRrZy2atd9Z9DeGUKLInBJy2gepb8tImWuVUC4SXcoIGzGOGDuHACw93Oypgnt1am7+WL7pB7d
3DFPtTPxR/kLnlpT0+21Hao1aDYHs4SmMKJDBxrnX/W7uGZBSqETxzPJXRpotZV6IAjsy27glMuU
PNzHQ/ROu9bdmCK6tqwBU/rtxAhrFFfXDYdd6z7x02QFCDptbvsyeHO8pbyGGZNMY/fI3VO7zQz1
pjLzQ9IiwPygXZdeL9Yged8Xt+gBMDmb1PQ32QDrp6R8csrKYxlRgOQVA+/jxPzTtIjGVWF+dPEP
3tKW53Fsr3wrIM29qPUUIg365ME91oVreLSgTudqvPro+dRm7+ueHpLcY+4r2GiFQXugB9s44b/c
JZgvHqsBCEBDKND2IwNdyJFrNfvP5CYPpoOTKfDFNeqTiZvCoiCcF2ffDuekuOIduHqlk6y9LvS5
OMH0TvGAnAgMMnPR3DnbuKsFJuwm8kLGRuNusok6uJ7JUpK6S94evM0S4A6EaBl0qgpjDKOWMy8H
dwi20yRwp9T0wVeYXwwfknJgL8ekkkcrI+eOexT31UufdE/rrIP7ZHTLVXg+uFIC44UNWb9XGZ7J
VY2VCv+aC7YNv6EC68rCi7qn1PnTxeFXCCma+jYyGeqNTgmq7wgwZj0J301cLN6mUeKnE9z22EBS
wVjkozkJ9vu60BGKJl7JFpkEhzo9lnkwrkPfvZhJ/rpIUmY42PbmoABv+neyI3heYhUC+ULrK+Ym
K3Kxmmfitp8fxyF7ypvUX+nHchWxWpHxzGoasa9uwxMhPCaeOLPve7/4Rt96MnFRmkVzxmUI5Nis
eSihnlZdS/K3epyDznocKsA8vKu7ex7fNaeRVgFosO495CSeTxFnY7d79LamlR2imRR1j5cQ065t
XTzZI0u9K2rEwubdhonBd++Xa2Hl+wyDGLXMsXljWt7ZdH1IwO18j/GXGaE3D5357NoQRqws2HBa
BRVnIgEE7VjuZMrCyZfjzhlhj6bdgQDfcxY5rz5z8gYbkgtPHVRu+zTOCzWm/lNCldch6Zx36pDw
wAMyS7I3SlHf6dz9jSbC6kHGES+2oHiSIOEHHO80nGk3zMM14XjB1mh8cJz6gxDZsQzj9jnA7I1j
1AOJj6K116NYHTePwZQ/Cc8w/74NH/PpM65ZlXvltR6UxRTJzB7xxQg1fAQTJ6GgtmDFoSl7DN5x
wq4bp8hcxLtSx3jShbRA2BG2CB1xW0ybJQ9Oc9lRQeV8zHZMFMbM3qIA5vRomF89VZtGW++mKf3O
3RL5MHGye6MQa/LArBDYC29EkFjY9vMIWvrUnCfGw2FcWGW5vGFYDWUPMsUULkWzw7gf3oCira5j
vx2M/ihUG64Mg684IYu+suMInR8mGVS5R7N1oL57zbPrdCwgGwxzgWeCUctyjJ7wT+oqPbY2q2hk
DOy1+IyGxProeoUZXcAtMMzUPJlacLGW3L02gbGNUnb5i3LwIWTXJO+jk5fmL1k/HbMyH5nvWE/R
8X0c0vQJKpa54eH3JZJqOym93ykf0npPAsnYhwWyzeBO9W0A6gnG0mr0GFnaLHews+r+CbLYK4/+
mFXl+CxHpl8K0y4ZAu9GuTmFMFW6A7Z/P9ZYuhif5RqN6AeeFmTDxMb3SimfXX/WWJBXQTP1m1pf
H75sPi1pfvuRNX70ZC7DQW5Ts+EGLRVa9ODnq7qJf4O8eiyW9tR1CQwyXEgk38KXMEm/Ipe4nW1y
bg2nmei2yMgQaolApg6OqExtwgxaJq7umMlfnUC5HUMq3CdINtg5rf0MqWOlVAZlLRCX3qZFXXr4
NKeOqWT2CI7ywjtz6H4cHdjiY/IZxqV7XfIS3w5rDEKZO79dPtMC23OkuDo8QPwAZT0Ix0u5wq9w
EXV7EuyoE85ztBCK/8pf///lr4Xj+s5/2Fp189PRlfqv4tf/9Jv+OX7te8SrQ9dHU0Htsv4pfm3a
f+P/d0JK87gPdc76X+LX1t88P/Bc37VNvKl//dL/CWC71t9s3KoWp0PLcz3L/c+Ap3z+co7Ac1xX
hz//87/7wvRDT4DHt4Bs4mrU2fB/5E55hQ8yJilxHI3xTy/64+zaiD4M9pyTYHRQ2OSZE7si+8jK
H4k2xwMw0ClhQFMfyANk2yljRgtd78sF/Uk16JHGA1wTEld9v3OMVwu+akmOi9bf2lq7bXIy6XNN
punamdGhYOm8bPL22uDKUPbEPtVblXXHOOniEko+0sXbCceANQr+3K2GJ3+Ji01aB7dhX2NSMhgz
yA3cy7BiKdKRtOSgOZcuz7ysH1cuTsSmTeGGipMHA3BjpdZhrnUJdUjtEElwx6fgfb5xPbnLRnbe
yZQ9593OSPt7q+j3OaVY/xDQ/7+E3s1/B/v6Nx86F9g/fuhymDsCSbDbXWmfBpdzr5neyrl7SKds
NxJ+6hzeonyKsmb535a0MQtqedy9xwulxfBnIwUlTXAklHUekuL8H399XOL/9qoIsGIGPmQzF3BA
YOpf//7EABmT4Tf/xxggLRZDqaD6slHyJWf5SWh7L3VNqmeoIXROEu9MhtK226M0Jb1XyK5Lh+d9
lmjGYj5MDd7/kN9LgJXCikdp+zp1gBfdTJ8LztJWPZ0HG1LQhMe5SIbLNLmgY4stsvh3bZt3TgOS
zI/tx8Vp14IWRzKNUZOw+pu/R52JV2zIDJWeWoe+ypSCSf8X4vhhqKEZ2cXDMpFmbAdeLe4lBFOa
qDDBRej96SkylDnnuIkTyuB9GkxN+i/1YwoafY8lTo2UO3vvxRTne8j9eeeEd9ItPki8mgkEszKA
2toQBtGXSNtWP42fOCupOBc5g/3ZJuLOGqxmXc3qUxlUkjsEO7fG9CDswN4bLWtu6gqIpIQ3YB1X
eBqYsGDKpuGJ4msXeLonOL/uO4NtVEiLUO5rTGP1Uy5TqsVHdo8RRQG1DFb2FHxEWXIXtCVzsGXe
o5XDFcJx5o9gbBtKspUQvB0hxxTlaG6cFP5Wstgx23Jio1H/Tc/RIQaWS+mBeuyt4r1AQFvhw7HX
yvsowk6hx6GgmtOmHOnvXmyWXku3ZgmuNAX001U2uQ0r/VhkhRuehe06lvIl0mG1mb8nn9NVOLVX
M6+eaVFB1zAEa5zwyGLvDZcya1CSgj0KRKp21JPCkTaBifbx25QzFnCTrhf2qWvTKPAipEuxGQZ6
tx23xB42QbfBD4SJOxGgj8wRIopVHpRTP9QLu8qyecpj6W7EZEeaEgP+q+DUPQy37m5xFYxufogD
MGPQdz2RfHnv1jMtNAW4dI6Ir0XpnYb0D3UFLBfa4DKGXOsUmhRod+26g4d+o2T8FOrPv5yY3IuC
8HZCjw7BM/Nurp/TYLx1NB1GOXxxrqOGm75f4rXtDP3NYgQPs/z+63sRJtcKVlJOlN5EMoDM4Nj5
7s1ERhQMgXhW6aUD2reuFEOevrCMwPI2PBCYgVOUPYGrJKEzzM3AeEnQLz0QeaYGGHOcdNlYQUY1
sDsMj4GyiVBE07OYXh06ptmNrwG9U80yYh7kWyLPNSzxuaW1pJzjX7eIrk4c7KLAvy1bzsLVuJrF
axFqf/ZNCDuafBAdqCNadVaQSLKYUmydI0CjdOxObjozfJWunHfeRD6ejLKd3vc2JmT0XfIJj5ik
8Y+Z8680EPocZa96btK8a5N1ZidbYUOO0reuN9gEFPNk1UyleWv1yZau9B/lfKQ5z2+LR0stWJqE
e1Uvzq2XsLBqYY2zE+hMSMQkWbac+/ZFWby1jArbGRLPFBTprdtwW3dcayysV5lM1qYUW+kL5MVu
H87x1Uqie3shzoGbnVl9lVF/k4UCHJ27n+RDlqMxtTME3JJRhkULcRQic5vQj3mG6xIbbz8Yza7q
mjW9cg9A/zY9iUtgx3t6aNfDFJ9GDwrzCMys/SDj+BKJaCM89O8p3liOZN09bTLVHHq23AWvSUNS
DjKi/ybjjrw9XgDOtwdrYGCNzW1QBrfw19a4Y/m7b5I+X9ljslt89lnUOyjMM/MSHRbb2njNeAZs
uy4omzIMCMiDfyFC8wBTHsK78ZhBBp8A4i+GuohA0QsSn3Mh6FoYdzk2TzYfjJpnOU9HcxDY7HB0
+P7Jyaz1lNZrRCO4wLsqDY9zLbb6k2FWfbKm5EyL3TkxxrsblxS65ww7I98PcjiZU7tJzOnQz83O
begMtN+tvFyNW38abhrKdVGhDgbLbxe9zQVIUAIm4jywNrlJGjDBgUltQeSd8eViAz7zlL9ipt7r
4M4CNUzsmsA9A9PdzhUexSG69njaFgMeoGH+2oVz6hq1l/n3aJ3zRjpYg6gktx5hYJ/mZQ3K7dX4
MwMuYWptMXmZFxLBj6Fyr4mR7KHkwhxJci4EtvUh8YO4S7eYi45xGx8rAlwJbWiGNbEn5HJIPFCK
dJqx4geFk7Lciol3GUAxvPJWQfnoqQYlH3ot2i9WRoCgzuiBr7RAXvSrMybGki3eMaSPrrFkcwgG
800KdQdxjwhBOL+EVLrv+gXMYprcDRZF3vH84hjDOiVNPY0ARmL3CKj4LlfOdY7fNQBFMakrwUu0
8On8rsG09MmDmNy3JCRYLzMOLkSXKDRuhc0bmjq7/ViKH78I/xBMq7axZd3CuorZlo8t+RIuIQ9s
sUti+Qb95iUwmO46CjQw0OXPBvf7uDBoNwJpdeTdQ85G00/h9yclkTqa6+stVNT3eOGApsr6J80y
CViRzU1TY7bnuVNeZtt4CvSbqjG7H9PC5DWZC7TQCq3t0KlSXAPAmJMUn0Qo8cbQCr6FWSGoc6Pl
Joy+wY0dBSUxxUQpnAq85hoqaycF/sfyLeqn+iaIW8l30R+7HwZHXhvdeDvZ4hAYNGn0lCerMn4J
ZmKL/kJeSgqimmg/u7/Oaf/VJfz/6hI2HRde7z8catef8vO//X2iu36W9BA/fk51NRv/q0o+C/mv
hrN/+r3/PJyZvuuyNveFDQxLc3n/jgU2AWBxTA/4lZB/gQHpX4Yz5jbH9tyQeckSrvD/BQvsir/x
b1uCkYrJ7T83m5kYOP7dOZyVmgkLIuQX+SP/zaAQZ11fG5aua5NkAifbue86SohC2fMg9cnk7Qll
Lo9Fe1jo8XxdFNl70WHnR9uJ13JsD+08P4WDs4ltsc+ybIv+xICzaP9VDR0geuZ89Ktal4P8rOlN
hXrinNVqeMcFmyDaE2OIyMa32YfVUlSti3KY38ngZjbnrUwWGtNEdSdgUs7kHFdS94e2T5MRnJk3
V5YC4WqbN37JcyIxcsUTzb2zjBrp2aRZqwmx/BDe9SegQaUiHB4a7zJ5LkvnVTRMOg71ArjrKM4g
1K15L0hK1l55+REgKJahHBAtOihbb9ZZN1Hp7b2AEJ2dsWdcTN5BQYQjOqX/ZENuHQNsQFgNBgln
DVp38qC863FGcRhGCXK9/t60JqxHw6uY1WOd5HSsZVipgBHhtcbpvpIYTlfYNFZSvEOXvKJSB2s3
zh+yamtV9bsw2B3PCYf3PmaT2BbfueVdvSK5jGp8ptci2BUjlczh9BH46j4dFaYUC89lxol3bO5U
/b/ZO48e2ZH0iv4iDugjuE3vKivLV70NUe7RewaD5K/XYUOCMBtB2mvRjUFPvy6TZMRn7j3XuDOi
qN121Yi5l/A8ACreYuVtWFglBWV0pgAkFAIrjxmqd9peCwYGzY1RXNt6PKkh2xHvcnQ194523FM0
8n2bk0yZnNcnsriO6A7Slc11tLEsMvSMZt6InvBb38LnFJcffk9XgaS/iAT1jEGxlgooqmU4sk6P
7m2nZVnLR7tuAPbrOr7vAHeSSlQyuCbbhtV9+eoU3V+j6M8J/kybaru0a7EZnAaaUHeoC+/SmIhN
MLrMJxtLJWPycg87jDhAudN+KyG6KXZJpX+EUnRIWDrLzHzyYdmY3lOZMRRMhlfkNg6gjG1NWNMu
XOaHZAybprskF8fsBQMsITY5ljKlsHHvrPpgkGRk+t2L2+GUGl2fRS9xW1Xrye1I5i3a0vg7SXkY
IjW9LACQxBBQnSBxbbORqeDAHDCtK4Kmp/iI1v9Xd/7j4pTgDx2FOTJNHMCMORWU1Ug/xclwtRtE
5Rbbgbi+mSo/JGSnbien+YN0+Xuug7s+7wTlVC9B4vjQ2WRxEaP7Ypg+UGKAyYzDKRafrLL7Imon
IrA7+oNI61l33W7IFryNg6kzjacThT89EQkpdDgX4V4TD/91LNAteLvQiq9IX/5OJr1n47Ejl+Ij
meZnF/8xAGd0GNhNVWLtpeM9Aoom+XIqX9LeRPQEMGvu1M6AhLOKY14oyjl34HfmAsSp1LsH79ji
Z2WrSmycLJBnZG+wG9JdKwH4kmII1oKoshyoDBJdEwJF8mMb+Oh6+Nfw+e4QBs/O8m4SbVWUBDC6
+CYJcECx4jdnPVHWVQ0HmZFnzzzV2wBJWlrjxMusQCHRLOWhcKLnkF7wjBguHjzrSN5vtBotMfDM
vLtuDdqhspu96DlCmhTpH8XyOfOe6tS68rERdS1CwovcFK5ehZSqHN8sO/7MTCdby1jtOytHSd5H
m9lsPiDwbsdg3vdt8BwQVbl1OxZ07VyxO7LefIbK59hoX814+Sj64MIU+Ik8OLkNJlT6RSeeAehu
A9P7ZnCchGpreg0WUiFJo46uliQuBf6Kv0nz8ZAWRFOBAvEav7xAqv0ePH/mbIfQpwpjvNWyfaa5
jc6WVvIczM11bJvpxoohu2uoS0wf7kaQMRd+9KP6NYrZntPgnxcIudVuRdoR5sJmh1rT2rtdHDBh
GVHt98FviXzHc38QyBk7pHPxWmT/YNjIpPAyQOH2nnRNDBF+wcYBA2UYHB2IpaGBPNt0mICQFHbE
hKO3sm5YNdW4/uWY0u3SlrjBBbgFgj6TKSCZC9GL1WRr4mogItveU+UCOGcn/VKxjkHGOqEYSbXY
pf7DMLR/lcCgqb3ypWNpVzWFuVk2PVGL80YWHwmCk6P0ur/NbDzYqj0JhKAQWgA6BwsuFdcMSZqk
YMMvK+keUJqHP247f0LScIv40dHund9yLHuRv41Vi2OfOFySsx98LcKjREjCtreM1v5QoTXqygcH
o8Qmhba39uIUjxTNRBuQ2Fej2a6IPznTgmH0gjCDrKVHzcJoB5M+jIFg/qstRq5zHidc4FAsvJrb
uJubP4CJeQWmod3Erf2QlZgo+QTgMZCPtMLmvw17TH8izi46NkvwBjb5fz7ZLInhvmM0fCtS6W2x
GEEzEKsM9/PeK1+Rqlu8iEMMKI7zuByzTSEVFHiQ4E34MgWKJUdadZusZLw1oqWZOCcJ03AWFC65
BLqAfxZ39Tl16o1uJslKGfebtn/HAOdOMlFqpIFc53zo5ymOrcVGdoICCfjDDr+nob5mRr93yRHZ
uSbPCkGy7NRkcSgzsa+t0qBBzRGW51eCUFe+nbJALeKzX8MZCkGiNWIBBgnUDJMzfpNR7a7oAIi4
JdIvBDmBBBxqcc1Ob11nbnWogtlGL4A7OmEzxTzmYxxhUhgyW0QLgdqEsd3tusD+UhNpsqrg7Heg
FYvgTH6UzWtfNE/aBtYSYGDE/OmfkiqCKtUUT8xXnL3bOzPnIopjI70vu5YA9P6tBK9l9djZ8FJ1
KGvfkI6+ECN8jvIy3iQlceLLieogoeckZ+nk7qdB7pIMBIvOGlrYIgUj2jLnWU5WLrTdbBF1x8x8
Jx1EYkk0vdtNc7G96JkP55M4r2YVARcr6vStmVlTR8GtjqYbEePgLNbadTE2R+PeN8FPCEFxpdDW
2hghmNqghO0JIr8GfvHrCsUz2kT4ApfOT44vbsWH7zD1yUru54TNlz0HjHphmzXC/a0h6/AKeCyF
4z/mBGRPQ7eLlPEiJROyydZXrpqB3WJ9L4vqKsP8Wf/Fl7ZyOg3RwxfPMMC8dcsqkxm8OhmQBIxp
2Prazh+y4GlgrpwSqogEzvoaY2b2ALVvcFX5H1FwBw/uZxS8WKHdbc3qJ+1nVhA4mIsaH7gH3sX9
/MdQQwxTz0GFzcH3IkCI0U2GClU48H3UAUbjgF/FP1xVmIFN4hwcpBdbp4d9mWUMTJyx+gJ269/S
bHgFtACPlpNT+1SriXRNDHs/IXcjyIsU0Arh5D6ZEyjritc58h/dflFOTdlhRmAQ+UO3do+4ebjv
BriaDaxAzDUOTACnheQabxhL/MIZ3QeT/irLMT8X7IlWCWGKyhqBnRjhtR6Wgxex/cmti0PqA/iq
s8+cIrVc5Ep1YjUXTyd/jThrcZbLxyQg4KcxWaqrP8jH34xEbechih69Ob0LZeoc85QwIaumTA9r
Mpyl9yIbWW2GpLopdD+dLFleGPotUulPFSDIBTsg1w3+gdyEViUsJCxB2G5y2yOLu36JdR6s+i58
CJPykFSjD3Ych9ykOO7zCk/P4Nfnf/6lWFuk6g1LREPR74CdpIe+fSgLbLtl8Kfw2GVHOZQZE/TZ
qmHqiUzyHCVULALngBYsicxSPhXhdIcp21sybOE4OIJCQLXxlhQgdBPTvqnlTSs4Aq4CoJplG58G
JHKjxwjPE8p/1CjI82x/uOqhoKBeJmVV+ZYkzI6oAf9YOp43I/W0HRNCxh12Py8/YhOgNETpDmKB
1qHXOBXscNsO4It7aXjgdAIIcg26DdSNHDxJ8Uxcd7MlENlN91VmT+u+6f5wdbmrgBdR4XgBbwL5
LmzLZpeH9vNA5UBIOd5RdImy6e41W6GN5aEhjIkpW4m+ZKZCDvnUiVtlkPsAC5ktFkneSU1YIS4p
XEiLymZxllQm/At1K5JrI6W6OChzAI79k5wMJqCLun4rlulWA2Fn21sQ8Y3uV8ZEZLjBaWReMiHO
TCG0oM1JvozOZ/Te4oKBm2FaZr0mY5I5ddzTVOFnX+Wmtetr+QI4taC/W9slkUqyaKYdrQvBUItK
TaCOpjQnZaGeTraKbj2+P/haziPT2J/Ax5PhxMFDEMy/slUJy/6CwTUBw1atNgVemTWQk4uImqu/
CFa7cSvgsa2jhZSTJf61j23W+EuDpBDbN/V7raNX32CuB7ZqbcQgxSJwaEHgbwMPiIjKB2AqbOKG
ic3h8DFO9h9lAKpZO2WPQrdoN22j4pXB7wUVie5KNDZEfrc4kzxSUl0b3EGFsHtujtzthBwgiUsK
HOFoXt0GfcqtCNrHRejie82xy+KDG/PauNE9j93Byk9D3h09uvo4/J3BVTQNAmaycRn/yZ52Qj2p
Akvgixrde/4rT7ZITqaxahouqsiYHXggi4dWVpduzL+NBpmXkYKgCF11X3vhe4wjZTspsnTwRVdr
nbkvi2HP7abm4jsTPq1IcAAxlfXHvnrpqgQ+b+aClaSIiEvSO0n2+UQKZ7Dg6g9TyvotLNQp1hUD
39BwVzIfSQjiY3IbknOiItzLsqiYuzdfDcgFrBUBKWneRFc3Gv4uHJB0g1VYCJplzlU62vqXFrTY
EwBrrHsj99Zx6VV3dYK3nujQjsiMtV1bbwXH2CqxfOSEVnfJq2QxjHuPqiGUjGpynRjQelMseXtm
HjBEwY1qXWaHKOPLVRM1TWISQMpi+abwVmx1TdQdl8twkhzbBLwRaUD41+OI7h3tFwbjBYFRBRd2
4A+iwXoSWeJzxKCOI+U7zewbs2lKumTp0oq8Wrc9so6phYoiw2vfG/Z+Lsr7JrIQMGG8vCS47Faa
S5/nivQ2TMJ33QivfPYBYnSw1VaFiUfCasKW7VC2GidsW61Js1A70VWFJWmTBuFkCf8YTZy/hxnD
YyjtfOsE4WvKhkhnHHvh5N5otcn28IzDUEePDOYjQj1hYNjlR0GsOg8MvlSIaunR4GiA++0ZzBLE
3QCQcKdjLwDmOb4D+9RrmzlB2avoRHndbmyjtzGvWeUji5bWxUHRJiVtV3mumrreNHrI3wwjWreZ
9xPHOFqntB6QDOqz8Dt/Y0xRvx0CZF6l29CNAYTJa+47zUznFOOgrgzWQ33hwcitinTjiM7btAEx
dXIIQjSKcNPSaht2NrBGQ6Z7BUaaNO3sK238V1FQcXpFPKytqJ/gMtbdtdEdGkZctm4p9gSR7eOp
LO672VwehxDG85z8aXs8pZkYXgfb4Cxj3j6gIUXnBQ9JyypD813z+xFwGbQz80jfx4vxzOD9AAmn
nZ3QDXcADU0OatMqv101MZ4pnxlvsHxJomUhbKQsRhg1K4moEctRPCnMTNo9//OZcXcFnK7DYzy8
WXNwquMBcB48ApKS8udx7D0Wrzh9cPuBTgzPBVSMpniJBiixzEQey9pyz6AInGvY67fZjJj6zC3k
L4X1OWTR56Dc94AZXFvniaHEcJ+OtOs51a/O8eznQ3wbwvCdsFi9F7Orn8Zls9ijhDqP0iTPJjWI
zPETNLEusUt5Mj507kvile+zeo7Rql0sflbyk6tdGr3XJgUm7yupnULdo0Ae176UDPU46sN9XJh3
1RQ8GmMK49U0Na7lpkRJOTMjkvB6xFifNGuUva7wnVPBbcRgvrNK/Gsq+0rGbXRYViZRpgHOmvwe
VZupg4PWLWzkcJqFdYq8nuCpqQSvGQFkJd34UfrfRaeeZN9k+ynE1jZBHDvQdSyYeErGMX1CVYri
cjb2dTLisTDwW2W1Zv1a0yd6Xgod2XV3HrI2RhBBSa1JViLahIsBGW9tWPyNVKp6wZCgqaSh6pzw
oXLzbxlkPVR7CLjoPySSGijNRfMR5/GuKZCekTvd7dHziUFw6uRDfvBNtHB9O+1HPT9plhJE/sz2
xYRqEQe/jr3IKsiJzQoDvgEaYhENxTpPYel2jGY8uh7BsBGFLl5oRs03LtpinS6Xcxg+uRPZ2cyB
yaBP15ySwEBIisqdGE2olT5HrT6OA1MqNBoOwQu40gB4EJXJshTjIxsh/1BUAXlQcbDxpvm3dRt2
sK16qv3yBe4Q1uCu2Au3Dk4IsbFxLuk8cceWsSORRbTQa82uWX7VmFax19i3v+ipk+c+T5jMwUGL
WnJJZKS+qn4sN6k2wu3DfO9QkEhtZZvInJ9bWEbEnSb5ps8RJ9Lik+aArMXUKBb5vdozVaQNDXVV
LxY/Adt+E6WR2kgbz7uumZyGiE63qsfN1yaUZ2Oo/mitYXgpsab3Ni8txinGwVDraE2Qm3Q7Ggby
7BhV4l5YvLYIQ2oUPA0j7o6lnt9ZeMEMuO8m71sxo4qxFqVp0uEfxKM6uQd7RladjtVtcOGdJXNx
z7j2vV3sodGYo8QgPHxTmagDRIKBguBL9Co9Y9YkHgGiN1AFUrPc+vR3GentiDcGcQTwKNYisaHN
Nh7lwzjvncjZeXX3wI7k0+EM3SwfOpPdS9HmL612ql3Qu98AnX6JH3xOp/CO0ovYGhntbb8A8b6g
zdNloEO5wXS0wpo0aoOF9nSgul4Ty/OdWlWO3JrkMs9n1B6yBthnenhXjnjGd0HNjhBTuIv4uxbM
ZDQa3UGts6hdW7zaVm2+gobmDudwMT2uC5HAjSG07oQr4A3cJoUCc2jDGMytb7R7PPlLV401xWTt
B4WmcPsnZ8IPjxHapWfVPie5ZxCGbf7Jmuqb3d/fvpt+e4TiJK3R3yYaaYNffrQR5Ml23Fepe4Zo
z2ba8FAgec/9xJGm3jPUz/hMajV+hqOWaLf4tQ7VB8k78dpr8YgRcQtKpKz6bTD7t6FYoE9wssjQ
8slk818Sn6Z/CTOORrYTyWj8DOiLpU6fhTe94bb2sPBAPwlS6131zUteJ6SO1HzkUqMWKh6zUl7T
AJImxJ91FHY3FhTPpZafcI+fKiN8Yx1ZbGQzt0jluv1cclpZqn/WZXQGOBTsGwBrnMDMtSWohzVf
aBf7HfOQCGJomeiTZgM+GTb+PFo3z3pmESMpUeaXuqfemROqY08yQ69rb921OM4iEx/oMDrXoAnf
LTxwrWLJXbveHkMmi/I4/Z5i/G3WeHHAF2/hZmSseufiANNmm9ty3fsIw0nkgPnN0104Tr31q4Fq
JOjznbv8ysQ4MHAmwjFhVsReln1SE9wl5ngvOxNj2BRuSa/EP1Tw/lSm+A6ningCZo4BMAzQ2/aK
NdiX63X0nngM1kklvlxoDGTemoex4uVuZTQDmA+fhPZB+qHtgKox/HQkKw2VfpsqHnrHFO8Z1csG
2cNP5aTc7HhUEgvLQpn3uEwH5P4FGbWh2RyEUA4w2/5oaG5kK8PTwiS7BaAMMHUaGbg3MbidOgpX
lsMPqQbqCIleESFFciF+MyKxF/ZpWdE6DplBXcKcnMjzSyZr4Jy9eyQwpgwZ84QCjl9k168909HY
rw6dC4fWsFgy9QOYeE224ETKlOR4bP0ablmVXQr8UlAY9Xt8x4N6HyqJCDnca9LSdj5W+hWWa8I9
52yTYCrrKuvH0Z7auGNyQfjTLFvwk1hqaOZOP1brL9MPmGbTOZnCL+zAFQaQ+XEYWTOgVEKu4c3x
yeS0q6O6P8HpWtuBU4DBQOWIxs32yZyrngyBC0tM6s0aLDzH5G+hukLQY8hg4eWX+wAj7BxjA0Ym
I2g8kfcLNNYJIYsrj4kFB535wioC1BxjphqljY1eBgMe/C0OHo4U/pABEpGN2a7dGPX0CQXyQUBX
HSLT50pF0ZVF7tnyjYNj5hdbI2U3wFrxWbbbWkP0OFS9GYJ0MFOEepSNYe7pKyueYciPuFaxcfa3
sO7kknfypsHNrjplMFSVPrdA1TU8lVw/WV3SciQeopnpQEXIl51mjoaZTl8QE3jXYxbJrfm9qWd2
XQ50+/7JtxjVqBw0Qu8oLG9Mef9fZvC/C99yJdrr/0lmsGqJHP4tv1Qb/ZvIANTMP3/yP0UG7r+E
73gicHygpZZj/rfIwPqX7UsWa75wLI+/8dX+K4DL+ZfnCQIIeABNIRctwX9FcHnWvxz+eUDx5QhS
I4gl/r9EcFkWOvN/F4EvTsPAFLZHNIx0XPPf5b4NeeRzI1PiFab0iF3q1Ma8vKQ81SmhAg6rwqHH
wTuq9L2dooCd3jH3LSBEULYasirL5e1JIcjODHmBExK2VS52ZPjxRgilcmJQ74hL0WVbFdXnyW6P
GVEbpwZjyKmly7Ty8iGjPmVAxRIkmaxDPDLgshUVfpBtp9QBzV4yqe+6Itrhn0GuwBRDJPkPozAg
ubBakQDOGz/DPbwEloa+2BmQTq+mVR5mk4BKReYxeBn1bmY0w24jTzqukUuEGIRV+UP62EqkuoZo
wA/tOqz6xTyciZkhfcHxnzt0tKufSSfhTUV4xicHfV+ZsAuM/IMZD3/SmtrZ8KLPDFLWP9iCTHJc
ud7GHgBZUfm9VzaTiQ5UNKmEsVppWz+kBagbr8vuha3UZjKs5xHkazRzXLuhSjfUOuy4aMBXco52
LBuSY56YG0JLDHYwwbcRQelPnLHcZmjftCEObhlpejKzWTGEirazqllvZfMJZQWxPJICeFSotgWT
BAuCGHtTS/A91GmIZNe9qyH8ggS3dphRwD/UOJc6KfdWDLfGalnOW+V9pwAHtl18S3uo2mllHc1S
XG3Fv9dazIswnU5r/htg1qD4iQnwGsOdh7Siv6kYl/kak+aMGrzht7uLNMCccrra3Py7Gv8lVMth
YxohU2MmSrH8k4/gBG395M3OzPwRQvAEdaThu05RC04uVna3LD4Jl0CvuzyPU7Up6RzKKoBVMmGs
zujAsB84W6BvBx0U/rGkoeqA/LMbhx+eMazfED7a4PQpPtN+cfSNeGDznJXflInHRpGzLZYu0Wiy
S15aFyP3vxUpSd2iMjEbQPY2o/NVNsQn0o/atcejPFB2n7r6B2XBpnIRGued9yoFqSXsWyZCZb3j
SAQtL5opaarMXZZZQGJD5sOWJGGYVRV+hq7dY3x0d9T8yCNxVELA3+GJXuW+4Bpmf+orFPRd9Tn1
qUXKhOAbT+MX5Q/GyRMMt1v36FsI0SBr0OcVzt1kIG32IDHDgN0Tw/RsJ99dZj1augIegKMe0z1L
9Gp0GEaI3ziGrmv4+r0vF2Ew/osub1xUc+nnY1Esz5RwHuvJINSYnxy01vtgqpdZwzHSrzyJVREc
JwtzuDB2yHaSLZaxcqtq/5iokL4SRjdFqmile8j5pFa1Y6yTphPka05INAJzg4v7T+Gw55hIg2Cy
3n9FmvgzYujIivuh88fT26N4YD66go158WOGYCWVARA5bxvnyWuWmp9RgKLHM6xfnZFN62l7BCEc
ITeu8cSnBPC5mEhkgagbYW+IzrQiJjr9NdmGUiG7Kyb3xl7l7V/Gwv6QPzYmSIkxZYcjQbkGJtBM
SQ0FjQcvLENkoBPlhxLlgwuD0B/SZKsa4gqyvOWddMPtYL3MkjTVxlFsNnP2eiQ4AYAjHsLG3qAY
8NmFzi9Wa/+atNfvGaGwyIpDJP2R4T4l07JrraLN4KlXlSJnzjRvVWc819lMCjMvwnqs7S38Zwjx
RAbHvoj2XvrhsCzZST/7I0Y4rKgo4Q+Mr6as8e7brbmxRUPkDwDULmW0WHqIBCKW5Ngt2XoPAqZR
beeH1km+vfL2W0WAcVJwLoi7h61y0jfgINNNbfN2GM9hbyFZi3E2D0Hz1uKZXpZvUJ4QG2Cn+y5t
fAnEnTmbWqOB5RX5Wyf1OzhBGL6pukVopibIwPusGZ7GRlsbLPXDhtyyblUamAC87sEc691UpPj9
DJaislK/YSBggYFeOHbS2ZtJhzqG6LqFkfERzLC8cnGRfDN3Y1IAmk7Fh0KtsFfsHEzp7a3xR5LO
fSbV7AvggdqXQYXCdXauUeHIrR4EyOcOGMPQFo/21PbrfvoOXM+B4b9U7qwuR7aTK4btOxELE312
46KVWtr2BSE1KrpZaY5fVhwuCQvTpzZ9H9DAYKzBeO+GnGsxtevqgH2MjXI33KbhoTJR0Tshcbki
br6tvnk1868E0+Ta8aFjZ8T+Djb4j8kiB6OoyPRL/SPofKLaFMtpm2of8HeCITfM96zcIBQ1zn6i
m1qlhMQugT0sPYCuQGr8Mqw+O3VQVW6lX5o3tIUPlWW9Sq7fy5Tr8mn05mdVePmpskyXlEh9AjNj
HK1gbg+xTu8RNHaQ50kEi1JiJYoCYEAL0go92r2KkftTLTvlbHyYcf9Qkb07e3MNmyNztkUMEduL
GxqQ9oJ0QhOREnzI0I83JtKnVeK2aoeYn4UKQOmENMyi8dTRLhB7uQEMDA+T8yg9RRLG0OwjE+bW
CBXsfnQdwYLggSuKIiCipdJ1071WfLCytrvLnE4gvevsoauiHQE558XBd46DrsUqncp1O7+xQEl2
JoHgfOTAxEIfDnw4zr8CpsGIUD6mlRp6ZnaZFOgNE+dkeikhYkLclTOdB+uTYIti/jEf0wCiF3FM
iqtmmKL2OAvcVQbznjUJPGwxPOjM0h3vRzH9yZV1N9q+s0bo/dbpoLlIXyGHB4HVJ/ZXK+ZN3YY2
AkiDQTtEd/jdzjpvo0/P7HgzCNKDlBc9KiD0rYFBNSlec1VemrlK1hyg8dnNvoeBA962wZBKLLpm
aP/Gn6JhuEeuqbbcRxTOL0C87/wKZNWAll5lj7bzNIEr4SGaw2HHIxBvoehf/CD+rZrQoJYL9n3t
36fF8N6MKNvZkzX3qeciDgRa18/DgUb2N0Btv4km3N3MJstGP/ROezcXlH+sp/OphRVLZmYOpXJo
sezNPAaqZXabMeYpDP8htIsPJsPThtUIfTXB9oZ1BzL6Iwi6u3r60qxBdVzdFqFKp2JyjlmAj1Z9
HjP3QmY1f6FgKdLHyovuaeCu7GvuEydt14BSl2Z1n3TVaYbxYrnte5JgPA7UDifXqVAVA1mucLfD
KdAawSYbcVdk2fxte+Uhb9vpFnYNB5eHdqoaJElRWR2/OH66Sqs+2LRGZm36ZOJ9jAVrqWThVbE1
oLiS+OtzL9xXOUs3bOL7LI2RtiJVbKK0QAU5mWvvzcQRnM4BT9LFteAqIlhImf42II1ISSUawtTZ
Pf05Vu5pugeHxOiBAKVDmEWbuhnlnpoE+5QU3abN6+5oWfFjYcfEKJkU7jq5iaxEzTSzOWLg66wM
Uv4yY10k+c609MZiV9AaH50jaigS+M67LngFi9AdhkE/1fN03zB4DmEf23X5QdlDe++S79AofrtE
wyB+aZ8UAxtiHRaFCCZ+RjFunD5Lm+a7UTypBTIx5nPaHl6go+8WDm6lp0+ZVzfbXWCnKwY2uxiL
N8z3vZeU11y9M3thEsDubEVW0xdW1/dxLO4Umd2KBsegl2GC0997RnosgsraBn12HmTZMi4uMsYu
8msoBqj4I1lFJDTwac3jxVyuOrcCCmVP6hh5TG8q94lFw3Q320SleJWxtSEDM3BT39SawLHYoAeU
J5j6ETAny1OS9+du4rFyIhjHMRAGiIDPZDVBS/G8O7/ILhlQBFcPT6Yc/7L/ak8FApsqJQhkdInj
rCuWvFVK4Fq96Rnd3UXC2ExtFF9B1oVsZRlc9iQ3qnrccJZU7AnSj3hJSB6oYw/aKN5YB7sMHWJx
FGzNYxwfZ6exarQZ7pdDAdVBR7BeUnKNsReqj2lASVmH15ZnHr0WHwyVEiB05650rQdGQQ+Fb95H
QLD7Tr6xkDuwvHM2CcjxVtofZbvLFF9QErCDYIcluKgTdJwwPkT6yGBnr8RzH3EWEQIAjuJmEK+m
FEIKy0NAhbauKfTVmOODDWI8Bqy4KnAbS9M5T0GBH/Ud/TKIdgesd/EhIUMvRW4LiyLp4SUP3sV3
mzsyGSAdDQ+NS4hM7Z77Wdw8wg68fjdF5QYtxf3y/kdGuIr5ksv82J6rywJ6q50BVnm2Cx0Ef+ni
94/lNWyY82PWuyVldVIZiQGo1mCKSvJqBp5fhpCEU3gnEXNrkTSHF5pZeWS9JVXxOjicbCwzfbPf
Sie+b8z2Tlc85BP7akMdpBndw3A9leE6cPRuQY4vkoBl+T/DUB3Zmk+ofUD+7X3ab89oVy00ypkx
ZzrFBwdfjN2U58EjVLa/8Npv0S9kfc/S3D/BjtJM+0eL4IAOYDmHG4X/HtfkKvBJr4DhbpNh7db8
f0pd0Rlc/fa9BNtV+08LMtxkX89VsVnkuAsV3EsRWhEROnH3hgXbXu1DDNxUCqY+WQ0msosQE01i
4JsEXROmkKyL9qjncOGO7Wxa0gStDf7Ssx2NL8tf0eg9lhRXDkC1Qpp7vhQliXtajhFf+c+mUd4Y
6K9Q8BwW5LGMoMcVCALwJABdfqdytxZAmMuIACuiX2ZXZttP0in35sBdhTWJE57bnFFoDOOdO0xD
hG0MCEZRfP+PZINFdOU6JEYOu7BNHyPY5zMKiBw2jCZBkXFj8oNlciHoU3Qjv/4e9IXRwxr8GlM8
sdPZIuCuTrG36xebg20xE+bWgM9t88X9d/AzTIJZYeTZduGz10QFtQJDbIQeRUNYgrifGTC1m1+S
4FYOsWYNtofSZY+3YE6O/WggosMOkZCvw2Yht8kZ4GcAzbSfoFUB3OUBV1vtgpJPePhtuPWgyyuL
YyOmPB7Ue5gMBzeTh+VmD515b2bBQVcAnXmIsnQ507X36Df1JcN8iWrymJX+xYySe/xggFnkoQEO
vxDKqxRePFEEVceEB1J5pYeXFIjyyL3hEv84wWLCk7AOc6K9IuwUlddSnDbQD3k1jAATxmQAroRJ
QFgxG/BNwzCpqUmWwGVQ6RjKcIiy5uoZZ8D/nbK+Cr2E9EqCxdItew/88TG3bnXmxd6h3DmhDd6j
uL9LIrVd6PQvLu06S5ZyXevse/7CBFrgd822OveOAVdVzHWiUnCxXnSolHdMchIJbOqGIlz7LZ/b
AAKMBZWM0SoNgOKJiMPsegY3fGYZjGSEQE+eQ0LdC6BNy2aLYbZDS8o5y1zXzstz34aHkhUETBov
vYsgyPsWZ1LCrxufYTTBYEv2S7GiIhayA5YLziQLGr1FXoQ3Av5Am5IBZkCn/rn48IYxPbWh3oqH
hAfe86hUX5Q84jte6d7dTvhYF5i8avonJPo3O6lOdv8+8Pot77cq7xfRjka/nhkef8rbylk94HXa
F/wKQYoe4xmpB3EYPkESbr8veExIyEuRStenmGP8IyPRPJzfQ8/7Xax1kymJO/X/hGI4TKw3CJ+N
au+UOTw0mXeyRX0xtU+6rcZ5afAIqK07kE9NSlNd8t7yCKisPU62uDFa39sCs1HPQhhxZqeGlw56
QoZ9nI0XbktwhvYljlqeM+TCN0NsLfRdginKjF/GYQikIe4sHyrrk3XwmNLALtEkjcXdwW+Xx3Vr
drDgUOs2kjRARDoy/1Y20O4guFuiBxp+jk4RmME35vMsNiSkkJJyIYOJDe8y/FjZaFE6NCDLA7Gc
t0Xo7wo+VjOi4GTY5f4He+exG7u6pNlXKfSc1bQ/yUajB+mNUinvJsSWtja993z6XqEyOHVuoQo9
78EtoO65R1JmMn8T8a0VlXdo0kdgj/MYDztCji+yFsw/8Gd9qRkdwuSHnRipzXw4hGP6JIUgRQ/E
LNnd6Mn98CCAqfJdnPHB9XQDY4MpfNmnLKU0J/ayjMp6FvO54si9yibQT8zlaOtj0PCBcpjV8n3C
MiYv06S2NUb92lZcq/UnWcNjt9u2De9XBmGRir+LYtsYrQs6nqF2cXhIeCV1Vx9nEDAbMINq5U6+
LgjfmII5HFiZPXok8kPSihU7Y7gIq0EcqSeVUlRctK3QPeWg70a+SaovXubE/p4m5JKFf9YhTcN6
obRWhK9ziPSAoALBCiaxpnhtZWeEd7/Li2CfMy6sR0S1r/pip+nhbu5N/pXyHKfNZSa+YfOuWWjk
lu457huUnJz1c4cjByesoGP+BZ9j0DFLpLPPlOt3cYATmcy7HcGrouYLOeJKDUhvuIxQ+0yJAJUk
7AhBnUKf7wmrcZoV+5gE78/vo81MaOzAg7tDXcJFIGUMDbsT4x4Ymv46MtXHHPS9gQNZc52THGPq
ur8l43mWYwE64V/mTM9zxDRV3shqnM7DjjlqL7iOriXy4lnbhy3fcnvhXKElNquMI9qm/nEmf0Nm
Aj51HhluYp9pr+4w0z7KpB35OgHm0tMNP0dcRaXN6J8seZDtOlYMYA0/yta7NIy9xGjPCsM7ZWjv
ucMoIKZ8zC3fwmA6KROqCVVgH4e/vc77pudGT02Oq9bJTJ0PefEBU/9snWWeUTqmX3KJwII5sEo1
+yefjFUfy6cIZuDYp4Ben+ePrFbMtE8b/4ZQ39rk08tH/Rq4+bvJbSv9Dvr2wAC8rV4EF+FYaL9v
WVC2tm6fSRLv5FTRtua+NKOXNvAuM9fSttwFo3Nx/Ax1LFoNNjevPNHlfTQnQpNudB2xGrZjf251
3kr5As4xyjyPfxCwGRiYiiNjE6ri7ueRQqdXYv7XRiaKM8wjdH+PPXHf6oNF8U6ymGFtfJXhQ1X+
7pj5Xoflja25l5iDPh27uxHPtc1Y2xljVfrWpfDNajBfa4FvTI2oGXUfdhSgizBe1byeeeiPrUbu
y1DE41EsMO9DRof0Skmr/2Ij+87Z9oOsv50n85tZAU8Buf/kc0g7QnCsKQunX5NYmneK6wSLGGdN
9slh0JxtocFnYtY75AhFUmIr5HrP5sTVKvMPUxVujYqbAyOXWBqLPVD+rUxYyRWTRbIKf51R7J00
e3DC5ko4XZ3bBUsrB4YxZbk3m3mBuOKcHkdw9ORGBq2/kpfDFHf/s487XPY0FgDNdh/tnnNmjfGZ
IyHUVUntHfdMqTgeh3D9fZt9wdzuDUYV4vsh7MBh5VLwUUSonHHWnmJ3KlbYdHX3kifvUKzHamJI
SBkd9NE7OBQQEmSwLNQP9qjx4yk409OWSUZBW7zI6hpYjKqe3N+MQDiP44m7O8MWlmGHm/2rrXk6
ClKiQGpb0yaeg7sFQ8lY72oH8KY1rVMchXvGhs74GTvr5IVMhee2ksMjzbapr4pUriP+RQLisbvs
A0vd6ZhZ0zz70rthpebhxkzKc++yT/JgyqFqMpwPlTLEZzFkZIr7HFDuXsrgTTOpJ5ShI/rZuyGG
LtGK/KHqGDBZJAze8QP/nsVRo1FTviFD3TJJFJ3u1ShZPUnmvdAFM9elGveQDUi94/DaU1kgaltu
OWsy6oi/FuEZOejhz88PmjVuaM2wr01yZmZb1dsMHGHpSdJMOi2cMZi2pmE/Jw1X9dLVLsxCbjDe
7kY2KuX1825xGHSoMm2vT/p1dNJzUDeIobaDa4GwJlcKdDc5JGGZdARegkthdAcTbG2fT9plZo8B
EtX2ZkauuS2flVloGyPHuaIAT4cFd3c8Ps8Du65WKeR6dUNdvELQoVuvFNH6VYfqaTHTemNlhJZr
0zwkY3Ys1WlgGpWXcVNjaMhOtceA8yLDDtb1b94bmNdjTvGzI6QG6nHE7bMPp2KvSQBoYMAGB8rC
9dZjtfzxTK7I2ZKH+0wm1VNCh8e0jIXMdu6xdHrFusTmv4mm9J2/5JM32jSWHac2d7uUXzkS8mrB
AtGw6d9E4iDO7aDcuQn7u+nqT2MwOAfsi7usm9+1hFSjOUbHeKSQ2HMQC6ZkOqZ5C9819dee8lKe
B+fE5btAxOw0eEy1VaHPCSZx9v2kv08+7mJMqvm6qVjurQbtY5qcY2uGGezUmjE369wo2UHRNkZ+
vCn6abgBDQLW7nfD0rQHBpDEq6LzuJksSXPkheLjsi9+ZBDpJiRGaj04GDZKCttfbhIiD1dsQ5SR
up+IVLGl1HKI4rLF+RgczYI4YZQOeBZ1dzdoC7LJiY1p0pw/czXOp8on6h2q4ALQ3K6B2wrQrFNC
aXiLhJIUvlt8RwpDt9tTa3fs6qOqytd8iN+SCPGr8hdKYvhx4qxXm1GnJ0e195mcnJbzWC1JCwtF
qp/RUET8R6L+0/DeQK0RZmdqaNVtKwsGmyTb1ibDGQgtQI3ShIYxH0tAgnmq30bFsLLFRfruTCtP
U7caXl0Gk0AhNNPWESpBgSckYAqZ8AqWT++3ochKU3XDATNeT6b5zZyNe09oBx3sIQd/YFxeeGMA
RFQ0KTIhJBJhJQoTaqIGn9CBkncqFIeLsBVyWAW1SEEuxhD2omH154xNia9tEeabRPF03JaJx70c
6+RnLBRHJjzHiLXDg+9wIwaif7dCfVTCfyghQRphQvQZOgTghSa/ECOVsCNZfJv3d5UQJYuwJZo2
35YiujGJ+LZBiNW8jBkqlOZHYdmtDIlB1iWyiuBJGmI2VCFZ9KK/Bku5TYRxcRefkSDOE8F0rPL+
1K1hULUTYc1bTxiZFlimEGrGYvw6JbNKq7ahh4I1jQOmZXIuy5K04iuaqrXVlVA4rUfMgOEAMX7F
FVrgYwWyMwu7MwLxGELzCCavC9/TA/rMMZ7vUL00QgANwgIZQEGx0EEpmJAWY2CywgdoS7Y6wujg
RMRfGcEAYKQmooPVco8BMkK6DIPE3EQ5npbOOgNQWgCVwhFEK6Mdt9Ei52ECZqqAmhahmxiDg7fJ
0BhsairEWvgawntFifEwo7NiKCFfBKGlQvnrewAqOL0WzAmmKhW6ivYtUx4ArlrAq5//kQGKlYNk
eXw1lDBaKZfUNXW9O4PMOXUGdDO2Ff72l56Ssly/iuY0An35Qn+1YGCUXjeMjaNjLoSYObnI/b3o
Mihdu0edyQRU67X7qIQtU21JLn9QD42lITG3tG8DKhkWWuN8SrHENz6GcWI8jV5wx+6Xk7GAznRu
eKVhqCPEAXFDksfXq8xAqbtPTWeAEzgcbD9ztuDjeovQ/zxaR9sr0h16H2eFxixH7KAD15VAdjbE
6kYHu2OA5YsjHF4HkGcyzgWdK4yelv6Ofpi9miF7k3B8MytdDNjXEMG7a7LmExswquaZDGtDMHir
N8P9GI2gLA0DtWxk8pVaLaCDrjCEPjAhEz8Re5EVJ7oHZ5hH5DlS8xeU9K4CRTRBEmPQxNb56mmr
UmMmdxN5v10QRnrkMzm08i4bUSIk2vwZW4SKe8BHb3xUaZMxZ2DgqsWcbiEka1DJrIWZFNN70nZ8
5lTv7C/PJj8KYmmAWlrCXCqXiyBxGYnAPofIDjydGqYdau+mEJslleUKhBMo5QmyoF3VUc8pIPUI
FZAWL3uLJ+pZEQLZMdUGRfxQExNI0m+nqIDUQl55v1jMEO6JUQyUd7FWyJAQZ6ScyFvTCnnKOMf5
jqriXcXxNANP1TxavsKrBvL2LMFjoNM16vQ3z66yjT3AuM7Arq2Fmyir1njcYxRmAh+7eburR9zf
ikFktr2n/FcxnhmvVEVxJQKrRXUebQZAW+kXJNVrIvztlLKvN076ywfNpVcJSHyNhNjF+o0u2YDi
ZcmggRdq1OAgfD22hEGYX+jN+tERDlj5ZxMsmP8/3HZCCje0Sn1hh7VGKGLhiUchiyMQ42gY9oQW
lk0h9HH5wyELkWwKm+wLpRyDKxfCLRdCME+gzLhAZ0DsPlvny/yu0sxdhU58doSAXkChrYyJhtSY
OQNrhxxYOgOapqvTXGhlQKcKUa2b7Z4V5FYHtVbCXHvA15NQ2GkFj03tmrONyWX1h9WunG+mrFEc
VN4RufSm0+pzmJBi1MFAwf9AFCahvyvhwBOA8EbI8IlNa01L7nkCGu9pONEk4doETW4IV44wl3aK
/pIIcV61pBLpD2S0s/iB3WsEnF4KpR4Irx5WGDvyqklvehMdHTdqArqEa/2a4ZUxRfywMe8ZM9ts
FqHhG7B4nhDc10LKz8LMI85mcBIYfW4SGY89BjSpgRocvUFv04PdF8LfJx5Y21DUN23twdjB6BM/
QQXucsgb2ux+7oCWmSMfEtumEuwI55+N9yyr2F/EAIBMfeuIE2DBrW2n2j1joi2UAZ7h/i7FIUAA
dJuIVcBFL+CKZ2BGOACRyyQX7M01bTV9Gf7EtYWbQH8PDb9ZjeP8TD1X35Cdps1dPPO7l3WP4CBW
915ZufAEmA8KcSBkyBAKG4jINp3HUTwJOqt9WwdPi0HRe4PxEvLdZ5wNLYDUD+nnMnoSSY6x0m2K
1MHQieyt2vgaz4qJqIF0xbEkV8PeeyQwB0U/7DMxO6Bw/FbiesjE+tCJ/6GrfidKP4a9/z2KH8IC
7VjNODB+rq+WW6Jiy9h/rZOz2GctxDIhBa57T8wTaHnoP5dwl6WeXhhZNt1NTnkL/+Wd06UPWUAj
99RnaDTbxXNPSYZxcaRW7Lrxr2YCk89V3q8MgkKF7n10FpR04XntluPXU8ok52bp37KkOPkW5SqT
i3iRXUBfQ0DazoQEy7D/OOZrlybMHkfX3Tq4L/lSbLKA22ZuFc166al559FzH9k7ty52y+C0q6Z6
cWbrtgjd9+JbXcksllyK7DdN676loNbYEHYJCypjGKNLoTHF1XKZJGQU5GeMabpzllYjd2J9DKX/
Oy6Ku8IKHha8oNOpCpIty9YD5/9NX98PI+cRkw7fHHExrkNuKjasVBG+KVLKsY2Z3SYcbU/dEdU+
CaoZ7kyx4hRZ8TtgyprJPCmo+oGORc2tgmRlSKJ5TCxUTeCoNL+ep+6qgGx6/zWKGZBuLTfeYiKo
diLaBT0BGqJQxMg5OcMZTF9Vxu3QbgHTOqLq3uBy1hwQeeAnRt9Byb/uO0bIsdSveQsIvGxV0x6Z
lZWuqfFe4+AG1FVfjTUepwwOWNbDhzItl9vsCJDunyJXSh9GsKO2viKfhKhpDKoLujqCEN7FKumc
VHm2xleFCdA6dyiYODs0ND34AKugB0mJE2JD+T6L75nKQAbQZt129Oha0GJKYeM4maGfmxJC76TM
2668c/kqGRfx5nRm+2W4lGA5YqzpMD7OPpJ6aq76yEZGpO8Ae/SrIHlSUo3F009FSM8mQj4Wx0ns
lUVl/bxlPMHwSEXJrTRCqFxRutsZbvHQUH9G6D//onl8ZAZks0lRFzRm0h3RTZxN+5j4XPxDfT+h
U9R9+8H3IslBKYydbgZ6ajZQzngxt+HEnBK3KkCMsoChOAQ24rp54nwwriatf/SZb7Rxw/nWj9mN
dVwj537mfWwZ02r4fxrehnVM4GXHiAJSlkxy8HvCSGbpPDWls511ntFsuZ0q4/wXCXCFua7X6Uwz
wRcEB8skCFr8AlKwaQeab0YOF13OV0YQkWv/5jZO4iXtNlqLKk/L3ypF/Ck39s08VkjlDbge7Hro
CE8Ftj3yCVcAZB0Hocp2Y8zhOwutX2iz7orIW25VfTS6cgfrhTiQC07ml98/Itp49J/wVmQXYNiQ
+ixlJwxn3WnECxgSNdv3PfAc9BGfggmG4fsN+gsKbpGoBT2RDDLNCiIDUVQXPxfMjTxQEGUsMmZC
JYpCQmebTKSFFUodolJ0C2mSXx1RG3o4DsN++vbIuxziYa45UG+qHx2iiBG7/peeWG9AS/fkKNBn
VM4tM9UOI0ZFC7PiEr5neBaZuniX9tYpqy3cDygiY1BNk6IAbt24veM5yKlqIm6c/PklNEjW9Ppw
5+N2NKaM2Vi01cyiVieKhWJ6ZQTdxQQLn7FDahyhnc9CZor78U1ihd/zdF3EDsJmq0WIKbUUkIe8
ZqzoPpQGV7XQYjgblbuEL5FWhacI6S8O+h1jafjbQHuI8JKvmEWLFR0m3brVKvuRh+4SydWQINFd
+D1O5uuybAwsmaX5GKIabiMiUmV46dOvlsaFjVlzzJY/9LNeZCfmTE9mgfcWE2ftOTczvR79XSO2
YmLrTGqD9JeC3qMUsmEDoYQRPCZzHNAfjMdVSCggsRriPB0O1fY+a/ZotJ9JsrVreZBAy/0VNTft
O9aMc9FiDIBfpu7GIJnGT9ejR5EvJWc7ldVhNI37xDItZCm4xSMk40ObM8+tH596N9JWSgSxhC7j
64IzthF5bI5F1iRVPCUDbgMRzAbc9bPDPPH9aIDsr3nGsYqnEC9tJILa3v7ggP4NRrLzm8m4Nqyp
oEH9pkunj0Ukt0xn3zH8kbDbaL+OvfyLlEDjwfjD9bXfWs38OFXtmovVa1feM3VgpRzWNQe1Lozw
K/HjDh8c2t1BBLzt7KX7ZIiODY21Ot0yxW4zBuqQaq9MqHjWW7KMxEwfu5pGUfKVtugXGDUUcJUQ
tWh0Y+QBRROxCpPrYHyTxurPJZWQoOKKhpsmH7pNYXq83vYyh9bzLLbiMtOYFSsGY9/DZcwk27fU
5ghvOZj6III0Vz0kfcMGKyZkdL/wQvY4IQWWJinC5Anxk2PcZYbUB/zWXpkdmoUfrTj9iydNdMyc
4rmuBUx8Tvg/UM8Xs6KC1MW/U6TNBHhfixBo3y4RiY1mdz8heOaS4vESQdZRaKyy49SMV0JwbBkL
FglxRLf54lDLfOLXlxDo5YNl5kdHvNK8C+YWcQIC2l4O4/JamGcMvA3BuK0ykVNQ7ycJq/gGMCqz
Q2HdoLIufZ1srditqe7zfICdtdvaHt5U7p8UMuyoI3bseOnzZJW3KuIxDXoNj5Z2RQP5UpkI0GZx
a5dm/IEaWbGVab8o1w/cd1gtZuuSkZyAgcd8yrTjVJzdvfpwxOGdIvviBle+R2p61Aw8301jHQ3E
3zPCs1BM4JY4wdMfO7hFBW9JzKOhk7CdxSHOp2kCnm9qPPtty+yuINOuTag+MG95a7+a6T27nGB0
JnpVSMo9k4DOrPYEhznS4o2o2I6IOzqbEME5s46PBV3KiOs4E5oZaMX0UFZtJr2m9iGYHixSVvQp
5MFCn270nFeriEHNiNXbAcN66XJIlN8jH6IpFnYt43upR9ELj6VTlR8Jdfa7CG+7+NunWb17CN2H
dLpRYngf6/AL5w7FBPWrQAFf2QvHwumDGOZvH4HcKqnHj3QhWRN+hrZP5ZNSST9/AdHMq8m55x5+
o6Ok90LrMSx5Citk9fJDuVvuMtO6lbV4JpIfuAATFpr7nK9w14XPHUZ6x8Co7JePA7YcR9e+fdGG
c44ko9ty5OLpHUYjW08eKmurPg0U5VDtG0OwIcrA4I8iJ3yOo97i3y3l4f4f//Q//8///v9W2f/W
Kus6rsl8DN6sr+l/hd/lP1hlL99fafYvuJf2yp34n3CWfIOAxb/+A/1l/OsP+nf6y5bBH77peo6y
iYD/RTELoO8jkhEEjFIUYxb+jf6y/1l5/G/5R8p0GaGI7fbf5n9Y/2wYyrRwzOosnIwN+X+hv5x/
GPUAX+YqZjwIAOYp9Tf2K6uYs5HpEa1f3eOMU9pfWRPtrL4/uERxPfoMjLZZGL6JzIKRQiSl+2+r
dA60emnFO8460eisaFFyQbtEzTKEz9QZJu8/OTUeoHJWj8sMXzBNc41rHO62M+Zk0ybZn+iO49a+
HYsvbZw+8mh+8a3gMAUhc6kRqa0tbAxaw12rfZRcVPu7YFjnRtfnPwHaXgSyT6RgiOqPNt7YiFFb
DRp1SqCvaIvU3kSkxqzb8JQE6XMgr+MvH/1/MsVD3Lv/cXKKzuQU19Rt3UTS6/zNzTtMyxhGYBbr
aTYYJ784r6OFj8Pgqx86c/7f/DZDPoe//zrDM6EHXQXxZ/7tc1pMxjINFZVuMCHcEQHDOqve+Uqp
6Uwj6Pgs/81Cu2bgrKV58sj++4P+n7xagwfu778f6Yvt6qbDf2h788//MhJkYciCO4wg/VkQP2h6
8TD5+hPP6R06fW7sefNmaiB09Cn01U3FQ+K3+PASlXznDVUpBp5PdK/Z/27/6z/MstU/PsKurSOE
Fk0ywUUleONf/jSjb+xOs7lW9KqZjmadPSTSEEN0z5w8WmS4Sd5p5e4GaZ6ZsfVkzQ4gszTWQmmx
1dJsy8q5IatgrC3rS8uYIEe7DRHRy0yXLqRbV7YRsyLzCJzY6rx9qdxli/qJwoE0+qKpC/fMiR9W
ME9/SrqBNV3B1EL2RbQudEqsBMZe5e2xp4tYSDfROvaUnWIcbCh42Xf3sXE0h2r3M31ypCFZqVNK
e1LF9mFJDZnsQeeypYWZ5kYPhKVel3SYN1rR0shmDmMsRbignp/dDqt/SFcmw/CLzkfbNOVzH+uc
nYaeid+TKFCiW+Ons0qLdfK1C0HjN5iOzUALllAi0+0siAWG5dR7pm+dFxq2Do3bWTq4jvRyB5q6
Jj2ZmO52iFpWy7gzmIF6tqHmDa/jQRTisEoJXJRDva2ka9zRPlalsc+kMe1Y85+snRkvSKe5reYX
uhPbQXrQGs1oW7rSFe1pr0nIftKwNqVzvXDyppGNwGxr2/Xbzw9iRto9llC62dL9Bp576KUfPgfh
fUhcqUlBhjQTo73R/Wae2DOY4EH5owsm43yUiEc1RWSZprtB892hCb/QjEdD9pV2hG4s765O+XRo
FWm0oRuC6ViKOM7wwhva+y5tflis0xy2R5MCV7Sn73FSIQdy6vtEnuOU0s7C5dSgNjgzb/MnSUCk
oCFaYEjGYBhPdVydwyr4bTq9XPEOPpEEL40PhcfZF2bIYhRmXz0QWW8hwJoj+bJDucQM7SSBLzhj
8t4QfMiuiaQgpjA+ZWbzLUkV0m4XG36IAopuMJuSxi9qKptTfglFCupJysKUvEVA8CJYSD1BRoWO
S2cKKaX8eTiRDxaABd5gxs9eEVEyZwzy12ZspyEZj0HSHg7374b4Ry45EJtACAaUB66GxZ7i/ZeE
PW0G0OYlSK7OX0WkpJoDpilXwJCETQxCJzQdzwkhlIwwyiKpFNev78jpqW078K9GwzYhwDJ5VERS
bqCkIjPuvMRc4k+QrmuduU91TfQwHG8DPCqlR4wyDi65wmo6Wa8R0ZmMRYjt9QlIQ74NR2oT+4rb
c0bkJpLsTUBa5keF6wzmayv5nDl9yxkkThhjxKLrWHeRZHlKB92EWd04SXYyrN9h+2Br1hf5iEeH
IFBFIIifPlrIBbEiExb6SaoQHprIpWlAcyahIsrGq4GQkUvYaCJ0xBeW54ucSUMcaSCWJA+mMbWf
EXEln9hSRHyp9am7Zbc+oaam3E1EnBqiTraWvLDH75n2RQ8jBWugAEtJJ7UZTkoNNu29i090yidC
lXwzWPXGJ1bFgOerQcyKQ8aab8ZNJ/krlyAWN7unhmCWR7Onk6AWga3HvtmbBLhC0ugGgS6fYJdF
wMsn6EXz6mAQ/CI1yjxx9AgtTs5c+zbt+LchSTHHvDUIjk0EyPTMOWcEyhqCZa2nbgaXiesxsags
uFThR0K3P1clvHfGqAnEIjSQ7DD5ZG08dcTXFmJsOF8eE2JtFvE2vGGXkLibeKdWBm9UShAukESc
9ZONo0dAbWxfEJpDpnM1CNElhOnyyKBsXd3E6hwstXSAfqmpfMk1YoMZz49WnQKieToRPWMg8JGp
h3ggR5JlT7jXLgmRPkkaT0T85MVbRP6oAByoq+zSrqT+zwQY7LzjYJ1srGSS3a0Jv1Oo3uoGUW/Y
BodooSURw0TfS4rbIXroEkH0iSI6RBIhRnZ1w5uJEfWB4CWBkIZO6zOuuQ3o0L/8Pj49eaQmIo+0
83clEUjTi9U+GEPGyWh7sY57Y3wlDRaxORnGqvytIu5puue/jDkjEnVqVC2JSxx6nxMJTIck5kAi
E3p255LQbEhqOiQ2I5Kb+PUQEvaYt+1TQ7KzLeJDstxF6XTwghLhdHzIF0JXbDFqVpvZhfQ3/QPj
icvqNjExe5IhTSVLSqa0I1sqP4Rs0DYPqV+oJxv7z0ASlXPbqkQXYHHPTXqygrgyQj4w1RxNRs8G
fnlu7fiqWE3aYtxFtOUxfewlyzxln2RdiHkt8BGMJmefcig6NVjUOY38LK6OGEWo8GpD+sRI8UMh
vDWpW/n+BUl7UTpwvFWxiOPKLsddFwdnOCabV9LrfL4N6y43vSD1sKrTKHWCtccfGzTs5/yruJWW
CpEnyWCcuCeHnyxp9hY3Jmk+pFikyxLvYjqSQPuSlxknHokefb+QPy4xlHER3eAl23Tkk2Nyyt6D
ze/I3XwdhhqUGYg8mWaOLRuTjHOIjDe+x4LeEaIJtJtwQMls+AfdGt68yDkT8Hj2dRMRLMPLyFBX
1Nd4bu/k2yR/WEnWuqc0ZJG9jshge7Q/hfZIsVDKtHWdi0BKWz6EhBgroIhoI+yCGq0Ppau7QAi4
yPr2l7eE/PfE+oqPpTnFTfZgjigG+eBYE3cGyfGQBHlJklxC+QbJck8f7y2S5gmJ89HC/GQPp3y+
9tV4K1nm3n3rFzRvqrzDCfXIBMLd5EKBjHQrqUcH6SlsnpXzWnuceR8H5ta7UXaqTCTuzvIrBbtp
k2mjyMqzieBh4LMiuivvbheSjqHpaQ4IOm3i2QTl4hlUjL/R5nw0ZpcSW8vySX4Zd2B57mhAGdQc
ZYVrJm43TA6OiJDojAZ36TQmpP5rHkvUWijlgzXV3ZULHdDxTTKgBWZrONA6Yla5s2Xc9t72CVvK
14UPNYY2CKAOQgP0BwpBx5K7mj9L2ARIlQLWIV1/yoFSsQWiDL7Mg/ETylfwDZxBzza8gwSNZZvk
ZHAxS9xpsf3ZpSiXz3Z/O0BMyDaeyVMOScGxbEO+C0UQDxyPQFXR8wz6e4JBXCWM+5DCPtWjFjMe
WU9hUAJWVw7fN0Zo0+Y3edOmZ1kNCigPjsu7sin5evbb2SQgy5lqmZwHpgZfEV3duNAiCfVN+S42
UCSJ4CTMGaZsVD4scCayGDP2+mxP/sGHQ1k4NDMhe18In1JUd7E7PJbJdD+yrSg4FsVqUTM40Mar
F3vFJqarM8O9wOOuqQOSfEH1SYibcxypmnXJYmxHf0jqUEj+Tn3E83RghEEpIWxaSBvmGtHIBPAH
NxWQp+YCV//CI7QTdkHWgn6kDaCTp2FcmJgH25LjvLerzeGQwvr0I6m4T1TYqxGQpxi3fvx7oNus
BR/T9FowyD2kpJj32cNYjwRK2VkgIViIj6kXX+U1jE2P2XheyXqmazxM/HKvig/AoDvXImcLt+TA
L1UCMhWCNC0CN1lQTkwaugt5DttUPcjm1EFDkZNlsFxx50BJGdBSDdTUAD2VQVHhj2C2AJsQn4UB
ZSX/ERZOllGISUylRO/4+lWcCH1aaHKoUCBFTMxltxDbNlLAnneKjxoUV3brGt5W1nAFAzbDgo0E
5AJDbVLOfLEGKqEeS8ix2XkT2kO+33bo3vQ2p93C2zmkmJa6oglR7nu/OpWJezPDpY0aKy6fFKMu
E6g1oniy3jrmjWstG9kEECXhSJKE77hpaR1SL1jNJfVV2d0LqpcQcjqkXLiw/nr+gbrrxYOkA+Op
gVZkY3Tg7AZ4uwHuroK/c+HwZpPfQjSpcfi+cSqYW+u1xahO9bw9DtQFNUedkMazoxrZk8lUc8UM
EYPvogdMQMbH8+7yqgbXya9agJXENEgWmLCDNQyhiW+jr+qbWNhC6sSjAU7ABNA4Na81kTpmzvmz
t+4hE4WFo3pPb3S6hx64xlN7aXMXklHO35y1CEe4IXkhiEd9cM5zNB4C940xEZu2cs5yiokFlAzC
bBeSfJobQB9FIN+RgCvLl6AN3PjvRphL5IrrwX0isbFXfvYQ0YEtaiCYNAH+snmxaY4Dx51Iujjv
Sod/JnpIGsw5RE7wGg7xNYP/HNV4n8OD6oN1wUt84QIMwVtTmfDLax0EVKWToX9PoUrNZ2bgwC1z
LnTUZ6I7oKdxKK5nThZm5R7bil8YNtWrO5bNoVN2Riwse8epR17J6aeNjCZY+wK7zsWB7AP3UKUR
VAOH9Ttuy9hDz7qqTk3izwh1WARJOtUC0xpQtSQZHzOwBRfa1nZIjAl+SzH8aRQgN8ecAuI/MBGv
gyQzzJuM0aP0CNg1BOj1IHtNCF8K0AXIbMDSB/yrJWDAhf2o2WDBBnywJaDwIshwLPCwKRixlcn8
dL/bTxDGraDGLrPsNpEbn2lvMqATHtnUAZNJrPu7eJLRlk8j5HK2MInJdD/pk5PZtvSBq94bfsXb
sEJnD/tcw0BzXjcgol3IaKRhvzJI6YAkfMjoAXhyAgbEjuzypV34YMQcC0dFEOe5MbnrmSEXw6Ti
fSn5xQ6ZiIEKJrX7gGFBLCM+DHfFVsVczWvPmUg5fsvYXe1lEey7sQDAa4QO8OALT5aY47ySzWPZ
cAO1VlQXFmY2gZIPIOVtxPRasZU7VvIwNFN7zIVtH1xCf6VA6T50+iCYeibA+izoOr0aMDJgdoa1
QYnBtw8yuqcgmYcLL85uRJW0GNXKfu0Fja9CIPkZWh4ZQ0sgrFr2NtbC2pyCfdcg7hxUNjKAg+Rh
2XI5rwxaO0wW0zfUuPyNy3d+GLzwmc57tOlGLsymsPpRLlm2PmdK4vil46Fc6ZbjbyzIbsIp6wyE
CnVwdQoTDqdctnSMATPmAOWxk3CYLV2Yrohd2oxqXBjurXz/yRg+oMXaNrgIkHDfjLgJMpEU6Anb
AIeVAXtBKBna+ZO/+OIZ4ceC44BlvdgQvg/oZ218LAhB6N/rs77hekx3hg41GUr+qAazTldrMiYR
Wemw1dnsegseCtcCOahdCJPn6P2wGSrvG4sQSwxijRRPQ2u39XWe0NGkOBxaXA5MT94XIndwsDzU
OS4KHDscXGBo2cOm6LdhPfp9SswlOsjOTvn20pYz2UP14E3qOICsGF+t5Xx7AR8i+rOb2s2urk9X
npyyTjBs7jZNR06CcFlNRK/WSS4x87O5TsPs8/3FBs3BfmCIl3dNEpqVcRjj7XduKO/h1Ujw94zB
lfgsQZba62i+EeFYsv5STN0lDaK3wuKSWHCzLaO53JVOwRgDm010YL5lkV77pT4QAbvverK0Y2ql
J71pdka3oDpodKSGpJE4M62ztA5OeTW5myB2mEla05/NkrUyFGoaJ/cfE84Ac4rh8JA3VG7i8Knu
/AdL5pchf2BIJ3WKpl8O9RI+zPHskA/Kz5VJxocI/ZzMV5p8uyBo570zhfXR1+J01aXOq5dTDIo7
woMuM2BXdQcmTBH+oiS22Pgjwx64CXQJMomupKvlUlsKI0aKxTNqDyKdmsOsmLJ6JUqUAZFFRwiy
LNm7mvpGP3UZBtYFxzSfItcjTCFSz5RKPnj8eQBjyTr7vVroArRL8GLm8y9D6TetSWqlRt9pMTbL
695raUBrhkdKhNV1baXjmTfBWeG5Yhxr6L9FVfWuCEivPQJ0FK+/KOJqGI5qNlThXV08bwyz87aG
Ptk7TbkVSWoyK5Df8zYWjRMDfYczQb73Wqkvi0kRzAIuC6K4uJRY6TiHt/r/Ze48dmRH0iz9Ko3Z
s2CURi66F67dIzy03hAhqZVRGflsvZsXm4+3EjUppkXNbAbITCBxRbggjb845ztmQ1HqIgGnPtBN
duyN8KVgCCyi4hR36rorystYFfVmyoIvu3CuBHdyqlAWZjmH7Dw0hKFlD7NI78mmoJ0ZMP2lr7XJ
OFQ4t9KB/yxLSvlsQkuHvotsipZdRxpiLNaD9V6wykPyO8xbF3fauknZ30Lu3Em13G9jSjM61vXO
bo3b3pjQ87ak6KpoE3e2d1nOn8MMw5hiK9sv6JIwT34cRORo0h8gbf+07AOBWKY/XgpB2tXImHX6
Y9iL4Vp/zQzgFgfwapYo+T3HR+dG9qaNWrqr6VRCBPc5oGL3TjSwOTsc8hB9oZAmfb3uDXcTWvyN
nBopgruckaHqaRYRaLoOtL0McNTMGWpFcbRJ/b3Bi8M1GeWbvsSwGiIdCI15l/vpKZphnkhwVQYT
IZlm55xMvQ0SAcbldoMPWsUm3W332ExOvW0yRuyNyYrIgTqzIpEH7utU0a9xdPjA6XT5nUbzc+7k
FXBu6yO9mNsWqyAT5FKMX3GRwrQIX9MgOQHwwexmG2e7QxhUltMlbK1vNh2vTbl1c9S/ru+cwWpM
qfgunOgyKc0NxtojsNp0rcb2xqrhN035dPTT9ioBRFJOJXw779QNCFsSjQ0e+vMg1rLS+hgSpYMQ
GtfFhLEMoQos29B1GKAL69SGVnBppM29CmHje2oxINMEw2B1BIOdde7G/qG0EvAP+SFoiFQvoxDS
c3fqYwEypCjjgx/ktwqNeWLY3s43xBOErBCnUrccnxgNxGDtrNYi4JnqzwvaY6NH8lPVToviVHvu
l10pNDmlfBZUfXAbr9G4sCCwIBkrtkyi6lkJhgm4hbDb+CQPrEXtPKnQeNTZcJwKQAM1+z1TZE9h
7mTEMoYk/7h8ZcYM+cTPPxLFmgLy+LEZ9HMnCkwgfvxlTwEiJpw+1WADorWth9lFml9EP1aHO0q1
OHKiSB9CI7s2mo7eukxO2WDdJ2m+5V4EBNJ6OL3alxRg64rqin6HkJRWf/VuyMk071OZqkOYuo+I
LaxCLnp+bjmtRUcVwN0WQebzJN4KZrfJlsZ0K2RvYkwD8gSv0jzAlHm2O5YSXf46J/WtUbQkmjio
+YE4PeW33lTdj878kAMGBsDv3U8hajMbKYVbMN+qbc62yApukPP/2CbU2sJUmzKH0FGP0YdGQwK1
F8pd4hJMHM6PgouM7C/zFAhyTLwEQ442GrRb847jnZfeF2Bh4MPgIUmISgc0FaD4E3wS2zopvK0Z
hs7exYG99iz9FLU811Kvecxy833C1GM17keel++xO14A+aaB6789YdwtdQVhEPemQLM6WkBKrPIq
6ptnS3TNugEZ5sQeoXBlgrpN1SETouJpjHw0FmEU7UsvfOo7wpvHAA4mVJwKIA7AXKeAB1p2zY3S
jXUwjWRXyowx9NhEm8ktudq5TojcxA8BLxPys59spA6yB8e1dmlm/9heZ5wrvn2kVhrNFwKVbVEX
8CxKLzgNUbktUxnfG8NEUnfFw9GSxsErbf1qREog9+vXVoo9KpbSeClHKPzxYuayBnZuCXZ4T4b7
mWXc5dgju57Nd7/l5iXPYwLIgRjFcKfkftac/hyY2zZxYrQ142HucVHEbvRUj8mL69XJje+a6Wk2
RMAjDh0LJPWzxDu49S3uPKy8Fl4fNlAEieansXkY8+IjzEk7HhN42VpdOtr8II6Raqfqt2zWQWoN
9AQgR0l9xV8pARna0Lcm7d/2g3UR23AnB3UJkQZdTXiOnQHdYoaZftr34XxDsuRXZ4Qsgg0aYB4G
P8IA4zUkGpwoDJajdImBN7m+D6jOC0aUfKnpqBMQ5RzhtRgEvrprrG8MTWNY3V4WV69D8W3Gpg3+
KfuZivHBRGIILw54ow9kLbao/TVeYOeatcKDl1s4yZrnYHiVBmIuP95awfDeL6Hb3RxeSUzylN/J
6ZPFXrNGBJEuGU3N4o6lSBjoYVKRPzoS21V4bNV4FhVw+26c7/yIDVRXb4ok2RWgn1cdYWVYMwae
6eXwUXjWrrabd2Eb4CJ6hI6DuuB72StOaG2UD9yO6cqpr8Kk/o4t9EYMcACpJ47YAWhfmwBkjxQD
IYgUFjUMHS+Xf31bjTeuVwZY//Nj7EdbbfqQe/LH5d9y/q5QXQ1dehu3+ZOZFu+U9c8daQUTmZbx
nuxcefA7pMperOwLjh3UEp2DjNfroOyj+bRwy61z2d0nM9IkkzVtVWd3TqZpCtFwmcBgV9Ms9hmW
Fmo488pYvJoFl8FgvrYNZVnQuPec+u+UUMRIwY/BltDY5pc1F99h474mylhSMq6anuIkjdqZx0N+
VwcZWzbrOM/+O6b/H8hjl12V3Zf3dez52zo2rsbMPw7cgRWSjVUXEvUnU2wAE8NUvhAEyEn3XA3t
V8HAiqcMHS9xV3y9/fyBttsGsMdeIRXZprbkoZLTcO3qjOEyMOSVn+Q/TWhfYjB/C/PZRn+JTI+Q
u7b0HtXADasjdOjCxsoYeeaZRA8mucx0fl0txJqT1S0u+CxeG5dYhtqfDzo/+7PXbCeTAIkYHeEG
C/J+VDYwAfjc57p9sQMXi1vsGFeuM1mQwvMWiMba4kmNhr14Lid/mR/kF1A40vPAYlBXIOd7nMxs
6Eg36ft9opKYXDtJv5stKsjOwvKL+NExXCLNArfC5x7dmFnCKqDJKGTBXW5Am7J86Y6DQ4iLi0Iw
E2xqckis0YtelnA9BAeWQdY8wXYdDwOp5Cn5GnhtnhEKdDi7xmc3AxEXmjCFELc027jiLUYZavtq
zx6VxXmt4KkVvIPM248JD8FD2ePxLEGPBUA52GLI+NgBfTwSQFodQ4gXXC05AtWsoeVV+ZVOxmJb
1gjtndrMMbPjt6kVc25mGSvPCc+6Zi3EapFxit1yZBA8mXsOfvN8hrAe3JoOzMJG5G+q5hZrvelZ
huLc9u63Ezi3puK5m6O3Xvkg0pkkmrelUHdmXN7YKhTQyIgkamN8mzNBwpM3vCTQhLA1r2Oj8bEB
8xBVU3uoUcP3vke1Gs1nlufZamDJFDnYFHXagMhtKZTYUm8tPkzexR1Wdr1J+kVLbBtbsyQASCLH
FsnAqsegNglIWrWxJ5rReaypjXrTmH9VfhCL2YmFRBTAVCwYB4J8HA9iHh/C3H/xPUn2mQtZfvYE
N4oJe1JVFNNUqPssEWDYGJovOGyXaNRe4MaRwWusaN1BBXMcwQ6Y6ltRjLAaS8TpHcMsqyku52l4
6mv48K1BnIqjh+sgTJqVTQ4F2Cf3s3O628aW6CiM9oMo2WnrJu4dE7+j3XbE6dTpBhMZZLcG3NDQ
XAUE5a7nK0Qq5ToL2rtCALoadXs3+ozbRJ28VlG0TSNGwjWEZdl51ZZRDcGETf+cVBPD1NIgTDVm
DiirpwrQUO42zwNnCtkPuIYL1+dYqqrbkNSPFR3iRPFZvOLKafCkFDNVjb08lGcqywjXyrooCgCH
GeewSt2VafBMEyMPwzYxYQuPzgVhZGZFK+UV9nOAWo57TeEkDYpthnC7twkxKAb/01s+b1GxMiwM
RlrGYDC3Me6n3LZYrRDyFN+3HtcE2/xVthC30oEnU0SOwHIJusMIJa3mLjHqZBMH9CHBfOjjGWQW
VWlLD43RAtWONRAZjdQFAX26t1JcEFWAsbW0s2BFxxigrA4esw7HlBEHIL56a1rVpnhhThtu5NzT
tdQGY0Whz4z/GALK+v3Xd5tp2u8sMp8Ki5S5IlQ/2nKupWE8zqJn3Ay8swoXc4ArMHCJHxUF35wr
7zUS8MF9MqdPL/Lxso1kD2Uebr0SVl1oAcsUKVHok9oLfitSPATcMW0Kbm82xZ0enVVaGeqA9+xC
uro55An3JRFAP13aY+Ul4GJtmWiY4zp4d8uKeHHcPePCjfNMpvKmOmB+fK2Kcm8u+20jncxN2Pbj
nZyzIzlHSK2d5i2gb59UcwhUcQ/Y9yNo4ze7/vZqwRWbnkwSABlRXvgT/Qd+WhiHEdHMBWxAZSQ3
41S+oDi4b0JsdzhfTuBfE563YElmMFggqVZWbBxxTPFcSZBTiWZ+ncv+4deFCWw8Lv2KyBiKmeXr
7NPxqQsxi7rBreXh026V/+G00QPg/hIIOhIChWbZZkTvSHWn63gfzPM5KIiub92vyqTtHeoRcUGG
pagidiQwn8qgP4ewkJPav9Ch0V1kafbOuIw720RUOdXeGVfYaSprbzfOibVZdB0hZsB1io33GFXm
dwJf0M08CrGu/cwrKu/lNJRl9j4X9e7X/UWy9JvRpU+GAdfBGQQrNhRHy3souQ/ToROrfmhfgSAJ
OBXWETPuCwyM9WA47Gly87GEFtmY1mdfTkBm6R6wvxlnjCR8hLnfEsiSiO1QMTMqodQAl3yrg+is
Bq/a26k/7QI5fbepTQc1TN/DVEN2C5i6YU9Zbsxo3TpM5DgsIiNi3rCU7yE1Abqn0xzw5cls/EkY
nG6UTBBwYQQX72VYXIphmStsqz4ENqaQngexh+mvJ/K2Dzf9MnIqRHrtNVDxMk9f225/WQb5Z2G3
21L7d4j1nzJjbWTGxQgBvMldipyU68Mp+1vyuI+zkzzNLKVbKZj4tHc2xGaIH+zNh/cZRPZu8eXB
ld4x0tubFotOdx6nTVfLe0XnsvmFVGAziGHS9h772TrDRNz5ib5DT7HuLkrTpopLjW83LK7mZvzK
LWs/kdlYaVjlntc8gOdzkP6p9qG7GixuNIss8mnS762smU/Ed+YQP1xFlvpItP4y25siZgiEA3W5
HUxSXFc43vntmPQu/CvDpcDlAVuVRI9NDdbntmVPFZDsE7lskZkYxUwl1jy2dzmGJ4QiZbVKkW1k
Js4lOqx7VwXbyOaLw1zPjEKw4B3wslAP7AhL+Pp1sxU1MopSD8wP+HVisNt4k2V8XCWAkl+HfZRJ
bGSUIysfkG9mVuhbvIqkVq5UGlig4K2FgdrG5FqF4VNdx8+TzB8WBak/NAynkvSjS2yeT2CIVNyj
kzPfFIUr+WgcAERZ6Rwzf0gdUY7zZ40WF7NDBOhSfmYeeUBkHkGhwPhh6bqHLsWTJP+JAECinmi2
0kaZXGj4p500SNMOojVh9MQEqMfJb0/jwMEwZ9an1+hj5wenLJ23idl/Skw+2OXYdLmvOcADdrkJ
SuaPQruffHskAw2EX8QWs0UL4QiJ3+vMuSYO3uvsV7cDrzwXWGF6RyNx4VGaWv6AlMtTu7j6mIqW
NyFnsLTFXrRvWjaXneltCa9hP41scGsglF3pAkeZMdklS1korH6QnjFII/GgBnJks60cy7kNSuOt
cGR+7NmB5OTA0ZVZz/fWnnAamny7Z/+RAtDPjNK9kHYLdyd02AP1H01Zo9QwHZKfYZK6cfilSKu6
sm13BxigZR3Yv+oxO/uNYpzJ2WGOJq6yYV8GjgDSR6QBIxGIh8+T79zk1MTLR0HJQkVXTqvYkMTR
xMgaBmP4bicHYgp/mMniq4edinoR35YI1sy/kBCK+NMrKmybMHuC7K30J6aV0FXZWdhjgfepYp4B
l5qwjoikNq0Aj/npK/KX4tRa1NxaAuDLPP/+2mU6sVJUyGs9jES5jdSNNR9kjDi1mNBQjuHk0WVG
P2M3O3u76nxkNC00KyfZKV0dart/hSH8Iaf0ImhoQjxFcpC0x701z81uLtBJeXyQrCJOzTBua9hM
K8fMLr2GLa5Xm3h3mvZjisXPWEwSReR4cg1YIqwXza52jp2gS0RBjM+cZ6gV1NhT7HxjF2fLJH9N
ui7bKdPflBr1UADpYjSsJdeR3Wi8uAwz7WDPU9Ou1cxIuyRJKWZDE1s6U3XtD3TFMekVkZyiRV5w
nwcW2ScIR/5edWNQ2hrImFdmzyRF4o6nKLnMRucli3wkaSbnTYe2pQnr5Bwo4wWJfrfrRSn4qK0X
P2H9NC8DtHDk8VtAqHPdyVt7tWszVcb+lSNfcsc2oDhySNVqkr2sWrEygnrYSQdXdJ10B6HSx8DD
GaahS3syuooY1WwjlR1weI5oZypB7t5GDwGc6hZRQhKzG5g3fOLR2p4vfNO8bRISj5FAxGtyfK+G
gPB22W71NGC/OVo55kOpH71u0XXWDZF3GCpWnQGmxXUYpbMWONt+sjQjqTldTrNVnql14Xp6J6mo
s9OxabeJ5BhgFk1gncM2V9rdhRjTN5vRzkOuG0gPwXWDjWrrdM1XRjZqZRINXc/Ab/DgcRzXL7Re
FLnhzGUWlOvZdrCx8fz26DPXRaoemYkjRB6fU1UbCNAMZogd2A1/ITzXPJNdRdKJ5X9aUPta2ciF
13vSjvWU1oK80SQjgKs+Jogned2M5HVvrEOtwLLcTUaTv0raCXaCl12L1jPqfFQ8IC+OJg3CKgk7
SJhumm6mIuz3Y0AXnKROfzmb8XCJxGzhLXQn/MvmxkY2tIbbhV6954owvDq4YG9Ee+ANMJPGeDr1
UWrviT08OL2Gnrb8Zxyl2joOZ9RK2uI9KFNxUvQSzPAhk0R+epUMty6Jwhsnsugj5kCcKHpSGr0l
BqfRxQ7nTLf2cbCtJemmG49kMssgf151Rry3REpFGHjANGeaTTcyEGqbMZvrFtaRCgP2ki4MCSGv
FQ+rdTC/9TxObuHOZuuS/m3DjgcllwMHMUib4NrClD+liFe6yZhYEzE8mYPHwsi8q2lO3Z1JSRIl
aXtjjJhiGh2Ma86j9JjVeXKHBMz270vbZJGJCPdcNw1z/Cgi5YfYtg64EIc3w9uage/1kNRX3RID
pObcOTqFF1FxMDKoDbGMNQp0/iS+betK2WyBbqaJWtmKfGRy/nQFPywnkCW2NpqAu4vECS+MlmWE
hjswuHVz4as2PefFvlWRy64hXOlZ1WuMEunO0o2NIrxilqHac+pJvTey5EXzSZ3myXl25jDdGyXi
uhG9HQOV9lzYn95gLimvcoKmvY/Tur8IcjSIydhyMZ0ECdGLBSU4x+TXkf3jyD2DyxtiS8/Ca7GX
kwHkS6O/kiHtuPA+NSOzXVRW160Y6ztMb9ADcFVHAzdvxFWKbo7VGrTrbRgHz0oWOE9S43VEZvDg
hm14hEZgtaZ868sfp2O+mY4cij77CLImxXUdBtMZLeTUJJtO0Tg1Yn5CUpxvG1RtkP48ANfwbZKZ
sUVR9cMOUQlQJGZMTM52wmLmSVV1YCkB5BhCju8DzbF7Z03m9aiYiQHDsVbOaBApYrrqMrdOdvOZ
lYW+TEsSKFPJQBk0KtUxjokKZJvxXkIPi4KQpbuYNui+qtPoosNLKB+cBpxuv6vSnNNN4AgNZnI1
plRdZQD06za8opuycrJhW4cnugt0Yu25qgGAoFyGsOyUrbklHIAQOvvIuQZwXlJpSFF+59HCPWIW
AJDocnTzkZYgufLAR5ck2K4NNl86z+y97AF6Lw3iIUNdFvgS/85EHRmbDs84/Vhazls0zA9yZKfL
6AmAa8L8nlBs7xgwNZo72lvoTtEWj/8SVyvLnZOyUfTygEjgcCq2iQ4uK5bgOGp8lv5TjYiWwcds
DG+/7mczz4H2DdAVGqBrB9dI+J6yOT8UrcvJqLw3EdBgi4LROvrZehuKUKxH+tnthJR625TuLiqo
ncfA7/bzlNLxe+hhmo7yJG5ckno6SpOpaT+jmJTQEffsxIJOapsJdOWSK9i1j4NiX917BB1Cj8yP
dZHuxkVvGrQF6eN9MtMFoyvNBHJDkXMCg/qI1iRpw32Zps/aHkHoIR8zloM39oLzwn6ahjjcaw+F
wCwTuuEJdbhsRA9yjXPBQvJgpT361kqEG1v6/n5ueG62QfGu6mTcGk4x8iNgVg3WvhzUvSZKfOUt
zz/HQ8UYgzzfLYFfVbYA2Sq9FrHzxLeBvQR7P3t9vS+TAq97RL6gD/AuJo8ZauuSjEZOQ86ec2K0
ii2ZpsVKHmWLRond7A2m19dOUadF5s7L+5+2Y4Pq93d06F8p4o1dzeI364dH7VCGBu2VIYo7mTIm
aAvS4byuRfmE2nhARjZkGZ4ClhaSXQ3bCzZRIBtddLW/Wlz8/NAczS9Wvya8Du/ZjZZJSglLK2B7
YeTAQ+ep+3IblIhmWGCWMpEuxQCWldNyhLfdjdvCjYkkfMbJAchTj5yM0d6ftdxFXXYcVUO53vsW
z5QJavEkHjUf5abAs4QonIqYVKSTriYWqTOS0kAzKqpGyLCZcUllmOzCuvJ2uvHlvp4a3IfhOu08
a4GTQ2mVCd5JLYBIwieqshoHfEyadTXiDncHsIRdSM7p4Nz0DjWS4VEZOySU7VGeIY4O0x3jgYcy
5llb5xby0UmwnbP5q6aQjIKxIk4hH5as32RfZtCRsaTcSOT5896dvTMXQb2Sqn30Ssig8zCCzZg+
+ZHsEggQOfSVuklVdS6wsKxBaS+rl3Tas8vPAESyhrWj/mpW/kZokIZiRMpko7pChNO8iCk6d6wD
T0SwAPkOCYUY+3PhtOM6DVwKypxcuz4v+p3oWK/Nib3kF70XsYPqXLBoLSOUrFM3PkPo/LAHE4F5
3jqAnz11Sb7EoZ3RTxRN7u8iM9cHp9ag/1YZ1CCprPya6HQA95khUTZTw0cdDYWtjfqc6u6Gcopz
A+aI3VRfpMJQsk/MD32kiA2Co5aBmM3MvZjNG9B5wFVAvG5dlwntgPzTtebbfMrNdZPRTTQaO4gK
0W1084vge9o0y0egFK1TiqMrLJ0jlZYXdcYmhH56iNzsG2PXEp8IYTF0yYa30AzdOMt/Uju+gJQv
iQ/Czo8wrNsSsMUNKXBt1HHLsKjElsRxh3o5gEbpVfYunVnOlY07b5wZCRdf3dbW8jSKIoeKkN40
dv+uq0xf9fCF9p3N+sxuxXuCYW2TR9kS17Hx5/HQ6nJBDMGILPoaWQrZApPI33tSlShwh3XIrGKG
tgAvsoZ27TDRmvU29voLRlDjc54hIavlopC2PxgCY4+K2butNU0RJR+xdGFkX1ZZ/lSqeKP8ssZE
lkYAkkmz6dOnNLKsnScQJnRBOKzRUzy5Pn9+slrG4kXHdhD9Tqh9Vms8ytJe3k+tT/g6HuKRIB+X
OOEVg7n7bGQGGsrXqdDhjq/fWodM+ZQfksWzRN7j9WWAl14oG4Bpw3asXJCm4wI35RW+Rp23T+YI
RfsCQO0KfYKJ5x0LSYAABxtlZk84Ufv0y5n6Txnpz8mnqtrqp/vlv/+s6kklUdz9cpj/7/97qAr+
+U9/y3/4Fy0v5x9/U/sPn//iXf/D/2x/RZ7e9t9quvtu+/zvr+E3l/t/9xf/5fu/E5xqsoMg4vQf
9uK/+OgP78XHnyJTf/szv1nmxd9sy3UcKFq2yyCDVNTxu+3+9X/4f7OlNP3AsxcDvOP5f8hLDTzH
IRI1sIQfsDf+vWPeJiaV8FVPyMAUpvdPOeb/bIQWNvEnvmBbJXkJy8/5vdu4Y/+SCPiG66RQ935a
nSuoT6BZzr/7RP5Phuu/GL6XnyOR1wV8moiy/vRzMjVGhStR3Vd1/6yas0hvFAZriCPHHrhcN97Z
luTZbVf/hdXc/ouf+tdP9j3S2E3b8V2YCL9/h1nEpoj3TZCLsrcR4KbciH8ck2PEsKdLIj3RAI4F
Ju/p6NS4ytJOnrOkep4j99Q5/dEv6aXH9GRgeAJ+dWuGlLhhkt/PbXO5/EKetlg/UMAjLw5qvVMj
gzqHgZKPAhWh1Y32sxcWsHumGCw14+P/zUcbBJAUTddzsfH/8Q3WnuymcfEX9C6bMjDunJcLBv89
legle4wb9hMZBeecHu6/+NF/sdELKS1HesK2HFfAg/jjj4ZnPEamzYNuUA0SqsD7cFkmBhEANibR
+Hzbu3kez4mf3mp23BxfoMD8yTqKHnmVVdzU1BorUstyBI5v//mLs7y/vDqTm8TBRO8L+hle4h9f
XQ8DtGTtU6/NcXkaIvFHOB8BoSnv6a1pXCfgy130/mtYqfLBo6OE+lijqJ6aAC1UPy4z/+notuYn
UWNkbZugVhMpblxbX6UFTjOKNQhbGkhaY5jo7UKUbf58jqP0IALYQbZbXzk9xg87wkZToFhYWPTJ
trXwl2UAki0ZxdspHMo7u8SrbbpIQBMXjC2q+Y0Z5dE+HsSLNnx9UH3IRAibHOQ2WP1ZdFSmq3cg
dOxVFEOYYChVO5eFr1iZx8nHQBGwywsL/VDD8JsMvPQQadMkoSuzT9CUWf6QrLe2LNkdjJQha9u1
W88dTnEfaWp0yzmZYXew4+jCtgogFJZxZK/VrPrAqSGOR6fKsi6juMcG5/su40g5MZAdr6d4ci57
OZA7NLyHgmUhkNl7pC/ZKShuh775iOhjDkhz111oPJtIkbDyNFTqhFScRov9q6kECMdBd7dJYhw9
PBknGxMoAY2ILKA8X7b+Nf076HnxGSvEjCFr9srODCJytg5q2f08spSpvwZWxTvDNXEP+6xo07HI
L7QFOxSaNdgseZVJDEQYJtq1m0+swaz8ziqt/NSVuDaNuLwUqlXXXsdlHnlWdp2AY4QgTVoFo0rq
Z1DSFcukDUzEdOe2U3UXPfZMR5hjrBqjM45NirY3VeHZtSpeCW/Oi1K19REZQ2InPipyhiuWFKvW
jLcMpLnU/AuHJg/fcxOtUF73OOPbNwKx3LNCJoQ8MYh2g9Nj0DPZI7JDp/Q2jhVH0YGe/CyN5N1I
qs+BYBa2kT9e5l+74IzWuMTKtSN9hF3Uhl7njrsysu8qe9SbMs6H9UxCM9VXG+yzjnEiQLwCdXbZ
MMIaWW1jdj3iZdesmNVFpcAMT1U504EcaAqZbC6ZdcmwoX/mkuFed0K32Tm+YkBQjqxSuqHZDUX4
GteyX8W2EtcSJ40PrK23iYEYp4mHgIy7ExfNk4XAmbI/6dclmDTLru1TVcXthY3VfW0xeYUo0b7Z
owieUgs7bMUJPjQ/MnMvFeqX25h0sKrJbkSTvC0L6zT2IBqOQ7tuPH2c63F4blSPNDDCUVFD8Waq
198RRYfhvMb2Muv6KBapeUjnC3AKkUWQWMU2dnWLgFscKLsZqQtc5IWd31qSVWXsG4xjepCGFGXb
rtZPnNp3KB+2zdQhgM7QC0+8NXizjFsX3HXAWy6tXdkDnxmLcNskHes48xH5bLH5dST+UzXc/0t1
9vvi7N/239XVe/Hd/rnQ+/+whCMJnmfDf1zBrd6JvTee/+e/c/N8Fx/fKvo9Aenvf/oftZwrKMtg
GAUekzCfauLvxZz8m2uy02CO5HsBtgB+4G/0Iyf4m/QDBsJCWsIyf9U+v9GPHP6U7fNL/F02Y5DA
/GdqOf62v5RZPIOFSRMBS8mxTP9PtYCMJ3tqmath/VCIF78JYmGXt3b6QO0YDnbocsPqTCd803fj
pWsnza4tv2ogxTsyqNijWzDpAYGx0wfU7lYoOKK8xgEW3qRj96Yj9u6uF2x6JC15Ji8NUnkjaWyb
ZbyiI3c3Fih0M6shgA8DtNu+TQS/s20FTTqOw1cfo5e2CoiUCaKVOGZCYw3ZI2Ijc+X7SFiQiOo6
PzTErKFlYcwaTfmBad916vkC7RY6Sn0dZRk09czP1liUyH0CM14UY70TZXocNWowtw1Z1HgP9bgA
KPO3WpifUY+OByNCxzh02quWYY7SfgN1IYZT4F7pFqD4rJ+dnI1c2wSfoVd9O7FRrKVDopsi30oo
BOu6hpSX1eNPNav7YS63THMDFNC5t8w+2G0HP66Bd0X3yDHNVl1IYSB5iLYUoTc+tgeOo73reDe5
X78VKY4/Vsv1AE6qqN8xiHyWRbxTU3gaBG9WKNNfWRjf2Cr7D9oxX4vBAELhsCdwu/PAGKyO7qTU
SLjSa2O05aYMmROCKNLbHpxonUJ3nzxiTbyQnTrUzQeGdWinDL3zFSfXOMw7iQrOjKdLE6N/NrvR
mq1GsTacgeUoKTV2V/7gkYdZDAui8+2fcLC/BvGo+gEFoItLVFE4x23gbMqxq47KML+CzIUN4ec4
eexZAx4V45HBvQq+0+LOr+RbZuftRW2Sq8j8wOfJiz9rwyAFyGCjEZE5ONS08M66XA95dNOomeDI
HrWe67Epz17CHG1kFLBODnvvhw1LgItjzNZGOz7IRLygRnZA9DjXXp4SAoReC/cDMxeXTHH0yJo+
gGIsIv6qu44JH2hqSEdQJL1k8fZ/Jl2ATq3pg1U2s/UJOrfZsA2y1/jU0OIyqMRGG7JxB2LXd7iP
PR4iXTk9ikxcDI53mJXX7+MAi5SFdSMCnr6i1/oyJveCkGykDobApW/4n40jJOCa9NQxg1mPEjOr
k9ybPgIe3Z14QsH8ZgOxS4txFYj4WXn+XZ7L3Tz58dHq6usSlfrA78PzzmYkCnGVVw13YLook2bN
RQjvNQ1TtZ4MOKHYXDYBuIwejs4lVRNeMgWwOAycG7PBRYRM98IK0vLok2s8zxIL5phhbmg2gWfU
G8Hkl/+BlpLLd+HeDktSttTPE25e6iXAk8l757kFr3w8RRPTwFg2xJ2l/S4hmmxFq7zVcQaTSDOj
/F/sncl221iard+lxhe1DtoDDO6EJNiTEtXLEyxJltE3Bz3w9PXBeWtVhTNv5qp5TRyDiLBlEjjN
v/f+dicXn32fnmlBPVG8ToDyVysZ5tA6a0Mp2CTdYO4iC6hUwXlqbAiAgDTFsLqo0AN7bFBhZq1j
iuns/rNBa4Enb8CuDH6kxaT2EpSzIdIBo/3GcHPPbynOWDmMbkmc/soEyZ5ETS9ax4dIbQLWovnZ
00davsuao9ISv0bC37dDei8zbHf9Qm2gSQUfjUn0Z242IXWI52nM9hLWDhgqTBrmqqmQBExI4X4x
zeS2DP09GQbuSHHbbtIslpuIsfWpDKx7h3MZGOP8ymX8Z1C1VLDo08XUiSNiXLAYn2Prl1Mx3LBm
t/ARXGe4OInxE++x6kJIs5E5rmSiNwe091U22NPRC3XyYRK1sCNOhF3qMUgygupwUCp+dsR67Did
+cO01G0CBgC0qA7vZ1pSkEgOUWHORxhweCMWXQakgcBI6leJds4Naik8s94kvY0PvaAytiKyNwyx
5Dkbfa40vpUX+2rgkOxgKjBqMsOD39W22rndSJJs5qCV4JpZ4yB/wFda7js5nhwN7o6hbSmmv/QF
FpOYBoJ1qrSA0ivapTCFJ0GfHXJyhajPRXQskuZLuXl8IJIL8w8PQvKrd9x4VTWY3wz4QFvRYyea
JNEH0St1nOPyA7xntbMp9XQj7xvX89uMtpUk5tckzGlfmEhAngeitR7zcff7r231mCMFo7aO4+3m
G1890ZXhkHIWJXE37UOoHMCxUvDkXf4a0OHjR5H8dqao2MmweQs082YbMTZ12g8OdsaPpM+5dhws
4jGj030pI583MTYKdkYr3RdhxqsPk5S6CvwNtsnba8XDnu9VcG9sDpGd/shq3blI7CtsWaZ7MCGs
+rphMoeMOKCSNdw7gvMmoX5vWxdYNzIrejRcp3ioDclebI3FdgyaV7seaqi3MvS9ar6C1v6uSqte
MzC1zgn0flaHfnapgV/CsLiYaz/hT48wll/6urVJ+g/ZNla6syN3ewZYPRxbJJVDmzKf7IrkUrvj
bhxtz3cmygms6pGiK+ss80huapyiG3vKzvNMhF2xHOMPIGiGPJhLveDEXD7mSxc3ZBG/z6kUSqP8
lTcBBYzjAB6h0X3LvfBXFGIlyrOvZK52qQHJfbY+PRcofhrnbwp32imzrB9jXl9E6p5yssUWRXw1
12ZnSX2paSxRI9BV5EoL2Rs1exB+3j+7o+v5UHeXyGT3wxPaIZAMAAZX4LAW5ZXUyXNozh92rwai
la6OySp9smj/bhrCl0m/3Lex/jQ12kSut+qZfr9jWdU/hmx6iD3C0Hk7XGcnnnYyjXdEfmGJ8UaL
vm25UwBLGnL9Vy7Kd4vm2rcK3DaR8rC23sHsawchn/ppHjEKqqdMh/wXOscCadinNu/VraNnNR+G
EmuwaYyo3NR+N42Z76YKGcokQrFNg4qPkbpZpT+LRj/QupWuDDXdqi4TZ6wb50jADqB5ErOHke4j
QRkymQiyDV71TpNs32IRa9Cor5rB2ULvoTRV91WaHeK97rWPWhgLohQQSzAP3uQ89HS8M+JgUN3c
+sJCLHVr43GcHzFUW+iNJJcGHfSSu2TTM6B8IacOz+GF4zaLI+PGJFWtK4VxKRoFZbLTsQyAZZbN
+Oyi0a4HkT2J4JHUJzAwrENalIUkE+AAdIlx19XGq5F79+M8Pg6ms9fmjBFMlL5Cx7qkKZ4hTu7l
ijQsGglFxhsYBynFxRjBtBfVI34bvUcCN33yCvM7RMb19W3aAN2rFsSMcPy4at+ELCA7JA8kgj/j
2PrJU62vJVp+LJJdZtgGwGqdWYbHus+T0ZnkXYcIvMgUgF6brxB57RXOp/pJmu6LqIdfBrSMzOpo
g5iPIXksdsOpQzwrqfAcUaR0b2tFJMPy6DTSYbcL+YDXHt3OjobaIzyC/xnTly14yxJwzS1wonBd
OEx52tSz11puAk7qbHTnQXWUoLeoVB4qT+Zh1Ryya0zfpOpID2UH2zMwBAFBh7kmrgYlIpvang6z
9J4T22o3lgwYefAu0IKEn7bOtUcFcSViKT+1nqsOOXVfTsuNuwkDX3OQwxk06Oxv18SFTCxzmWzA
bx0h2HConPsNANFpa0HQWeccF5B8v3NMfD8UAbwx0n/KrAtXRdDEtJXmx6LgHMgoZuWMyEwV3Mc5
RK6fq/faoVLEJlZJafLi7xJsf830lhs1FP6x3lSKn8NKcL0KEbw58x29FLTRRGRvRuOmOVwCdDrX
+hhxp+63IwxFXImwaoLwR4M2x1bHQE2fd1Pi3UtdRbuxZX0ePPJpUKLojUx6rEL6uLYsfN7WoJM7
Vkz5BE6+VMesXvOCHAfPUBu9iYxT4hIEIbcyXdIoe51yjiRldQupxt5lEiU8kfl9Su0zJ+yQGHn2
y3NUvokYb7BZNXV0Y+dS5A2xE1dVd+xr/TVlGuHXMTC+HIFtBKgo4mBf5dK8gI/G+BqAzEGdytGx
M/ptm/6HCu36mCHotmZrbIKJVZUxJjY1gh0VXKkAwIry6CVMHlgh70SX7Yy2ATPKoZ4HPS+cn8iB
H3ETOPeNAB+JULLKGwyznSmf0r4suYJBFIqIjwEmGG8FzjLxe6eCKNdJ/ixpGOaOsxt/KJk3Uem/
9JbQfFy7V657PUsrHnjVKHuPy+XTLefLgMPqsbTS12bQbyWNMpsgosglhLKUZuxpRZ+qnRlqBIpw
V9YtCDW7+vhdmqilRsorEr1lDvUUgUZU2MtDP2/lvabSJ6ZoahNU5ngKGPNrpp7sAX7AZI/Fo+hg
XWAyJWjkK+i9ng1IckrmtcWtV+UUyJQ4B2GQ9JX/gDsl1mSzx/j5NmC2WHeT/tp52J8Ezk08jskm
CId7NgAWlniMqXSHmgqvHt/reKt6gmTAm8LuM/dSLBk88Yapv6R8INxx+quZ5y+R1V68WPMTz6Ov
ChFqE6BTbWJOV8pwnpxZiTMm9UNTqogqOvMSJlG0BWKajqW9G8Lgrsy0EzwJRpnRG6cKuTZt3Hz6
+5RBQsoUdZ9Ede4mR5IGBeHrcQo2HRJTwu4ODaGd3+uyGTIC4CwKvUPmOyRq4K72d1/XNNHYJBoU
RQLs+52KfgZObfl2leKSBQtXVpgiy+WrIn19pwyoeGxwKS6sMkSdtZ6KcKSGtxk+bGXi5tW6n2ab
S6K8wEnsNvuYAzTTHJMQ5YBcpoc6Kfa1zdR5lDV2T9oxy6bw44nXNOlg53rCT1wuU3kXUnccPHQ8
c4FrlhvH6i68tNY+6kzcrMAEQB/iebe+U2lT6uURJqNOKmcQBZRLUQks6TiBKRVWJzeasBla5YG1
5GrQEm7reb9hvGpyHGpXGEfZl+cuOKROelMlTgsc+DHOkAFehuBH86rhlFjwptyR1FdYMgAeB+wJ
2hKEda3hOeTbWCc21wtJ/ntlkgJunC+gsOGWcD6GpdlggOzWfvaZzNpwIBFGdIDhy6aJSYJRS2yz
BBpy6WGf/KR1XwrWsTUy9aNjd6/GTMy266qNJjgK6bnzhP0bg3GPnVCnDceZJuIJsbmNEc+GlowO
zukwWGruE7ynZbEzdUsc5IowzNw3pzqJqKoXeG7S8B4IvHHBRm4iDuX8PE2FfF6dcwQY0GR8cjgA
7trJ0jfLsz7ZbGdFnj4UmchOpfcY6oQXDDhSQ/6pMccPyG8q9ryzRsQrKfJbzbzkMjTOSxdirBd4
VkDdlhxwf6N3KoQT01oKx7noFIBxGnzbRckYC4yL9MKRyuSQK/OcMlnqARDChmkqC8UCAEQh+Ep6
yiLcCQddgFUHMpezc/DUzS6FICyxUPB1TjXGiclMdgg4LYO/+zDpFST3wNxnmDTPJ4l6wO/yNLjk
QbU4MB9sqrbSnlGOM4bvNvfVJCLKjGu/w75YEcJs88nbVwDr7JjMa1w15IG8e1hzaYqvW0EisRK7
4cKTsLoOOe2WxHtpKzewlZbTu2hBZwQF3103aNeypaxCTVSB914GzL+hT8m0f2QWZiUNI11dHhM0
auw74zXDuHmF3hn5QYkvJbHErUoeSzKXMTbG9VBwPSa3RtnuyMW+0/X4xl9mCSYRB4bN1+4TpziO
OZ1sEfAnoT3lExV4DYi42cYQO/fFma3siQx8dwsVfOq8+xQYZwE7bN0IR4rszV+jSL/UZLxqhTpg
Wt0jTknOd1zPULoyjr8JBUlztrTfYlAm/TSO3qaS9ntVTjbtI7APGopIrqGIOdOArdAC4TxTlDet
+5ZFfwLcYZO3E0Fxnl3yeNg0wzz/1toOvu9sMd7Phx+x0eIwzvQXZSvDd2YWWXeoHzADMzjwmDVZ
FJOqvIcsHyUx9HloUQYpdHa+0HkinNozBiJBTyK+xZBPrk6LuE0lCUkWJiT4eignwurBf2B1ELfo
FZcoSuPeCcZXfITTtsuccuPm5m4gdgqxrqSBMXWfckAE63x6spzOIFyIcXwwMTnxjGuS2k0dW3ac
QACcWn5DNxgeSvgj4axVZ9DwxUaU5GGbIO0IM9UPypsxsk80xGY2H0i2t0aJ/XfWOqzFWO8RnX4p
iuxWqiwCH+Fv0Y96gyK46GzOJRKgZsK1ch1csPzfzRSzWDhiD5xI48jkj9L4pc/lsxFbv6hHRtwK
1UDxB51ODkPQBuyGEbnfbPGUfvQHggn1zdBMlHT7Bo2ieS3NVvgyHCjBrMd51Vo8boamPi1D1dvO
+ZxKVW6iyrXWbPjjjuPNJpyI4wbYvMbhfZRzsZ/s6Eh0xRqGr0DUT71nzPu+L7bIrkRtkh+JG4Nd
sL5pj6sOrWXe6wU0jywNGUe3S3yGgxNPXoTHnuCCSuCDCqatldZQtEnSn4vj1OPDw/eP8rzqtI5Q
AyAFgA/YkJa4nBx4X+n+AnjHRbjX3xBGkWYjXsbJpWwgxZDmgyO4dlyucu99spU6FAxbY1Fqh9wJ
dhy1jI1yYJXnUPVc7d5Oeb76sO8Xmz8KezO2V9MmASnTgu6gpXJF9wO+l6Ai0I/F7yuqaoys5FxR
8iY8gpN7xD920MdS22XljqwIYtjEe29jM7C18cWm7WaLfkn8FSPdJQL9ZEfm6fcv/YwBrBkCY2u7
5cRwh3UsT6djlZabTMLtQS99opGz9p2CEp4gpmGkcIddV+qvY2oeFJTtrRoIgofkZNN2T/0hFMfE
rwwInT3wpTXe5kgw3IhYlraAK1sOSM5XMxFe6WSoHyNi/2QQx4BNOWv9Thd+RPOf7Dh4ViZMYIx6
uo1rXU+8XeiodwQ4BsLjke4WTjPx45Kqd9r2rVHJcsOvT5FI5SluQJ/2yZhsl+GlGRU4a7uj1jC3
xgr6EpSLCi2nBbj2ksTDG+3M2op26WyrYfQFZoRAGl21Ele8W4B/0IcPSzPe6ql6UAWe96b4rBvj
RsQVhix4uXnWTkULf9NsahIcyfiTgmjbr8ZhKeBe2+DfVoM+vKaT81hhRfcrxGqfxKSP6vqzmqz2
prefQcfwJcUhVpmgBJhMbRsLw/ZkOi8ebV+SvzbdxpDVJzKsMjN4X6qa/p70p5NevZFUlBcBNCX/
wmBqvpDNbU9Ef74BwDwwSuI1tb3XgueUYbQu1k2rPTTWAB14rliNq5Ein6ju99QJg4YZyxtX0+oi
OelgZE3eYhhzxSHndQs1bMQ9PaNbU2e5csxrbGbbWtycrDgZIjIhGRsfY5+pIzZjIQYGl5gBV5XR
mbtkPNsFw0HdGaZdk35jkOAhxDpzJxOvW9MFAXHPyfK128vVbBOkSvSUgNDSGaJrPDdR3m8ZAKYb
6ivew4FaRj0Gt1lEdyqkAdiI63M+MbeIDYOTmQEFOMJk2JFMW7VDZu8o/CiPM15gJckQp8K8Id4Q
XrY48w36Q05i/RA6tA3XfT7fLO1d5fK+CmDdxYVZPzRa9GFzbg7KQDu5yUhpZcFQJZmvATZpTmGc
u81Y83ZJUDJxATrc1YPznlIvHjhwrcgvVivhElvE/lL43pDazDPhqSUhAasxAqhNtoPmgU6/TwLo
HEWkFX5emh9mZbFp9Gh4wTw8AsJ5LLsmXMMx9jBvP1NTj/5vuPvehoAzOsM2x5ru6yiqMqTMh4sF
htPipaFcmETgplV9tZgtwlXkel+UHV/ooO5XE4MfnjCHMrURmHQdW+vM5Ecuk/7OnfPTmAZXp+TY
1sruMOaswJzeuWnoTAFliioAq6YX5Ee6+4zIr2UDu5I4kxdsZn3qeJULj+bDaEQ+UZ2R36VaTwn3
SPr+94YCpS7TtF+kbFla2iPn5eFQBN7Gs3SsmyM6CcbwVR7VF2IdHFtSkjdeDeBHZvJqeXC+64JA
Zj4k1rpdDvY9c4ueMj7Ep7w6OTlxXUgNM2lijGVtCjJshlw6nZpgAGFoGhBqckPfJDjwuXszTCIS
fHNk/uSYKH0SYCqIyWNlUrgQUG3AhXs+ZNYEy3D6iGmL30RzPa4hAIYM7YjJd+POqAIm0T2RgtFT
7SZZ2hUSEKtRxkdHNKrfIQcAFhw/ujgEzlJTGm8PYC/72WhQFKaA/mvtsdKHs9N5zxO7+TYakbpY
0jkQYZTPuskjIly/CC52xwSWxFGh764yY+fKNry5LmqxiiFsJGaifXB2uhvDbsszf9PLsj5EpnvS
uJ7uzTSct70gcae1w703xpk/N9ZeYrRjxlStE8Vr2Leh38N3PeiW/mua1RrFu8eAIlqyRtU5FO0J
JwfXEY+aXARrPBU/ncYJkDlJ2lr4eTZlW3/mzPEAYp/RwE4WxsBjN+trAp33ume+pvEGquVPC20M
joMc1y3drZxMbH7Zza2+75v0pXFD8eb1UGmB3t/XjtFduUsN5LV1Y5PVKRngQVz4YN2jV/LSWsMj
fq+PnDq641j/rOzaPmOpusvwCa87Yh5r7LTh2erejEzXzlakLi2v0i5posEfq4pCNqogmFHrK4/C
vZWciWMS98KTXmT301vZiyUaMfExZ3VN1tE7ZKx8l+KBA30K9aTftAz1mCRUqGdQhXcjwDZfdG+u
3jX0rY/E2kcFjzRTpzKrv7GcFZvRhfIlEVIRzXhgyOs8xSHIWoU4D1qm3guOTnCOSlYTmzuCZQE+
sHaxJb2tGuOdB0Cimkr7jk1dPWpdD7m6eas1N7hl3FR0qucaGsK+x4lzmUDot7kVbDu22uUcFG9V
MTabLpg0jDg2A8mBI2oefKadeql672L2n8jT18YRqIkqpzt24cGtBiHZdQmIFmr+YMKAEM0A0Kwn
4DhEClpaY42EDSO1X6LWSY52WDpr5bH6tFhwxsR24WonGeNGlyo6jTnqSXittu3dSvfjhnPplDQr
YgKSbFR0I1b42Oaps6vBzx1HL19nLXMkCdxto+r61RnIk/NxMr9Mq5O23FP4Z5NE1uMAgF5MDtBu
6pQ5BP3SMo8eHM/xjfncCNXsSkPelbV3HcJ2watDqyHQOR8IZVPiWzBU95qQ8oW2fmKiiPjKfrkb
7rzZLA6Mz95JTfi6PhjXqkf8EHm0L2lBb80eek7CxSceKefrdWHtqgbKZ5ir+9TrypeCiotwo5vZ
2TEmMAD6gpis5o0ruudI0luNzN5jrPt0QgzCbcguHHEzIDaibxwjuuhRZa8Ra9cG5j1mXoqFBFK2
5D9l6RwWBrTtstrXjNjQMr5TR/4IVHJPtL7YThloy8lVT7pbUxkjMgzuNOEIoqLzBCgqNHF2eMR7
LYfUkz4eFxcDA/GAM880YbggTOOjzr6NFdZ6BgRnesd94sXp9t/+ywr0D6zLho1N9C9dVY5AivU8
25HCxku6/Puvj4e4CJv/+2/6/+lkMiezA68l5YS/TvX3TnVYz4zx5hEVop1brnNZkgsLXBL5IQNO
6BiBS3YF6w/TCje7byFtTk34yeOH5N1yzc2DN9ZC9G6lwTojP4AZdAXGlWyxbe9+/w3+1/b1Lzvw
LN1Z/N7/f+fX41eUfTdDzKS3zBoarov/7vxy2WB+/wb/z/yl/zsWcpvKAa7BQhcSQ/F/mr9cGrvo
tXPouYOzaVLa9Z/dd/a/C3t5fKRl8nuZfzj5sWt50vbs374w63/i/sIw9ueDig2bqw92MkJUBqb2
vz6oIeenDpZ4yfvRnqsGr0aVx8Uejsepq57plv4yxvgzYrUqI/gTar7TZbmpzW8dBXLVjQiskmBX
q4AFZSFlYJOJcQnR2Q4syagKLGLrNc62FfZTanl31L03Z8PQqQNP8UIIXNa7FoTnRrM2uZw9P9d6
2g9aJVdGGj1weaSqt8cjO5O7FiXw2VxiY3GM+dhE5pNTB9lGC9KKQKDmbirSNH7sXZpKAktPcApb
db4jOMfIIWG+JUhhZnZw6Sv5UIGiaW0Ms1FeGSCMsQ6p4kecIKBiAu82Zjdk675BZdC8BItzxphr
CEOa3pgSXUSttG3TLcikLt967jDtR2qnV66tBlAaWICm4HG0f1KesFX8642l90TvHAdswYDfgK+e
VN1MtjwcCUQKM6l8T5/5c4BQpnb8c2QKRunPy0MsZpfCGO1X3YlPKz6JFgCYloBMDa0Yk0Jdc/LK
ADFQC9MBHmnHj4RpoiHsa517+pMZysgXTevslz6xsWnqB7uttlSg/hi6uaeOrXAobik4jXbn1GPS
VmZ9vO6UHe+hKcIfnS0Kv2LGi309ED7yrIdgjl8KMhE71xjD0wBwutG6kzkMb6PhNQyKtK9qZMv8
b6/ZP1hV7X/0sDqW4zAHYXaIaeuvD2uugZ2e57QkbBKf2L1wDSLZMuFhs9S9z2TUXmuNE367UO6j
WxqSqbXrfRM1BCd5Bhjaz5e5Lc7lYO47jViFGMOIOpr+R6y8j0JyUXOBRSSiIAZL9gPBjyabtAIx
ZgyHuj+mIbhaLPI0iwegQarHkBzoe2ip98TtSadl2PIT/ItcUSh2Ouk2Q/Ig/WhGu8fCG95BR3u0
Ui05Qzzcqz5G8FKld6WaeNrmwkvW1JvhrWqr7OGff3Y68aO/7kjCNC38pLopDD5C54+KwB6NJyAq
ix+9R2EruFTDMLspi8pmgp8jfGxr+xv0SPyBjm575vCpMSWxtSekON6oW143gLBqmF4gs0mexjjS
/tU3vHyDf9k3hbPcLNENkJ/5dP74hmtsAp4SRklVUEYXm2bRs007NZED2nBaTj+JbH1PRcTwIvqk
A/VcU3K4chAopAoWD0RJVhU6eN7o+0ZrbpHz2+yeqU0PgR6BROJzFFbg2xZJ6Kh0NoR7GcmTid/M
yx0fmanbwANTNMyat9JghJzVg7sDJP+qEju+0NaJ8UjAfjNje1MVRs+MGXgCs8uOIpDpoayzl9zE
rJaIqvLx/h6rMvoSAbpUMWoTHTrllYqNvVt03Ulv3t0hMI/jbAy+CPEpiTQe/7aZ/62j9R+8OPrf
vziS9d3jEZDEysTfffkMHnotj8AfuFSDlS2ARlfDITUIdKGcCdfsgVAquP2kmEtXff8ROXSkg+4i
dKgn1uqfP4zm33/NkqfQ85BkbYpXl3jbX45Hauj1GqvOGqVyF8YK7lExm1tb27qSWYoecvJtZb+Z
1ci81YLmTEgDQ6RRUQFWeFwodMAQAc12k0/Cc/QHyAMs10W48OzZHHZhI456NkEkEvV+6A3kRY2m
NvRM2gMzbvxDr609ckDMvEEMAGgDzlVdGSpTju6eM2/Wtv/8L724uf94ttnkLebtHAtNS7h/nAkZ
u0sNQwR/6YaJPqKzFEhHqD7sUg1qPquVQMbWRzxPUxifnIBc6ji+qJLUfF89xOXoYMvAdlpX9mOZ
dwXyR7UNoxMyVb224wGJagK87OXjl+dE1ckq9HXpNM2/+Pr0Za3461tK7s/CMG7zAZnEAP/69YVg
zSvmi8zka/HmsFUHVlUuYeLlJjMnvokGqLE36gJATNsUX0z+tX/1Q/ydbR0jne5ITleOJFX05xF7
nhwd6RmMsMr0fF8L/FzzYNwFw/g5/0Zod3A2mMOO+zmhus0Ozf0//0J/P6V/fAy6FI50yNCxoLp/
LKkpqCAS73yhElv5yhtogU1jfPBvSa3ow6GTZdMscLvRzAH4EwUCD9luYOukx5IRFOsrW2URDlvd
/ZFRdbdyFGf5WWAX6yNKNL00gynNnHwcP42iwnRGtS8+pobWHmi0ZnvmFQOyQcULaIL2bOPEWhuF
1Datm28tBw63qPGvu3iFYSW9Mwk+FJxRnAExpkgwphozNkfudvQ4hohWw53gxwG1S5PoP/+scFT9
sQYRTOX060iJTsMzQ/bvrw9NO0LnCLtG4V8yXsoeKZRjs+8SUjc6dPE6qn8mMf4kO2qopevv675S
6OfpsKNCE58tJkly79gqzTBiRCcFl/KVSUSeOeG4z5bUfOrgvO+6eB/T4XIWcrDWciGu1OWwqMCv
s6DKrqrrmKm+FNAumg+tLLBnm9rOsJpuGy38wcJxyVMX0OK7arjkUxGeMnJ4QJPGY6rii5m0b1CD
Jx436ADzwgkoam+jJ3V39QL1IssaIG2nJjyMZsIUGNJAWoMcKNp7LeMcFvXWuNYm/avQx60TpPYa
Vs1z3HD7y1qKLEEZOH6/YA0K/v9YT3ZTLyhxW9gHVs3HUFmsj4llPKqFkFAurAQRU1Kx0BPAnaCd
4KAOJWSFfmEsDLAWFuaCs9AXSnPikKLmYFctbAa5UBqgFYktYPUtoXG86+QrTwZQBwXcYVooD9rC
e4gX8kMNAmIImnoV8XIlCx0i0xj638UzvigPiuHCkPAsHnNDGs/ewpfIFtLEuDAnSM4fvL9RKMLd
iEEBrjOWRU7cO/zMON76+z4iemlwfd66HtUbFVI0g0PW+2r4WReELWhfGA5dX+4yPUJr9dxXx2Zj
Vdk3ti4YSguRF5IEisw8Ps+DxIapxHuTTs86QcJxZj4FyJpkAAo8BG2cFPhMAnAdbnMdLOgdgqrA
bkaqwQK8zQB85IA+aoAfJOx/2blB+SpKZibe8zzDhk2EBe6HXDj2TkpSc14U7haciL5wRQwZnLno
0R4K+LpeSLvmQiGpMTJVY4UvAkCJAlRCfxLEEtAlMFv4+haaiRqoKMkaqLpybh+paMGg45KHSTBg
JNeAqKePcI7TevC2s5WGfjT8qpP+S5GgBIZFfUCI9cTrvWjLLeNn5uHzZFZTyjg4B9K4mrVV7V3P
mjGtYmGZTa+kZM0CQUaBQQXEYE262zthNrs1RvKdaGZ5N7jV85A7SFEpfTt9qlcAmEGYz00ESyqa
pl1makwLoTNnjC2gOLensuop9TCMeC2Ui2Vgzh6KgnkosGqZ9fmW8r6fGAszIEDVdxUocULcpphA
c8FrQI3E1wjQmOYCiltoqcURRUjSBL9ujvErtFJ3j/ILGqS8lpP3gXXWu4DQ8vwhQF2hQsLYuimo
CDZ2ToCFtg47vblmwdahs+aqJ+65yqlGwMSc3ChX/+yqL1tbmoii5BzYsQBFNF1wGfGgh52NYfK7
gqrTcucKaiD1TVhnpyKqWz+aZ4rXrHLcRBpzU4u21MaNaUacZ7hgot1XC0+OQeobp0Fzn8bpjohg
fECcue8HO9yCEkt3s4sRZwQps2Jv48ZWtB3I72bPhVKjfGuVNvzxZgKpOYoCX2YZCl3iHCZudBwg
wmqfY8ve0H4gNn17L6u5vi759CBXkM0be941Qn83VGBdTWe2riyiBmnkPRH6jL4GyyIokm4H7TjZ
PUUSWgtfT9LJSr974g+RrS5p2fzAXoFPVWbmJTDMdocmVW+GFCfOsAC0FvOvnVIBlPTmbdRLbduN
LBjGgmrCifPTdMrLaCoeUB4iP5Lj3Zj1MyrIXU/Q7KxR5bevJtfZO5bp7oqhyHF/ZjR71CkGgYzY
Z07dFwy7tyKn8gn2krtp8sg+B572GQMPObba4MeFfeBMbd+brbpDW0x2dkU1SdiwAGia0h97vVJb
r9L3bVTp2FTi5tpq4Q57MY5+u+KxMevhvgeRcwGZRyfSTo/1GJs3X7gFncm2h3nrtnkOV17Fq6G0
vbucFtXcjmqMfZE8TrK+xdxXjnAAvYPe5k+0kXhbbWaGYM41XZFucZJprvZTG0G3y5o71xG6X1vG
yUvSAJdFmrzocNOqoq2wr43UiYlT0OCA76RtHSM3u6jKnE6ZEVyUpxLCUhUyjSsDjFbPkOLB8tce
bck6yElpkThyiK8dO1x0KFLtytLlnREl6g5G0AP/a742tYA4ixNoW7LHZ+jZ9jEkqyz4lFeycout
MKP6AJjH2vYpXb2D2sDUxZhKh7Nj8F9qYMM6QEB4YuDzgLDdxtFCqp7mn3Pe8oa4ubZTkMo5tw8b
rZuiLSk8CiZdDt4U3rW7FKP2mtZd5FKWNwx45hTiq6xwbsU7JFr3PGm6PMiKbJloAYX91y9lUUOD
1+nUbnhFL1wyOAAoLjvADpxzSyFt1waUE3OpaEVqXqWBCVbhtgRsznbt5iJe5UvjCwZ80jFmJejW
tLp1ZzQoXOMLDSKbaDDmS0G9OnhHI9+1WlbepMo4essiotPUeMI1QkGqLBMKFfti33Qsh7g9kx38
5vd5cMMDak3uG3L6yjUn25FQeaMnFIJf4mw7S/fO9HhgCJ7pnTVQrCbH3JTTXBzNKj6oAkhgl+iv
8/DDbtqXjFZnMoTlE60CMdBmA1nUeaAjiHaFxbmcP0W9VmNCNjKKt5u3xlTONoUrGgcYRBpGSZII
5sqGQr7KqLSZxvY/2DuTHcmRLMv+SqH3TFA4c1EbVaXOk81mviFscs6DkBROX9+H0VmLLqDR6H1v
IhGeiAh3NSpF3n33nvsRjmyv2oVZO1QjJJ/RbsBvpybRd7YgfpdQ5/FP61P9EBL7cBMHOx+TYmRX
F6/3iWdn9/ar9dUj73OiNRYeq1wkBJzKhlGm65+T0CFjYzfDVmOHLWIZiKGjG86JT13dsZfFYII9
i9ecnrFtzEg3VoPNjc/9ZUeJZ491PgUMonL2Zd+Br5v0XdWPz9K2xp3Lln/TVLZ8tDRoXLVGhHqe
Xv3G+MjT+tK43qluPTpOxgrvntmsw8p5Edr0Gs3DM/C3Zq+UdrDYwIypyU3H1K66qQEic1AiWGjA
LIA/DhkeByQulHxPcoYB1XfAsKmKylZsNoeCfcZmLKyz1U1VgJRZb/I+qq8j7Sgb37YIQyVzci24
kbWziWIXclaHQeWBDGV5Ew+es+nDqA/YWYHFL0j5oUKFytcPKnqieiSke1QjY+jnH/T6HbO6MUGy
myhfZXpq4ZgRDEoHPP/mLYqrYy+BIDMVuH7iAxphaIkE5nSt/YVk8Z0Wmr7ReRgX+ACb3YS3v9VV
tyxzjU1v2J+wnJFF4dpZM/bHwMKur89Oemij8Vf3vhbp83FkLcvdoIwz/RDWJaaNV4ug/0rZ1ACF
x9T580h5yEPzxbmZn7gUVz4c2o3xDSdqU+/Ht9be5PWmYSz5KS7Zfj5p1zFaUSVS00cRcLnWyE+u
4u/Q2GWgDJKNgDTMPF8Th31of7X+XVJCBoYwQsMr+fVwo0dHUhD2eHYsEnTs8advKxw+W5HRUPiI
r0PfDuGnFzbUv7zL93lXNltNm4KijTnRN+k47eSUVsG9o8BkUyM6VGmNufaViOyaT3nlhy230Jf2
S+EIMdmryn69nhT+83VxoTgJAH258urmK+0MKtir+tvCuhsZ995VF+9qfoAz9jwiSNw2ixnrBIWP
umRFxrpIGPWJRjKNdyzFRNWbnuxmNG0zLxDHvb+gQthWt+WrUSG+p76+nc6w5Z2N64+vpi8J1Nnl
p2P5eMtooHl0nqMdOVRHt1FLVwYRnaLdeAnGLPVJMSSbVJxohzog2paEK/5p/dn1+t0gVvqhH2+t
gTxM6CQiBijc9fcZ8H9f3KmckeOqN0gdDJeqXGrmV6R49sJl35/dyW2vrNE6DqPc2QYlhkGlN6d0
o1ptV+Q/S+KLLuP+0ICEx51u8qeulsLwHhbxyWutUz+qZFeMvCLMsgYwUlV7/VA37lrz1bOPtZ+n
yfiwun63JNWx/n5p7XQgHszfNm/Zb5ShmRjb8O7djQ/jI2Fo7DLwCfjX1taQnz01BQAYViU3cBut
sE2DLAXHn629Z6hzUxy9K8BkNk/ZZ+G9xl/41ez0nQeTF3xs0ZfAfweVjP8O/+5HAd38kJ/mx4kv
jB5OZ/3HO7sv44P4gzhUYywX13Ja+4vFHHD8WQINYfHL/MhPV6vIr/VnFZobYgx4+IlWO6b7Pufp
l8OAEInNkD/OD9ZTTANAGAU65fACLZMqW7YREQ5I0sHpXSQYmLhiBdMd5wCcUzHyab/7n/EY79SH
/2ka4oT0ZcO/B/u+Wj43ngzc4rGtHsHZ8fExjNL/NT6OD1nt3uKpv9BweqXyk8DoyvmhFSbOgt/Q
BISJO2utPXItP6pdf/COU/QQyzy/0jHBmDrjtxuTd0XdYkHVB19BUv+ozs3JOaxgyARp/FHRZZVV
5SYbHrJdt+8Nlx2Csw8H87MHwQ1ULQkGTjaMeRSGLv0DAc0PdGOCYXoIbRQ9Jzl5mtkeifVXHDlU
+iYvyaHdhtto92gWh2gX7cJ9BFf2c8W1SLpBhjmP4z7eqHcuAGLeNG/GDytloV98cVT5mkzfa5eu
D/T9mcUv7DtGXu1Ny85dFzCfHpKdfsA6IDfmn+E+3e1r9DKhPOvaqmBvEFBxGs/v/rVz8zv+t10y
HCHA/XYKwn4bHQydZAeQuNLcumxkwnNp7NmRZ95uaoLEvPIMlHwjOR+mLdcxy78Y07XlQDykDD9u
vBagd+hD51M94yhuNg3daotfAEb/sLNyXLal6fnrLsVkUoQ65s2aSS0SFK0CjO4prjiIsn1iFOVJ
9dC7pX/JmLwWlwNNm+vOPyWzttfLMzRfxtEVOENMcavsJd6EJmsx2C5ViQDi08gKn5pLlOiPHZZ/
HDZwVriJlrLeJhFuZC4gxa4Z7cAfiQrE10i8YkzL7nNHEfjF5UYxZ1yZlsrQ5cVE0y5qWEpxhJ39
RM1x3eL4X1cQhVfMCl+uuzEEH0ayKaMt0hAeegekbpU+UrwKPA0cj1Zuv0ewMLw4VqMTXggBsZqL
Lrjgtlpr0IZByR+Xn9ozTmrSkWPBEcE7SuWC1YVzOss3x6r/2PHWKKfNCIxr1Pd+kAKFQjahztDj
qDx8j8N8/Ozaa5t/DgzKU/7TZDZhBegNdvsWA44os2cjvfeODu89/MmSaxcTEvst0l0T37hVI/vi
IsW+Janf3nS6Adc5qfmJZP511nuAsTV0jHwoho3fkbFrGuyWI8byrREqgrYYdNZmRceXFYV3G8sg
2Uw73kWNUdJOg9z2E4be/KoRlw71EZiZlT+7Me1fY78D1FAGtRzvMMNpB1e9tZn9hPrTGipRO/JF
i+qRJ9Fu/pTDvqjDh1bW0ZuIqSNTRvLeyBqzWuEfZaFQslDJTpZNa1cMNSMF77XpDK6UDiegXsP6
0hLKYrCVPcTTHx+UhtWPgTSoM28LaGg+qQisaeJWoeTQO2bdZey+mEh+K5yBBODBLLATpq3HopJE
UpEKKKHbqI76xT6lTduACrbVZyBL7Gu+5r49a6MoKHoeAEjNz5PDe0dZP0MNuCQW06Zs81NocGFw
fPIjUdhvkoJMmEmRTUMEWPf2mamRGJIE5FCiOTU5IqQgCOIugam+q61Vr3hJ2ksbWCtLeBCdeTPA
CkMxNr2VD6e8rL19B1VhExt06NTO2rXtc0/uY902tlhZ+9CRR2tIsy2NWYTg+o/mn9IAy8bBYjv/
fJ4rw4jlqTNoBul6dy1EVezCRu1JIOYXQTpuymkGA8VAV9Kn1XD7lTWgbrouKWehS3VlelRvwydH
rIMp/48Q4dP61bZeuh8M19vVmvGQ9ggBemd9JxM+E89j6pM6pYLYfYu5f5pHn2DsGJV7XfSnckzA
1xNVwKq2ZGnIPxTGfZC1yzzlWCdiKqLDbgaDshxLeeyvueHztVNIlWQutLUKda6K+P4bYBH0ZwH0
1ry73vXigkkdojseLJb/LHetMoW1Tl1cLRtUsHz87ERNsseXr2KKL8otPrxCTVvADW98GO1OIyKv
hTIHFl+KQweokz1ccoYdwrs0q/1AQADTy/xMCK45CSIwC/A9t6I/Np1G19mfP6lvOakSGE1SkWFJ
HbolWUrDhXXFzuvQ8/qWpiHCqsj1Tb6flKCrLSM03VevhdV723LgZeZrzcExa77CdK/SIQHzafLp
IfHNuN+bpL3hvdo7Eix4FFkMboyeK0CS9Tc7UzM3bUYAxf4CcL96UbKyzsk0B6YeORel8hctB7Em
MtSdaqLqsDVyqtr88q8ryR1gqwgqCuGuFo5SarejUwMQLDUa+ygpXqkKbzzNytiBOWjvDaT3tRoB
i7qNdeo6H7quttGnnkdB57o1lsWWxMyJiefXSmvr3rgZiPK6OzgNVYZZhTVTQBt5Llyr2k3YQTCA
u9fExaMUNvG2ZNF7tcritXK0iNnkjr2zPzu5GMgN5l9CWV7QNX6OJorLOBQeDJYJUq6lOK79mB9d
xTnkJONB9zqWeQv8tDslUdqhAptq28ju2cZtYNducrLgl1Gd3ew0i7A6jK0ltsPbtmuoACYmSae7
y7hGSiwOGiKxfA/9amOBHdhEc/9VS8VtVsX2rSUAxgKFOwIfrQgwGP+ao/lp0D17LGhRRdOl+wXk
tnVolTh7OB5poabJYCyTXY0BhdNnKs4cnGkdN29pSsB7WW6fmtC5QKaxNkYZAQKc/G6bd2UFeSfk
vmnV33layVuDecwT2k+YMpXmihDxaFfbFPfb3QRhuAI/PKzcXGvvMcj/EJTxmTbz79ELX9tu1g+8
U9q9ZVufPIFcK1LT2kzYHjG++haXJxVeGNns0XowmFn3vqY3XNcpiFaKSb40FxekxRHe4c3+cqom
PcZpN7EfJXochcO+wkXT+na59zPYfkyW3iOWySWyORRQ/phkkPDQxmvPvvuLycQgGGbEaj+aMduV
1OgvbYkkOyuXcoaUHCAxxTKDQT6UIVXCsHKKRr72uF8Q2FKK0LV0DApL/JLpjtmRVNPaHlGNVVre
c2oc1omTXMrSbB+8voAdgvq4yTO6rbXaeZlJFadpfa5Hp36YvZQabsTAYm7bg6Ncvirg+oOMQKvb
s2PB2dmswo4BkxfbkexR/AhD2dvqRUVakrpv5UH0ntpm3DR92p1V3FCGHL+Cu3seJMsFCoNUlwzX
wssXs+j0OfmkrAABspsA5+dwXF9Iwwb1QvqLedoF5D/t2Vo4gGIhApYLGxDlgvF/UuFWdPaKwmWF
vhDnNwJwQNcTs7kNcJ7PI3uS0A5z1t2P1j8wQnPhErZDaq6n2IVVSG7elyb2nD4/ZRqXxHAhG6qF
cegAO5yGc2W03i5WiA2NtpXxEicluJWCSeQ3cmj5hBeEYtH35hmtnw8o1o4J9SoudUkg87zigIsU
/uJCYqyJFKH5TOqowDR6BGcj6UZoKvLLKx48g5ue5XVPhuJGoEefrPmXClW8mFo43PqFBlkuXEgt
UgOMO+MsCxAayA6bcaFICnCSBtG9ncHbTwc0mQIRPHadM2DsVMcGGGW4UCnFwqdkB4dmtDArhxh6
ZbxwLNvGSMlLQQuqrRFpb+Fd0oDBgpXSSKHOTUZPQYSVwECwkkRBtlEEn0/rs+uwcDQlQE0ITOPe
94z3MWzYZC3UTXoAvHXfk5Wcx+48LmxOsVA6TQlKqzHmdzKAQDxzVkRGxDbRXPieBqDPeSF+Qjpi
WCeumSYRHxdUUD9p+e3oSZBVKVKkb/8NBdFRvPg2VytnPjIMHuOS/ZklxbSFdnBjWZQAYmtIotZm
dTQS/kGB3vhgUiqtgwLCmkuWyUKtp+34b1dmy2u92kTd1Jy60qIIcADh7Z/z2X3ymogKsrD4sM34
459d8P+3lv5fraVoLT4mgf+ztfRaAT37j8c4KX+1N3jPdfyZJ5//u7303/+S/2Uv9f9lOTiCddzG
CycZefm/7KX2v/DWODg6F4igRaQak8Z/2UuNf+FJtvhlQ2DgsF3sNyBKuvg//4cNd3pxq3oGjgYi
Eo7x/2Qv5Z/771YRwIeuC10Ez4vAA/DfDF06Ibs+rBnSbHO6u8jEqC9ZE5gjNSSVuo3mYF67JQDT
uWZ/ipvx1y7Yzzfd4AOgIJzkzwWBkVnR1pv7cusQjOFrwPt64+rqz8z8s+shv7BztSmb5aK8qh1o
VbVlbFvTxlMlib7wsqR2MMc8nof7KfRV0I1k+UwwoXwzWP8MSftkMvnUOCMGl1YH0VoH5kJ5J+he
34c6PfiTxmZo8QZkUf4wUGC3kj33zjDRDwj22TltERkNJmtjdAqqrg4oVAXhQv64wPm5RkTm1TRV
4ONEgPmY7+NEnEcuhbXdkQF0gsjwwCbC2elGc4J0AepnqiAEAHgokb6jedfnPcI+JZk7t4j0rWpz
0mWGXR58ip57WL7rOUdsr3MaUCgHYsTW2u468Vb2hmg4KTOKAH+0l+y3apxXXn05pBY+sqxCjTKU
o6EnkiXURfmaQlJbNRjinPgOpo08mXsf1IC4QScPMc+WFIUz33tumZhLSKViWHhsEuFuayME31X7
+4lx4diO3hOInnCTxewhqLLiR03ZeNAL+6NDXsGVxYk46TVFpeIht8LwqfX7vYhK/ZdMOucwL+1h
CjzgiwEEnCqokJ62VE3PO79xg7Er+8MSEL7YdvmYelALakKWRcjUZgoyokMXQX4lWrYq+my5tKe3
1m/YeYV8qlVvH1tp6Fs2pD22E8AcXnHP2XgfRE2b/Uz6igBZ9AftnwiMZDErfeqCHK2nkKNviOoU
QUQu9GhFRN4s6oDTUr9mU/aiPOgrRltXe7T5VVLZziHEP4DlrfymfvxeRjXOn2b4lgmRhaaotZNp
QOzyBK0INNkj900c0mI/VegUoxKk/3xKCEdBYxNeIUqbsDmNt8J+jzIjutOeF1gxhSnEu4BP6Mbf
jMKtY2hRFKIxVAZQ0raAv5NDZ/vPWm8emyye9jGCIS/+yD12TnwIAVpYVGCsKFdm7vPSF/DUj1Jz
XFL2zkeaRuQ3IQuPip5t8w/mF+fUOiSuakyUYeiechsl2EPUCt0n+F/ElpUiNEufX6LoG9BvGEi3
ijAHyhvMmriRX7GPiuklU49whCg3CLZnaXMcTHyf0VhdZcduLtWpzeQWPGzdkn7qhAINWDnEba9m
X74OzjCw8qQzrU2dc19TF5kKqLtah6wpE9vaaemwSLjaj/Ln7kRsRDvquUey20gCQ6tj1vv+S2m1
LLFVuix9bC7zTG1uIhbCmzsG7P8dYibzZu4GiB/lJW8mpl1A0Hst26dxKK5Q84lL0gVIb7S8mQW8
ETvvfRBYEyjtjlh7AzSHQkkUitrbhYnzCHgVv3f+m5ZCbqYE3cxw6NK0tZSvxgSoJQaGxfdI26Sz
LcmbK1SvTgUed/nVwOvqy9R+Z1NFR1F2flDQCL0BvFIcFQjQJQft5gjkJbLFLo9IcOWdOoU1Of6h
9H1cCoRKGbrf5q539inCVtwjOtYlelJEPHNllToB92kPRSRaJ22r3b34wiv1XZbTxMs4MjaudBB2
w/AtT9QEkAOOngYv5RiGOv117VpTODgFu4QUAjLcsArTvwIq5KRnhZqRuHIK8L2aCBiuBwMQb5Tu
eMVG8xazG574h1bwvQo5AW8cMX8o3EF8CV3/YicElms4hxWp97kVMmAvN+9qa2aSJ9dejK670smv
8pfPKBIH7ozuVvMHeTSyQ0+m345E9mb7Wrhro+hl6JeSG9Bf2K+R05v6PpljfJxE+z1EAJ4JzK4s
B+qIFdlPEtoehlRhbpyyyTcWh1QWnTPJRXQgcbHJqm7PAMtqKhqSK3V/KbxXWp19qztBQsEoQD/h
nfkzHaO9lwwugQF5H+su6Hxysknx2PUejYm1d9ET70SQgpYOFUg6ZDjOYGtypnGCOYUXtAszT3p0
aWu5/leZ+neRTwwAxQ0HLJuKuIQtssCChuE81KKCSyR8cB2zfq7YPRhz0gL5RkjIKvs0t6XFhz1h
XtKzOWhL1DshRvdQGq9cUyHDuNuKaNMOWCPDOrdlXcB1h0EVly1PBPPuQAyxqBgeSUsezah5AG1q
nnQmWvYq6G3Z1PB0SLG2I1Xx1PlXXcvLtawA/na2xykybLhTVHvtaSFNOeY1T3yGVc3+4RvnjKP7
2O5U5oPvKGqMjpwO1ugjkrbDqcZAT9VqDnIiJNKgYzXfR1nOGEj0O7KRgFIJS7eokOtnuuORkRg4
TrnJROQZOuZoj0ooxwimInrIRvEIztnccnTFa0dvl8W/szLdvR7H4rPswNX2qftV4JHeqbp8qgci
GGM14GrzaHWguonOGSejX7coPmKroT9+iq/gUCAVcDs3WjarTfdWxB04XvPm63ffhYPSlYPHD6nl
i9NVpEGMBbGOeiDpW4uo7U28Wp6yOWLNyiNZDtLZ8cLSj1wZttnsk8n3+T03dv0wWfbdyYR5kaGW
Pir9JZvj6my7k4dpDAe8Df3VIBK5AQkIua2JNr2VnmaqGWGh6H8L39x4ZteeBu8vg0O94hv10HIT
OqHVuZV/yGzzM5GUWEDIv0S4K61WN5+EHllPvcKuB5z9GXF7eXvGEY/jqFh8dA/WBGau1CGaKkxP
o6ff9Kh5TpLE23lhSGyn8ej4NOJPvEXexR8j8Ko4NZI0ot+0OgHu3fnahAwXFoD6Zvkpc/2L7zJb
np5o0aQ6Kg9loJt1SHka2W7A3L+5We+8mH2k3xW4OPvu0BbThzINPuIM37WvvdV+d0ktkjV0fR9s
V1y7Tj9JTX9QTkgT0QSIK4t8RHsxdltQR1RNleMeWMzW7tg8mWGZ7O3aeUIULNc+Iurezs7oqnwO
cPETIkyUWyN/EEQMOsPGaeN6hyrjHdvo2CGxBu0acveuqDkRqdXcxCZOp+UJRLUrX7qqVxt7pv+0
mNYV3wcWI7gbbCQyv4Bv0VTOE/HY5lyKX6PhXVdFwwVXF4tKE9CT8MsnvFEWNJkqJKZwqOwI3dzC
LtPp27GccZ2tVEU7nqdRZsdptNIK52gP4ycqxKcf4+bJ3OLWWtUnbvy8bxLK2tzoSAXUb+Ha0Cdr
IvdWeoAs8+mU+tNUeeAxc2tLkMzc9V+96791LsxBOXzb5m+vTX/HjIM9tLVsl7v8GnJlVouHRuLa
NSiv5N3uoS/DXViI0/HX5PAuVPNbht0RHj4TbBfdworrdT9zjeBy4OxBnOO4cVn9mPFn6A24GkbC
qflFmfiys6jKzwPzvz7o4zFK7xOk5LVUrU9xHIV3rVu7PEHlcE+IQthxCfS4yY6dV85HDAfUfsfm
jtV7j0FI46eHjo2FToADSeqtPe3DpDnaFAc2vSwfpFZgsRMHqBi3VBvvvZ6g2sEpnRLSD5PjPgPs
YLFZ+ZRqkgsG8wfYAFWFok5j4sdqV79J1Rhrc5ThyqX6OOXB4p2PvpUdLDfLF0Tls7HcnuAOvnC1
pmnD9N4g1bL7y0a5JFSATrit3Pm4ZGGHxutwQWzl0UgdbPRqFsrac2XaRXU/skirTjBWb1HLedBR
hHcrtfnNzUDatVX57bQG73eZvi8xIIqrT9KqMNBY/VH3KPfKIuOvjOuPDJsdDtyGRjdKmfeKJcfa
7qL0lobwIrgnbOeIKG+TACOcMTO0CfvwcBHJa4UFNa7QUsIYrzbbREpQyr2zIG8wOgMvGGh/mCja
BMGZ3nj1geJzRbftu6tMigLNR2I3K8Wu7xYqq0q35iS/qeHjsXe8Z63BuTXfp4GrwaSb52hAePcq
jvHR/WNXLc4i4FFRmczbzAcmHKbVB6/xv2MbslJXUbFu/TzelEbLNmqmaHXFKeLvxyZmROEqFxXM
usz3wKCy4QIx5bsqZuoMq+iryT3eMs27rRp/W6YhnEBaDROPxQnw2LdMqZdCY0YVbEhXflZ6K6CF
xsxRbgy5ta8WA0k4o7W3jFqcbHzz5YCNfZhvYPXFn9L6DTv3RWo+dkQngXDNMm1sHAgRGnaCBYwd
6157GGVOzCZ75pR81mmQ95u94ffmG3S07wqWwSYc3b+6s9wzEpMO9a+4sKYra6W9SAdFJWd2cP1s
IDyp8Jf3K92at6OGj03RKKv5kAZyLaWEo+GwgyFiIqg7MR+eeIh0m4A4r6WukfsWjrqybLnXNUix
E6m5uQL3nXDfs0DHZQU1oLbRAjoouVXDvJ4KkE0GflKXxR+A4qbF79aS1cmyj9rgXQzHBOizeTc6
ly25GHa9EYrblBC8j7XUCFLg7piEOzw6mjhTXXiMHWUeh1a9Nwi5+EINuV4wW8lE5D2hj5ZkTgbU
2tJZEEiqUvXhWsXxhYfa3Qm7jINUS9ZyjLq9TBt9FVlhvLcxLBLgZj0nBcSZ2ntpCueCebte1xo9
cDq9I0pQ5htpMuJWRTluX1AYQoswKvLyt3FOhqYQ7gjtdZpvk8HlMrNL6Gt56+7dZZHQGzFf44QT
vDZnRZSix3INAas1nXsX3vWiLQ6VBbzXVqi/Zd6yxmYRmXAFS9N2PIRF+1ONJPRnzH2Y5dhRmq94
vEd8f0WzqZr4rIzwiT68s0hSjw11/zhAA2Ds7Jm2Jv8Qt/3R7vGulyFrEH5I3wgUAENtqB3p8DAn
nIBAdUosu1Wza3RvvrfRYKBCWze4VuTsKvsB22P3nLRcLsGVrBwuyQ8GwsZqGcDPZpekq9mq9b09
CQ7eAVprZvQE9uLo0EUoqbkA+YRCHuM2ZeWsRuwDLN2uSeRiFUO9ORoA/W8abgzKh6BUkbfqKu/u
acBPEDt9MPOsfYG66EGU4/ohw3EB5jbsolAsDAf33BlqegGC9R6G842WY20ILWar5HnoFduHDFja
EP60IzdHyl4d/IzeRPk8Tv94KLNt5ZFFVS3jIzsDUsZ2e6dHnvDznKAKuc42n+aBi6uzGTCvbtIp
0z7SudsJggvsQqFT2Bb78bI5ZY0Z8yqDTeV5I2QfFqKWP1t3anKtu1nOEK9Mqmo67AIsnEKD+RoO
0TDg6cN8a+3apLsNlj7ew76JD3WizRjVC3l0TKlWU/+mVaNxEXnpXwVrYSKLPEzYv3NAbAfej8uo
7tRHjf/zwmW5utXG75xgbUEAb5JYnsmgDau6K9Hga24vriwPJa+BjYrNepMSdKCV58qbM7XM+Z7y
bdRSzMdy2WykwPQGhECOa8k8GQqJ+VNhnaAH5IKHPdmbNa/vev4OocfhqsqeB9C++zC8kqXFkylb
CFTy3cZ+uQXLus/GF+6oRBIy3iQ2oV+oNSMvgYRW+Tq1mq0fbssZeLztcCVrS+dPEpOWmmy42phY
A66+7Ap/Uzloa4NACjHUegPkSRzFWD54gtvXZFAjYJOcJVDTRlfsTquRt9rRhUVpJ+g0BT0W6zys
X0w5A7UEOIzOxyguO56D2OiLa2zMkCrUK0XN+DKs7CwZcy2hurtTx9swl/HBKTt32ZZAsc01Wicz
9dEKzM+OZIXV84lvY6mse+hj747sjiS8bK9uRkxXNcY+nK0bncDoHgtcDuUw7f3kPvXTv/9iyvKY
NnP3YTfl01jF47u/M01yg/7cg5qXJdmi3iZylHhbrx4OFo/1VhZndAtupQ5dW7yo4sCrueiniGCY
fGS8qhsObTZBLPDg3V0y7phgzczHvPpJhJQPUvjRmviVduSEvPX9mARdj79rcbdFggxRQSg7iMgt
cZIRo+MwPXeIxcJ9sWj8zhrvoMlCBm5a7UW5RG5wmV/o9OXTYo3GcRrkk+1caLEgQENV0g696z7p
Rn+ws2qfLD/GuS3EsRot3HC6cZ/8XtuavTA4o8JHYCHTwxSrEADLZB8SKkw3qqaf1xzpAzGi0Nvy
mTbrAs6JOQO38ry/Tj/9+hzgrJ3s3/pTFt772PnOqilnuW8m55LrhAGzUOWrxMAZoqx5Ys+TXllO
XsJW/4giDZS7Le8IfnjWh+KP4UA1YSUWEF2BbxQtKrZXhgcbT7Am1Y9Uev0wgptJjGk6TRFCQjd5
ex82zFHSl3DUUp+7Gx2EsnEPKge9XPZYk3Yxvh4GHJyXw0QZcuXF2NqQjVZCDucwW8wRcGJBa1bu
izcYD2MGdWpK5EdfTukaSZWKky5UIN3Z31LYXRqeh0Eay2CunOewNPytUbM47EjldxodNvApSXFl
/d5PtYKLXxaoRlxjfqIBmeSU8Ju2zeIV7R/Kbj8z2ezpXwdnKOe3BqUbkxtSxmtf2vm+0oS/0ofa
CnxVPtmD3R5oW71mvZQ8RPVI8kXb6m6GUJcOLjq49ZSO/ZMwAFNpg7NhEn23UMD8nthGU6EBFZyO
HSFkvcCQNqajsQu506WM4RDREL6qStMeooPVxcUu0TDJy36cL44d/w2tJj7aCYcxyDNMvEMZ9LFu
HjId0xDOuyCLW3MbDQwRmIS+u9x8jscZ2dFztgby+yaODbyv2LByQz+zvbYp4vMvfa/tnBFbot6x
zkvG8C5rEXL1NIBwx/gLNeirExdZ8M3XJxU1BJh89JvIf50GBQmvdJ8mb3DWjq/++Hp9yVv/ZEEa
pnMC6DsjDno2GAxAjqBkKe6s84jBJooP+UBFsRAET0Ys9ET2Sg5irjubckIugkdyAvv5WUJr3aSe
9VCb9DwNKPSIFLwdjS7eRl4fIth7t7zRkgBYDyNIDzmR7rdpZDUamTLd58Yy0/Iyypmmu8C+Fgth
2XMJ53vMAnTpwOgoeCBcCyJphP0asBWyc9fZl4n9zcWgqj6dBOsS9dr75j0b2TFj1mNaldWVNnVr
I1z2tkiA5doskg4jZT2eepCeXCyAjrQDNlQn72RgM4+t20JnUdLM+PqlWCFJbVqHBuGY/OnZmLr3
bupPU4kHkzjUp4dyLUtGZjZYwPcjfsN+bK4BU0frvB52vvlRAGfLYgIOCtWNwNtXZznI3bVXwXZU
XyFswy2p0lOUurtpYO/kJUeOM0osbEtSD30Mixpv6kQ+o/Olf/Ib9ZwV7js2nwVO9gy4N95mmQ0A
OHcD7rP1g0cbRjBrHc7Yov6bh3mQploYZALWg88FhwIh/oSAouDl7jGw4JS2Z47rKX7uBzBEVeLe
OsKSEOGkvvWopWAKcRp2QkLcbYHTxCoRvhNie046UqcEA24G4eXjmeRF0CNRa4SZ+R8RMeC1pQwI
meUnkfxMJktzjcDh/2TvTJbrNrqs+0SIABKJbnr7lj1FUhMEKUroEl2ix9PXglwR9VlyWVGjf/IP
rJBky7oXTebJc/Zeuy8Mn5m42NqYP4A6m/zKZbzWa7Rpln0OOobZUY3aluqMumdqrgIcahHI86SX
5OrWxOni+OSflKSy4pZ8UfEMfcp/ToyiQX0KpsTuwhGPMzcFexOjp5ZDo/EV6Q/SzYCGmczs74mz
RZxcQau7pkDhYndNN6/FBRISRZY8NDXsYkjOQZY7W893ppXTuFc6+KxUATa5xK9r2l2oJdjOSHQZ
It5FDn0+KLrOGF4wnuiXRhSIdtBpd+iFeaX1tjDsY5dHtzFs9kMB3K8DoLJyUoZp/tSSlpZX13yu
AcE2AbgSh2h029kHpLg7Y/RhD+m4CQg8WEUjgpByKD8qc67YTH2xgvKJYCCiWh4KF+hrQVvc7aa1
HbbpXUnoSWvBknPE+BEk1kPWtje901jHyB6/ahpEdFLtgxdbX13CXiL3zhuDo8MfO1UVPVrQhvek
+ij6/M49nPvVmM/OloY/i9NFVKg56gWh0jB9stHqU/I4ckuPnTNfZ941XX6o3ltXG7e4hhHkOuot
hzBrhxAGRaXRcYSg7ifAjEvpR4uENviXqh3OU+3Jk+M49Tqn/86r9Nlnr5nfAiQ3hHWIBiiIQahu
FGrjmkkeQT8dL0Mzw+sce+iUsIggus8ByTWWiUJD+qj18mp0VkyMVsMQ/BDk++Xk5ew1ypv1KJEd
d6kNzs1Bytk0BZF1osMb1TSXpMOarl1UxKbd/+hZDc4KCFdl9ydPmjAnyLRdDQZjrokTJUf1/Uz7
i/QdhGPob9H9mR4yQNaOtkNObsMvCzWBKlmN77KnN2aEGmYDfS5Ec6iEQG6WWSHPlUzfLYPt0+Kr
TMikpfnaLhmqqbwlsveLH1ewkeigNSYp7XGTHVj6DdAlkPURTm6wK2LbAqoYZFh1/ZPRIDpl6Mjk
JyLdb8LuHhmMOAL2VaSGHZYAKE8zXTtHCyoSX7z7AW6RvuhuTdREx0SB0EWnPKhh66dtvzJMqJMj
p0PFm+nmEy6YGAW5ayXBc+CgAnuqRiwhlLTvvcLCNaQcIGE6AxsZjwryDscM6Ai4x8iGXTueQCFA
+xc9KXK62GNOMkJMc1T4VnVvhOgwRgn5zt5M2sfQi3PR2PNOM4x3YOmu/ZAHQFW4sPJ+hu+XzI+J
cBS91+AV2SmilxkRHaxa2dHxClOGdwTDvqENPvoyf3AX5y3sDcJ8ISZrW932QfOjHMQzFl+9opMD
svmsq9K4IAgjYo1WVxmCN50XpzUMQqezGIZReZjjQ18hb2/y8qQSDgzdhCrQTaHtLHCTXhWKLrL1
xYvd98TxGF6E8QgiGe859JsqIi0L/hRi2Qhn6zzz3lca9ZOGlEtK8ruyESBCo3phYmVWMdLJ57nl
YgCMIyTu5BfUyL61lx7A13QqXybPuq9NrsPcped2zl6dGYhRLpbW+ESnRtQOt9Iqd37DMS4s6HaL
r/MibGrc8X7yM+5R7F8ZON8yDG52pls9U8PgTACgpTz4QRN3bluMz/iW4dUjREZ1Lh5k0n9Exj3H
FaKbwP2zgLNCHpHCak5VYbMxl5oYHZR9T+v2zW/yj2hobpMc2Wudt+G+xM+8Btz/1R0/TY5WqeW+
pBbKffLOP3TJ0dLPwWK78SGkVHsow5qoHZeuQO2baz1wdCAj9gjM9Z7gCTSbY6bWJhgW4gD7U6rm
x941fniz6a4kU9RNkuJYt4ZL3Cxk1Nl95K+5Dn+Z8TpckM4+dl28ls5d1lpyq6v2AEX8/v8LpIo2
aae/BFLfyq4AEPvwnWSqv6HzAiRK/7s2av9d5+/F9J9iqOUP/DdmD2Iet8ILPGLuiURFZvQXZe/f
ZFD8GVdaPposkz/kemiX/lsGRcaq8NBFebZjO4sKyvm/yKDE77gjTmuon/hcnuMD//k7+mRGR1fZ
LQRdShx6D0rEu9715MKO6xGBwzpb2ylVLwxW4AXdvE8VGug5K4q7yDKPds78J6VJvguUe7XrMDlI
K40vlkGnhJwmsf35S8gO2b7TA6a6qLmda+K228Ftt8Zs/yE+3v5N1WUKD9ccXEsQXS40l79/IQ8Z
T2pEFElF5b0bswxpGfCDUwUbP4AcK5iOgNrKzpMw4Li2YX8Bcc3xcs5IQ/TSfusrKC1tgGgq6p8I
D5huaV1c2phlkRof6qhFDk47IxAQZexfmCL7eDhN/0IvvzrAY2BPdCleQO/W6xAjdtwX891/PF//
gM0SC4bq74AfWwDptG14ZG7AGfbvX7OVTdWwZpfr0W7znbbN7KIqdlYj6dUBUSi5RaCp8lRcteuB
TU7T+WwalLEZE95DPI3vGJNJSxAlKhbwbzu/n8wHM6zta09NSXuM6JBqcMgtZL4SqTKhAUwoHyJv
DEBJY4EHYHfzIKVu/v2rWQub6Jev5pH16wqT7+f69i8Ert4E51tPbLtVgNSiHt0jg1/1ZShLNpgB
h3QLLxX+U0J1WkVnatB1lUP5+PeP8Tsn1bQ9BGroFqUJJtP75c2AATC2nQm2aNB1sG9V76/kpNqz
NcjntI0KoA4iv8TLzyazqPdNUb3AfPK4bt5j4NzHRh+cME0HDPj5GSjF8K+fRa7Xbaye4QfZQfpi
aRKYeheofNcM8x4Uj/7TV/mHK8oDKBFhug46R/HLO1HBUKBtRg6WMm1aGADK0cW7+Q0pl+E+Rkl8
9kbtoRb2gBj74eRvojxHoRvbLmVZy3SgWkphCYlwWyLLHZE5711ExvkUhzfm4NiXUTTqwuD78oe7
8A8fHSwTek/TcYMAAejfn3MaoMTNVHiiO6OakEZm/bm1kSYl1unnLzrR8jvLb89YNw66bKZDsnyj
//lhnkPnTIhZg9yKduHPJQg5wdaAsF7Qe18VTfaH1/OfnmHkrSynFp8eqNovz3DVtbY/ZcC1iHfZ
FAbN/dyxECKmY7ZFB2Ci6Uo/c20FxxyS4N6VP0wj+8NSaP2OIUPgGgjLRX/kSen9skaMs9m5ykbL
PlacH+c6+ga4m+EkeVL0faR5CSJK2ob4tBUwhDsvxiD+77fP+n2ZQsvrQG9lEwtIGv/lOtDPxX4H
J4ejnyIo2GqhqTaqvCYEeFjKDM9+2Xy4qZ3tpwADTsKIuLeHe1kXZH4n1SP1+UhLC6lEHS25H2VG
NnbQZdc/fM7fL5UEVuCZjueyo7re8hj+BxQZb4bwRTUqpnEdL6dhe1dtAXIVBF4XDNgutdcDK2k7
eYnzR41P9fTvn+Dnlfj7qsdzwl/tOBIIIiydv38Cz7CyohYU2LM+0C5IHse4WsfS/JKprH7DqEiO
Rj3UiEQBfrixQLhriKPjENrm59bFa7Jil/lzSYUcmBeG7SxXtgCvGo6QzlkT6Ktgqk5b98HkuLuV
pK0eBZyOHSBQtwrKV4+TOXEoONlpg9vPOZipjZGVRPPghSM9QN4I7ZEdNDYc2JZXbHSR3/z7Zfg9
8d0Ev8juTffGtH1h/bLqZr5JIFiIAIFBT1x7s6CKGMybuPHMG9sj/22KaZZ36tT1TbOdXPPJ0oX9
bFnTeVZanbzeIsMkj3p0HXN0NVv7BLTSO7ZwsRgax8Ef+JXBb5sV5ESLXXihDnry1887T6aMR7bH
dbBslm2NVd4dINZpZld8h+B1aF3cdll5o3T/498v1j9TGy1KC7YoaTvLZ/uPh9bNQ5niD4TamHSM
R9IBzMpsw/ZqbOAqfGReJqKi//RO/8NXtig83ABnKXoV55db1Ibk5yRFtPy1Br7r9wLX5C6qUEyN
QYIS2dXmBYZPvYiSQKzZEzRgNz0nKAN8Hdf0PZt84QjPSDDtw1LmPjbnngSA//ve4TGscSRFKoWE
dH7ZO9qiidDSc31iT5gfCOVJR0NFiZj8ObXjHB90/JCNeXOfEoTFmM/Et494uuuXuFQTTMta5GRH
qGT+qNw6I1JS57dd1hirJgzbR3MmnglN7R+u7z/cVQ/hk/DYQPzflyLaZpFbhC7Ao9xUuyhh+u8m
6trgIsCtAw1/VoP/h5rr92LH/QmFp0JguRbw4f/+KEG1+38Dhf9fObLyt6eS/QXlpWsvqyjf4Bc3
R8mdM352+Yo06YmzpYHNEPod5xXqCyIfSz2qGzN1gzPpsHoLI/x9ZmB1mGq3u4dk89giP31tDcYs
mfDpqC0zonw2z7L1zTNJXu3JaPMVJjWTLkXy6GjDfMDq7RLDrssr4F5rW9fxrcjr4o4er0szJJNI
6XOAluWMdMxWX5yU8EVgWaDdEDuuYjTyjFnR+ptWfehbr7nFpfxXGcaZFaCJwDdD2ZndkzsFTi6Y
vCtW+Xn77wuJ/dszx2vignu3fVvI3w9NdpkFjBIMBn8SybSfGmRXlV1wanw6jdVcID8jKBRD8Waq
Gvq1lY1MSMq30C0ntPrgPmwDbQ15LLvMwMw9sSKxZScHrTN/KyNke2Yij2kFHiYdQ39jN0zZEOFW
iz43b++drpZ4Ssd9kEt5BvnGCWbwaArlUfDkY/mdZ/g8GGBr4GdQV/79+1vBb8dgj3O2uQDnl13Y
lb88PUx6sV7a+YzQ1MBzU7rWXRnG5xSnyotDz45+bWQ95riB1lU7D69axd+HZmSygSl6Y6qkFnA5
SYcwqFC2bjVNNyDJphu48gXinsVt1znlXaeNU5cjtptBDN912ORQ8h+It1to0PyA1xG1TVlhyDcw
VXt1+W7r4qPRw2szds0tczuxGfVQ7w2ojkUn0uchQNWOsbhmCuFuArPp9vNUWk+tYYHs4pZsI0TG
1AJWg9RPlI8qjR4JKyHzgmybix2bJUZzDNqJV0WnepoJF1UlWU96am9gV3i1drbW8ge7IYT3liow
T/x+31XWSVYZojA3KA456g764615i0htPo49TSoS9IZ1TTzIcq7EL+rRAJu7yD/OlfJ2uS8+koJJ
sEOUWSCEuobxdMq1Gx5qi73UsTFEt1jfSxn/ED3O9dGv5nWjmBBGKWhHgGLBX9WkymS2mVm3N61h
WBxILOsG6i70GwycMaLuV9L5fm6SNQxq+oEzCg1grDe4Je/GcHK3bCHlDRBBEOoZQNYWD+9uEWAg
EenO5TRYl58/jIVr4c03HyblxW98uEWmhejWHp5DjuMgcBj6/2w61GUfnsv23c3EjWB8c+inhtKA
4cl7RTobMzRm7YCx9GZGAFXxcm6jZZfquhz4T+1dAWfEN0mTrLFxN7doUCBsgjBkFuicrWpGyec2
xV3cCwYUnfzwyoH0NfoOO/TL+mIk5ac9jQQY9OBZe2mr+1l/Q6t04fnMN6A856vAJw+wnE6n7dMY
wNkd3+e9+ZIAKUcCE0AmXjquekDRT7xau08qcLy+y9DO5LiHHEs/Ec/pb2YWhU0JvWNdZrp+M1lC
snS8qUftPM5TO0COJxZEuwHJh6Z4dpsRbKPv1JuZMHPcd3NzVBZfpulxmlWNlW7grZg7ZBEO1ALw
SiiKzDWC4eySFPWfAlEWPvTfi7iF/+v7wqMTFiCm93/++/8opFI29jagiQy4lvPxxARZj+Q2+AmA
yDnlpOhDVgrhHsNVF9feAGtB//mh30m4dXjzmQ+1Ekl3XmxJ8EJ7ZTQZLviA3Kcq9jcEyVzi2HGJ
miGnKyH7qGqh59KJruFSEsuIhOJ+numrOX2w48YHVzoyx94qFJl2xnen2vSFlRAubiBVKrMzq/VD
IbAjNNJnni/8FfD0flMcy5SgVStxjk2ItaSdRLsVCgP63H/RRo5DA4NR5wgFaauJ9xw5VraRQnpL
mrPVvfYuC3lfSrFN+oDHrZrtdW0zupPtvFIxGPZgeC5gQMI2jr83FXEa5FGvCnoLOO89dA5G98Md
OM96aXG7wHvR44OBM85DZVyK+pkRSPN4XwngrOVQFVvqxXY9NEyrfRQ27Gv50YZps/JpFW4UyFRz
TFYcVOHNmS74zjA7xHIAOVgsGcOD+ypYrrdNKzEee8gS0+JI2ONKZ9F4lrN1NxqyeizWZLXZdnrv
hSlEatuG4SyaF9vsEXlObrPNEHnEIxmRZXJXpp4Aa1zCpQoZeBoS7QvBz6e+JO0q7e4bd8D9ZkHL
Ujrs9mGBMmcQZrctUuqFqKo6Dk8ofb0WKUwwvqT59DHGuKqGvCMPtUgHbi31ufeuJ3tLSSK2dOzx
evTzyY8JD1SjY+9Iug2y+iwElDkFwzla1M+2H66mosT+URjfsmG8hG053kb4aK6I4NZsKB8NzvCN
QShvrBTvbJeuyN1m6ENSK2FPywjRQNdQvLchR/7JQPxb5d12FGF8bMbktvOZNfgZ7Si6CXR/ORCv
Gt0wbe2OszYlkZTEvs9xfE6SDLOnfs1ie9w1RvDZEdV+i0Moh0dVZXue/47xR8HYWZw0dvAuzAio
CuzvgfIfCPulWMiKc3f2WWlXQzbdg92wrhH2Bxwm470gBoDhIwY8POXOGA6n2fzuOlOxSQRTEhJR
sl20uKcw277UUeGsdIduUkKlFzx7x8HBZIF3f1QtaXlOQ0ZLzozMdpY2Z0PKMPmwEntrbBcOkZTV
tyjl2ge8ySuhVL9Gqo882AyyHXNteAKODfUu0lvZ8b8h/jIApYHoLRqLb/lUHwJ4H6vKwg3sdN2p
Erzlgo4WPFWkTAYI2X3Yzgj5C5bzWmdy27b5cEioO3VyxrmWbYLJyrfd1mlicahZauvZwi3mZY8d
Jeg2jnOIEcdc0Dc3ssrdd2N+1NnYbibh94dkJDbXrAZySGNSVZk/UxEAol7jhljN1vCZe5gASMpa
IqUs9ikw6t62z3jSRhF/UR1TYA+QBsx+lE5MMqDxmA6yd4AqZB42OJF7Y6uB2i/D4ke7MMGCp5AA
ZkuUmzwmJ8fI4VPKbyGqkJV2PxleMPb3zSfIVwbS0sWZTNrYwUfBYyRWuO4VdyYs9WPGArNPM1TR
/vxmWqMLj7T4cPlqoiJhwwkkUmNkiVAoJ8LBG8jCvfsUF1N8Jg8CMrMF/VIzgg4nnL1xeEkN2Lmw
L1ejbU+7wSSxVkCG2SbAklA+hhDCrPYzoHdd5ctwuiBZ0S3udJCdcAU9CRJo4+gttyGqFb1X8pgh
ay1Mc6MNAz4OcqJEqk1KnxfZBozZRE9ksEn1JczYQ+PKftWE+fKi4TkJ+gt+9gSlVvutXVaKktdz
jtpjNmokQSMpMRTmzjaZqvepSvtVUg0dWE73q4M6YRcP89c4/gH/lLzYLIHn1jCfzfIekSR2xxyW
1Ko2a+xpyNeApRpvflAf/BIMjlt1NTImNhARmNNFk6pdiTk90dEmT8VJO/YF9CSWeSGjFmCodl7b
dPJuub+sg/MI9mJxkTjZqzkU1i4d3lTbuPeVKtWGVF9IZSUW7BEORef7hA9RNsxiwi6xhK7Jfl5j
m+lXSj0YbhzuUwLwVrORPZqtxm1qqq8EOU07n/kKJ6b4iT4GJh2/uR8b59KGxOI4ibXzemKoRYd8
tdREHQYK70G0cE6QI0Nto9dNL4riS5WQQN05woA2SpJQWzEjtlMvvXNvB9hoHTPfSCWPQ+w1R11i
IO4q1KxBPG4SfMhr7WRITBX8qxptdBpmAq9q9C0Gsrwy+rzbl9gvjGLtoytHlnuhviVXVQh9akDN
bLGOoDO4lVR6jO7VpwyYGHeJeRgQf22mKXmvlkej7sSKHR3lR2c6b3EEwcMWCXns3aVLU72zneiG
rfKoQ+TEVJaIwKPX2NJIv0t72BYyvnVkcc1dIo0Cz3+n0eVsui7TmxoSjNKNe2kc84ZlKn8gpXhV
Cz6XJrrbEosOz3iJ/fCJNu2xYkjHf4YNCQddmwUSTbIF9FvPa41yu80GY2Pb5HlUCd2SspeHAkbV
kVkTGmwn37leAQ3RcC9ZF5Z7C+XJosfc25H5rdCc7wLkN6ONjitPPHsJJXxpp9og3oXfZ614t0rz
VljoiuO+2cekH+LFeS/k1B/b0kCkgyZ5hWCF+fUmLapt1jQD5vpO73IkzaCnoPkJTFR4EJoFHxvz
mE9iL2uINNIV36YOduwwIs/NJ887CJflrujFswMi5iB5lS6Jgu7qLc+oOYlD2ZXvwvih2t5HHUaG
g5p6G4yK8jloKYIGhf+AMeI6WyH7KpxqOc54YJZPqTonvzeIULftS4V4lqClQm1JYaaMqInH9VLe
BZf2F6Xgpi0xuhAlAxNL1dvKHk6RQnNK38o7Pw1pTkZyXz4W9MFQd3Y+E1cPfXON5RlJTaVeC9t6
zDJQfWW5j6Id5Ug02weNMQM02PdEioOjjPeoeR5NiO1g3PG9s7xNvoVVQ25zhRDUYdVG0XCXJJg9
Ys51PUKyTc2AcRtHLPNmdsacj3w7JUfNQPMReeGDZZrIakF1TS5ekpEneCqC+E7U2VOR8vzXFnLz
whn2beMjfKImCQjXXHeWmA5CS5QnFhJTm0hmO80PUVTfoplYaNvhhTrtK5m69tZtqqsdDW+9BlcV
ROoY4bKDUU1tqlFajj33tGmHnZm41J3tJkeA28npMFQAJzE8/kC1/BGkMWEiVJvYXOLV8B7C+t6P
2ZDRUWm3bGPuFhfqXQEz/YKtnoRS7xboFdknQ/yoO/PgVwoioBlucqcyUGwG9gv9xScx4TjtRvtc
2W60mUx3P8zb1EMtFvxUkuOJN4b0igZ7n5ugc70mfHOWV0IJ64bFtNhnWBqQ2EeCmMX2rkdrt220
+1AEkf+Q+eWzTATh59QdQph3Qzoj33H8jdZA2E26L2eyCTSF9lAlBxZZg26MPT1Ygib3hO9nM5V3
OTyFYypsohilEyL8ovpEPZZiHssnu300xmLdJEZzwDovmPWnARB84y3LRpPgr4Pb4QWMgNxfXM7f
q4zFhBzRjLSx/EdHp3dUYLl/BnHepGABiKzBUkrztXzk3LYvyWzTd0w60fslRrSd8LwN/DOaOt94
xowlQn6MlnFr44RyLQ2CrzuGdu0v6mnqO5Z5q2l/RORamel3OAfSbG5I8+RYQz0oOrlXOl+VSJEz
azhwKrmTcFer+slJI+Rb0IEUZ+vCDInMmM7kNn1lmrJUaO8o1rtV9gUL0v1E4KvVFxCaGAR0bUUF
bxsPUxJfCfEBMopRfnLpL5TWfFM5ItgHRd+Tvpsdw8K9p9JJ7mvqqg4my6kJ2xcOJVmP897gKIVh
saPgGMJTbwfzuUfBXwQp57UAcjlstP0QN191Cs806yZvl9nlmvnv0+CcFnjV1lYuQJAmNZ4aMJVh
Q+heHiKenMIZrCKftCzRh6LlPeCt2gxdZq59qFpES5QviSYvYhIPsbAuRbo3i+ROwdZBP4uQtTU/
49K+Lxsrgt6K0FJadD4Ky9p0zHrYo99Qf5AM1NHv6Z0YysBGuPRx8JSEm67GzWjI72bmfJjmCHjC
DMlNSu0Rlfa4CoPiyskHgjR4/y0am/vcSS4pQSLbWfp0B4oXlYXPvBkKn7n5lnj+h+ycTSbEq+TK
ghfHt2I06yxMn90opBfTJlszuWso/ZmclgcQUsPepScZvXC2nHT9tZunt6Sq7tt2sQ7BcPRbWZ8y
P0JHXbKZZnmO53H+ogL5kmeCBAKPLpkASCxrbM3SPnm6tq5EctS4t6yjZXIArrpsnZuciQuradgt
b5PEY/MjQpCxWKIJCwefrYtKoUmDF1Eq82QITEyGZRF+anwhVLxydsmsI8JfTFwG8oRMK1i7EZxb
U8Q/Cnj2GyLNvkx4GVc+wD9fBA+Vne8nK8pX6CQvOae7E3vuToqGfhGp8+TGQWkvKPrcEt1oj2U2
qNR73RhvFlk6WPDld0xx29zm2WGdC0v5kgXxNw+F8ob9+mbyagpfFGyMpzh6hBwFjCxYq7FE/Y0i
GkEqrAH7kbZIc+AI/mhnKSrgvMTWsjS+bG6NFyUQLxSA22Km0Mkb8xgnCfzo9j3pr2zdbj+QtBWG
0bEqx68itdByL625uAxOhTYuGaEHsxF/NbBzHWLhwiSwQ7g3WduhdsDlLd2HhRzA7rR1qsOC2dhy
6uTiZQPqtXMYN4gPIhD7U+utZw/ejiqSBz9DGB4J3ARKZgc3YW49LS6mukloTrPI5BNsxDAb4xeJ
FWKfL+SMpRWD4hXygqPmq99J4rnwtOHlt2Gz0Lfh/49IG58/Ti7ahjWuoTLs7zMX9I0ANw+XJCFC
WpCPBaM/W9iV/koVcFmrcJm2Gv2d7A+xExOTkifzOTwmnmxOdh8yZO+3HsYLjsAkDhn4fZpegn+n
Eeao5Gst2u+hplqSoXnbDZLHNH7Ro6aKaxDrM1sH7A40Aq2p972EHmA8zMwD93jpUBjT1eh8ByO1
jYEbGNCqDSpiAzEjgyTu7rOyPxEm2O3rtlwciZvMAfsvXUudzTrXMIN5jIwCppoBo//QzeUPZemR
zqa7iXyOC1MTM5SI5ZtMaRPOFtdZhV9qhrdrr2OnGeDArWJ1lRYPihtBg6CGO7QI3FZdr7qdvzjF
wqnZefkQHMkuvWZd820c7DX8Z4xIozVw3YW7rwF+ypDsUcOzdiE3Z5UY4iXJBpOYp9RGdQr+3v30
NcrkepDxrslsg9NG2h41kPHJ8OILOppXY1yY5TKpNr4TPfi19J/qqsDJjxwj1x8T1IJVkZBDgdk8
36KmxojgkTJNJharikhovh/rpYdUtMM1znP6GT5hSg5dlkFjsUr7i0rSXS+Nh6YwNzUr+0kNtD/V
cuwM9GcQ0eyDmfkVyxpgLNFw3nU/gfoSKM1UCF98hO40+qJGn+whuSxmIxtV7gHBo8//1QCxZGHN
n9xpP48Gy0D4JZ7bKwCEvd97Z3q4H9Q0YG+q7EtVAODNFXen4xba8YsPmAVaen0ZvqKi4vgLMWIf
A3CvoCrRNrYaimxyZUcWKS8Abd54/jH1qw96BseoBVGLDoiolXJiEzUCEqw0eeK69vGZOVyQcMAL
7TBbJj6Leo9FcRIgZMIlMh7yDAc9cmepTtH3qey5mfOtnXESdqriOCGH3+BnUTDQyXklEWidgKke
XaiQ84B0NpsboP2cORj27QuLBYvULXDKEttJGWKpsPQmt+n+KcfID+Zkw5+iIu1D4lFmPD6AiWE7
z/i6ycXYAtl9VOA5TgnkY3Q3yGRNk4Jv7Ocvgxf/aF35Qn8EF574Goih41BIOrfd8/r0lrFGVsPA
Isk/FSBs36Vx5w3TsB5qrMPNQDtUxAhK5XfWVGZZEzcN+aC4NX+GOZjBynaIlsrrL91Q3hcFSh8e
jyAwYZ7PncSC6DwITFMqBvVZhP2+jiUp3eF3YwJfDqUDobuIdhoD3BoL06nAOkWhQZWz8KaUDS1E
56OkEelhZIPgxMtOP4B4YKOhjz6OHbboOt4HVv1kG0lx4qhHcBIRa7pyuNIh9t9JdueeIQxplqSm
WAquVZIYt+54TYRHE4nYlW26AO47eFEMw+YtMUnebpi8xQPCg9kOzbE0aE8ODa4WTZvHCB7AdWxI
0HwwfK86jsmbLuL4EhXN1l2yysY8ZIEgGXW2GPdkxkuQvbj1E6hz/r5Z3nvWQJMFenHplMd8GF9C
LHfAeqfyWNbGRo82LkAc3GGkXzlTAmbvGaW2tX6uMRQkAzbkLG6vQGg/sL8WzC/S7dyaJAcMqcYN
HpagKj29K8byoDxyKpr4QE+85jzePtecxvDCNmRaMDqC+w3TK2PBEwQ7CAgdQf8SyMCEAka3MCo3
lUfnL+3MY94GHCqDcK/Qn7PxIuLzw/TKID8jkoZ3SuEzIkDmxdbxJwPsHjy+4fB02C7GBWfjjENy
sSeCIhn7GHnzWMKaYYx8VOn8bDvlNRDMYlRozzdziZsgAkW+GwYLVby8aTxr3Np5ONOtY8rieGjd
Srf6BgiLLNdVtvNCXG2VSz4M+NG+zjaOCQZb1bK4dPDvKGoZUlvYiBS8v7noCZY152Zv9d3FFW+j
ZC42WXOLW3+WO1XMt22xdCQD41tLrVDnKITnvPRXBHYDwyZ9baXrIoD5DNgYet2reQ1VyMYbMUbJ
M7oCZsCjAjluTS1zNnR2284qWscDCxGHcqRhASlqqYRb0HQPRkarx6kV2W9AkoK8MMikR1WTNbzm
VAoE7qpxpWT/TC8Li4B2pr1pWh6WgvybEfNX1UV7b0iEG6WAMQtSFx9LJs21ccurSJ2Ewd/m+fWH
1t+7bppvZYOvMPmY8vmz5A7AVmcaX/t0ahOZkFLjjEcxD/tymJ88bJirGGSPDJktkqRTbnDiRpsZ
L6vWnAvaNkz3pfmOK3WmJ0goBhy3M21MaqSCDZh54MaYCqYRNv3WseofomramYNVHvps9IHH4kak
PQ7MBP/CJBu1zxTdRA9s5D51W5DiaLVQnTZX2hbwF83hAxsl4QbxfLIFz9TkyRprGrl8lut/crBi
tZb2VavU2KfB+InAKX+cIswKzBrXTZWyBUiWJg3f6YtL17cHytaqdh1l8JLo5vpHRokPXU1KoVbq
pAP30Wm9b2widBIIjD57IvoMBv3cw8s9JsI4aUYq9NJg2FXfXWLbRFC+SJ+6OAYKrdPPxjC+2lgO
8RUv0MXmPI1et4/4GlxIpL6ydeZd7COkZJ+rWZo5elcFjb/SWSDDFo2uiKwP/ItpH+GKjhbCAa4S
p5f52Zpx5oG+3CIdfC9qTgkiuo4uT9yA9zhMSvlkg94kLSS/6YDqAbFas6E/uJxF1hVPat8+zWm/
i+MsOLGqgUKPf0RD/KDqRX1VcAz0Q2Ex8Wi+a8O6NmFU7wbDfk7q9lTDMqsKbpASNToItL+EU39C
lfd0jm1GdWx9uQUqwATX6FYvvEjUA+p7tBzYRgECIY/Y+GIzLjYESLB77ZRDElXvMbLQweRuLC2f
MUhRZWJ7rtiq/4u981hunAmX7BMhouCBLUHvRcr2BiHX8Lbgn/4e8J+IOzFPMIveMESpjUSBhar8
Mk8SWgfWmf9OMiY82Fo/I2oE0aRZDNVPU5tcS72m+jCkEmdycGLGiI419WkgKExI1HQVgKs7Gh3u
D7XiW8+Ht66pGCDCsqADE1N0xlvF01viNp29wirwkyrlKx0F28SNg2cLuqZ+EdpucH9smhi8wX9G
2rljFSvoKlFvfmu8U4Ibrxgpkzkb9iPXLVE+EkG6WMCp1Lyx189i+GPbhe5ZqmKQCPaXXbdyU5Pv
fABxFvKTg8sGEI66ynhaHb+NkRY1C+2+dIzXRjPPZPisPYOMnc+7wYsLLPJJvB3sODhGdQZ1dd6q
1hMvstWwYGSzx6L/6+gsUiS65dLvm5upE+zL4SbE3VtT8/62sFT2YfgcOhDRRh69XG3mObiKSONw
ZLJj6UUTq2I2JAlGi8xdMiolpJOBMXOlWA2UECMoX1yLQiV+qzFTCZCbBrlLYc4lMLFzL60aocXt
wdLUrRerabqM5gxRF9pi2Qf6TYyNRuUp7Vch98uqz8XKzOSbv9Fk+EcSjd0YUcP+L+l6gmUh3D0/
u1eDDi4MucvrOeupQ0LztFm+gu3LQJFl3AIKQuKVYpPz/dJql01RyWID0qyil2rYcFQcFxGUAzBx
ydLAM8v1abVr0x1U+NZcqWlYX3NN5qtGp9a6trI3FFdjo9kB4ih5spXKAZxM60+KZrwFIJIteg5o
oMdK+kAZsoBlhBBdr+OCS69RuottEbIdiWBCDslTjg2Cyz/XPm22dEsjq7nhkkbFiOJA4R07aBus
+Z2tmBSHxT/WxPTALPt+IcvsgBY0G5kcbsgcjimdAeUtkbeJqJUZc6q0ifhWYHB1QVsdDKEbjBvp
MB1cJ1yplYCs4Bh7funfo0x3REsK+oo5CtHEFAbxbGcgOJ760FwnxOKmx7SX5lem0SQAKWBc+tL4
2xsaJAggPF5rbTVYde3Q10ToUa3oc5IcZ1vOtAttn/U9/KGu56/1gBw5P5iGYi/KQjLAkeO6SpR9
4NdoFyPo8zTe4wBh8KsnF5aDZeKatido4OK146qkiU2FHUBjBGRDAx0YLCw0zDdDNt8majMigUu3
Q6u8BxxLMsd5bRX/AtihxT0r1lkhixUGenZUmovXbaBTIi1b5kUubofCbo4ht9uIQt4t58pDlBtn
xET47uzwPV7TySrjZTS234D2JnDfkHN/1IZVhIRkvBgGk4EbR9ta1+dZ9klLA3BeAspvNVXvxdS+
UvN3cOrob+xqb/Y4osVpxasFr21XFYnqKVBhe1pVltVk3nt/7kIJMSyBQQDfGO5Ep7j0YnEJtfZu
8N3TYGDm0iyx501HmUAX83YpoBEFsXxDgn7Sa+0yoI0DdXj1jWCAPQWDSdQ40KuBfULmu4T0R3fj
yJ4pYfFtmfEeQwBvdds+xvhCEZ7GDXCde8fGE8R6iQ8jcVcIHx+fgqKRkVMfaE6q7UXZES4S8XNU
+E+jVX1GNY1XsQ/mxCJYhm8VgIdiaE+M7ixy43Q5RPkw8FFiAGuY3s0x46hUON8dnZfsszocWO5P
1TVLU5VvtfTVVRoZ7yWryEoDc730K/9S+VQPcIwmRp2mtbPsOIjHasHxsNuyLw6i9M2XWbl3ir81
Z39vqp5FNmE6j/MX0vhYwR3zKFTrGT7hOwbrfdlp7qI2WZhzicDeDWQfHVoRx4LAfC2sbdIi1XXp
cMq4ZLrquUvZnTDjBTaUkJ7i5fQK5PTEeELksvZ+kM2ZV4KjDlF8X6N2GIPaInHa32ak4aWJ3ZtG
MyX2pmyntnQb4CXcTAHv8F7J7nSK/DpBIJZMCFa1bWzCHNFBSlGts4TLrUDuxSm9daVVb4LBhHsx
9xI62gTae3oCBcVVmyfWSus/zQRmr1DwymFVAoHG/rQY448iaZ464p1LGGzdmgqbbV8A15Hj42gT
AFfz6cJCY7X12phHcZgGxvquYh1N0j9mXm/poH+RWbLk1KGzHPsHOEqd59a8fk7E3qMuUHXmmdSi
VW13V2bdK9yhHKkoG7hR9iyHHAcGzO60UnU7gnnRcyHERmQjBvr8idRxuFDV6tMqERKpgAYaYNae
CaN1lRc0dVEa+q2FPx2jjm3CmJMaJi9sy3tsdasS1K+dcRDwOQEo6q327W2M1stOw2LbNzAudMSx
45hnjtw1WiX6SXKtW6AqcFtIIsTBMb1O8qkcOAFZ9snMsysOalw9GkfVelxwBqDdwd64oahWbWNt
J8GsZGTDlfvRe1zCBtTQrVwjRX+zbYqj9F1e2X9alfNZrU6fJk5CAupEwYdFqTakgpPxiD2Gyg66
nrwZfQj0bXwJ6lHMmFzUBZcau6bkTk1awlCyczLYBz0o7rFknu8iOiwaPzmZyCVbw4r2mRFxXMC+
C7NSBxpXYoaqN7HOt1ZQDOXJBGcP/19JG7vRBZvEQF8zZUVDiFWvQoXbGV1BpJuXJoS8LujsvSx/
ImNcFuywmF2Yr+wKKWGwxeiFcH2GNkVgKGlwTzCRJAnUF9Onv1dlpVlGXYeTQ9a4lE3KnPz6yTIG
eil9ba2QPeNFvsiiRpptUe1k8Tk2MUiClHUsjcOX1gKfxD04IfK8s1SEtA7lu5aZfhoV3mcmykiZ
OoTZHMiN3zJRb2pfNCwtDZechvxZDPqG6fEvJc9goK3+vaFnlJ8qXUnOk7SOxp+3LHPYqtn6raS9
x/LpMU1z+d6J9mXqY2wQr6LiEOZyiOjOsQ0WZwLvUsg8X7Ulx+HWP2o+mpnO9Aja6jZ1QZSWuuJF
lbQXoYNfM8KdOGXtH7CecA2YzkAvaMhnY0fCFsbl+mPDT2F+ZBtnnL2LSMZHK+z3bMQF968G1l8a
vSax+AyAaRDQV3/7RDCc77XBm5zgL3igidQkhjgcvCxi3E5j0I5reyjeRzX+FS2uGBsOfVBRLNmm
9V+0HqtLb5WI9wnwI44o3MddYa0LB5PC5AJugEBSLUSbf7R2/mSo3drq4mjVVowPkpS3o2n4wOdf
JsdZWhXGU6tMN2Y3E08Cl3GNhgUPKC3xFsoh1Vr7pcSxeYeaY40r6UPoChTjHo2sPxGVQ53ZvrZx
+l4lbB+YGzyXCd3xFRF98mDaCj0GxZbtRWjZwcaMP3R7BL5oJX/sAUtJhKKHxvAqnJKhD4v3UrNZ
NrOaEvU4L7zcVKmNyZEVoF9RS2TTSllqFM7q0beZX38L3LctPONlY2KFa/X4rdNTLM8rYjDUvTXq
sHBDmx5it3rD04pB2ac7WrEy/IQYCbRMn+1H+rLkGDW/Rf6WUfmuJjijp7i9Bh0qvZ1Mm6Tq7kPV
q8tB77olPiK5yBVKA035JIZyPWbzAqYkKRzN9td3beaPGHp20tE3tLexQmIlW0Kp+nBx+ovUPjp8
M6chyjQ8xvZHq2slKI0RMpK5UYcfpzDMAy6jr2oy2k0Otn4pJv0cZLqz6jvbWSiSfX1XZzcNeLLX
jN8uGVc0dX5xHaLk4OhzNUOzBh8hPJpDDa8vfaCGltt4Q4uHHsH9Sw2hzBTj+NkLsHkT9koctO6a
++boxRr7K4KSGHRlBzDtic7SBm6NDYI1rL7VpnoV6VdkQTfXra5lxRuxMPQN+g1zqazAYxdjGaDe
0YraCUIXEzyEuOig2n666fANUSWgb0aTX2psFvk8QLdWrl7uAlf7UtQm2csZmJjD0L12evhUqOqr
I5zwOKY9qDZzesbBnDICA7HeiX4PfkXZqS6ptrCPL6prSpRgHDpBzJgnyyCC1Si2g69f2rC/JyLe
QAxUPkTYPBVpuAEGBGd1Sph0EfH1zbA6T0l9hJyBBd10PxzfgkcVzTUGHGrWtcpOr6YtKcKdmlVm
uyOPwRjXlQ2yGBqpY4KkrLtqEwjILEOfWZfB0EGWq0+qgjZqBGPAoL2SrwW/WKfU5HGKx7MjyuQJ
LOiagfVBMFY+hK6svUjE7F+nN6VCMiNlApVzxKLlW+iy/jD92mzLh1i5hwWoHShUVTLjS5xI3wsz
xtRj26d8guRXRFgwEtO8pUPszi5qWC2o+d0Y1LsJbh+mOXp0EW4oKzE7hCqDanp7/JO26mnQKNps
4+lN9m4FBAntvQ/iXRNpX7U9LcsakIjlKIeCxiE0tZTK5jr4NAVxYBtjG/WZwa1FFK6ppufCxw6Y
H6upiDwW0PBgJN9dxwIPJfBik/BkDY4FJWYjtVcIvtoV5yfVuZXYTXoSevVlYEu8Vx3aAsyy6zzG
zrApGT5GQaQvYxON0+QnjFlJe/+iKjFAsgoWkgp/Ech6SwUBYD4/xO9iwK6xXapKx2JdmDmR5bnr
vjsJJ08uLfQ6s7efGhh4zBP1ZC/qeq0206VWanF4YFJtFHn2lf4etI699CPm6iVdvcheCAoWi4SZ
uffY/zOMhHuybVbXOxEFz1Xj3nRuSYuicdFXGXvU7bStpgC3wGhecz07lFqzU/FfjfF4cYxu7fty
nGFI1c6lJY8eGfMtQ/xfJFaB505JE6I789iBe1/mtCCKIv1F1SAS9jSz/03KtWG178iW2SIliXDo
B7ZqXZ/97d2IzuWYyL2G72RhZArVqU11rYdK26pKtM5t3KRRX+FLYWu1zAxOfCEabUmmhHkZxmTX
9L+Hadq3YxZeASkmvC1Ca9uOG5tX9tep1ZtTG4vIn+RNZeh7a3VYXY6h6fvHU517vDdkWMVNv1AO
WiAwexcBv+oErkBJfevVsC15KkW46WWpXtv54b/P6/a1tNvxUOsOgU6jMxk6l+0xLuJtMM09G9UQ
3s3KDe9uAxs/s+D6VLZtbtlBherC1rLiXFJlSBJ9dNfm/NQeRLBWOtQ/FiBF4602sqq6yYl1Wz8/
HhobscgxAmRvBkHHsn3Je59tbxDKyxBFA15BvbzhQS8NyOP64AQHZe4hJcT8WWi5f348SzHvzQz3
JwisXjMHKhNKwLiBG+cIreTZ6YEvMla1No8vRkaQ72LzpOWGy6a2Nu+NNZGZMRhY8CQouTVDej4n
MSUZ5OdvOpypmyjTA40NxVmoYbrzJczaMJPGJsefgVnVHK71PauZhvbRuAgbm531GOYfyODA0SoQ
9QA6163C3JJpa+hpLP877vvI2w/sBna1eD2ZY0TLBpg5Oc80Hw9JPzLdrEpzF0vNe2AIxBwbeWRH
Hk8fD1lrnIQ9MfISLdogfG8rM92926QIZo/YcVUpjKFt/7vsx/pJ+7AsM3lqfbd+MoGbbCAdYjj7
GDVxmRqkVPz870NpUOkYVy21DEn0Hgl2jg60JiSjEJCy46/4uee6hj49mDrzQrCfX31uJOdKONqL
VOuvdn5GtbO7HCy384yp59Rsh68ZcwVgeo6PndyxnvBrz195PFSSwu40bd9w5/4IXGzPcOPphiRQ
+FqltC3AxGyuadnLjSXFix+Qg+oc7HbkUou1gSgwixavhRPgMSN+7Q1DV42LetVPEzBLBIUL6oFx
gSCsFu6FmHWz4hBEvVkl9DkXrB+ssNbJTLc/TqgjIZsIF7ZWPUdjWJxVuy7OsqXe0G3dQ1bvGiqZ
ls0Yhmub4ejt8SCTYp8PJRq1SJsb2G/yoE60yvzGJP2rGB9pviFDPv4hXq6sKVb5P5+me8C0cYyZ
tAXUaqpdI/h9jjtMudfhiKZYl/cU/qzG0yuDC4YghqcgOr44hZ2DNTWb1zIJMS8k2GWmxMM9Hhyr
PEveXX/vkEHeiaJKX+Myr2ljT8qbMkUH4uU9wrbCQMUeyl1q9evKNeObYvv2Omz1gRFhye6RISn3
BKw0eEJJCoXyDXq1+xedtu7nCnWRcQtQ7e4wbwsWRpTB3Uus/kKdyS9ihUE3i5SLfq5TerzT2G+Z
d8ST1FDbux1n5aV41F206kHBDlQt2Eqrh8eDnhhgTMaU0EOcuJvBf1NCR7tzyg9ftMEBZyH8S1Go
+Ro0fbdKHZAdfV/rOyO/hGH/Y4AFOziQ5VY2XUtwiZtvIZj1JJLdIek3XTuO7XPmWmCScYjzS2iq
tVYTmTR6Mz5qQ7PJbOMquaNCirT0Df8exZht395xBi6UEH6V4Qanx0My5uF/H+VF/1MIYgcWUamF
nVTRF6lefKWsrbdMj9V919BnE+R6cE1REJmOf/b4Z36Em7OUIuvcLWyJG0sV3QaWQrx9rMOa7WT7
gLzxohbUIuQQT1ZKFJyDujNvpmyCKw7+3wHzypnyHncVuCF91X12sCUrtHA7i/OEvWGnmm2UkfMb
zVw4Xgvhbx6LQz+vClPPL5HR+1rFkWMKBHbSGfWTbdaJ1w2u3AOawV8a169abmJictnQF0UUvfsi
jNZVWPUbxeqidztyPsy0yNam1Di+laM8BFkpD/r8UVhFaxB2yTXguM+suvyw7bDZYLen48bGeyhH
sEaJwxyxbXqBX1HPbo8H3TbeFNyxh8czckS8nQPA0Cx9//0BUgzTxlG+pa8zSeWuDSZ308/BXQMC
+sWKFGfrJ8ZvCb9YyYrvrAxbxtZR9NLQNA89p7vVSgCrl79yUODOLJ06HtgdIAz1pdC/BKRIvEzq
jxlgoAdoiom9MoarkZTTuRuZzAi3oPt7rJduCkywio2/9Beny7BjoEjvKO4Ov0nZ6do1MTwVf2Nd
+ijsDO1onVMkWq5+LkUnTvn8oCVoVYvHc6PPw7WTonE8nroZpD/mmhamjEBeuolyXodD2r4z59CV
Xd4IpdHFzQZro+icbvPawbFjiPA+kMS4axihF47uMn6bcRbdqEWHxx/pWjsFKotLhcuhsN7QTt8K
R5NfhVM8F+oByLhysvQ2vOsUSG51W6Hw3vYpt8FotAITCnVtXuXwTOCngJhd4mMuw5vW5OmWHLa1
jWp3xtLoycKW1z5MxwNCOc03gezl8b8P+6FbU5Wik6YP8Z+1ifqa2aO6nUI5LNWCPbnqq8oqB1W+
oJLSvWVh1R61gnNVSNyKiZjzhs0Con3mXqVrMyJK2ddyB0JaCxm9+qS8ZH/vO9Oio6dgiOiGGKsY
RYBxJU1DlzPWpR2S1cDOMd5bAhKr3ZF/sqkJyYJPlpNVHH5oouVq9Pex9ee2IwNdf0HqTg+Z7uFi
nxGn38mV4uzt8CbpMCqXNVrQT3ZKttOB9FiwqN9A4Epn1Z5dFGe5CL99Eu7Y4aKl2qQrHUw/RVBP
8lfp3qserK62D6Ad5nzeJ9WHSe1iDvCtlhBc0CG/DUC7Eh5P2t7cfinWvf/pMNp38/fqfdrk9VrB
pJXJcBVOy3gYN0Byi9W1cRpziSF9VbDhd8vXEp1VctJyWSeE+yK/+AUsdL04oZmgi+ee7WWnqHwq
RYzDtKy/4oaKibwovw3MP4F27TBaO2f9g/mB45SbhCUlo9m3T9gvM1Jr2mavauXBvAmlYo3Bz/EG
mmOKLQ+tmJyK8xfGCSQrmb9qTEg84q7r8Vh+udbSdodX3a1yak/zT4vtXBWvMGxaz8GGBJQlzIVQ
uVstokzSrUqOs/2Uy44yrVVk78qV7cWRv+Bv0yvmdBt824K74kVq7TFhsxqMgJVs7/tIgLnLrhZ2
J+QTmumM/kSucQOQUnWbrWpPlB5fNVw+xmDs+6HamBoHrRXn/UO8bKWyyVJwags4zaj9tbZUqFjU
+amLYm8m3bqGN86Wh7sTNk+UhpWeQ3ZRCqYzuxLcKQ2Qz+58g6Vl68NoQD3j7QsW6Zcix91MzOZ0
95b8BglLu7b2r85V+9A+ogarTTIyvqOQzUCGctpxFcISzimgN1V9IeNVQmQFNch51umMDoN3hM9x
Lrj7zJzX8Is3hhm/c2EWDMyMaElQpMaJx//Dv31Tz522Sw8THlOmIv54FD/O0X4ZntQ/Qid1mfXq
OR89l3Bav4isY6Wle3rCZr9ftMHiVo0d4i6md4V+2UWJe1a336c0/rIafKQqAe3b9AT7Fksw0p7Q
QYv7K1NssA/iNHA6r1fiqxoNdIJUw2q8BkcjJgs68Gq/u5/hAJX9w/3UNfVgaABJeatV/WJ+3bgy
2HQA2bxJnEbsx8tFQ5X3bXhKiBmEY3dSXqfzeNV2o76wfrCFh8nq19fnNQrfgnIbDtG+3XQ7Zz9S
swG0/9wpQ7aIJ5VwavTeCt3LSsSaFP/g0FEMfLB2i2arzGtEYYf3BCNf0j8lmwaXOHpGbG39Xv/s
khNe+dnChZtVYbn0sIx2nH3IPTWLRdE/+aZnpVZ0cBRd7juqbKJF2ePPe4l2cu2vg81Nz3a0V238
bSAOyudiHk/bK2w3eGyBgbfvY7xUp2X9pv2I1FPFySXvyZLtKa+UaO4ItOjZb20w918obzCHG9a1
tbOLNmJXk2lb6n/663il9Oxl5OwsmNB5ZB5VDv7Tu3tu7PRaSLGJ+r3feb9Nm21UGew0USwRsRrq
HO36ZvrHXNvCtkrQBetVpJ+5BnLekbQ8UoOqrKGXa+NZLmPaV4iM2KHH5AN8O9JJdqQAkqIRnIQk
lnmZNQaBKd7tHMMuIyaGkxxy1UNeVh7j4jO5fK/vtrW7U3N5x9PPleqIyqvcU5IWiGZ0vMPsbdxD
NEGxyI+6miKyUIrnSUddJC8Mc3XDIgy4KHLHm9xrUKxbUk2D2u2RM6ia5K2wp6OOA9o6wsYzkXbL
NvVgrkhN0cBzDtRXkPDJFYhrUZ1sGplgHZOZR9aYFyZgwXgZYqeCWvET1HvqkXDmMqFFQkm7L9te
aiovBgfRAFIhADCqldiuxrd0DnXw1zQlX38P2IpZOADF+ae+xbhuBqcIGVKRWI+iTzZYvGKOdsC4
h/OkRwfuvLjyd0bNXXmq3iyjZJ8C6nxcDsm7NogtoOtUxW9sMkrCqajsMAFP+89GnmX62StPckx/
sBwd6lhB8JFvoQWSUidV0bdq/FInzbYnzvSRBmZPN6vNrQl7jj3gIe+jxl8BfQIpX7hiVwyluXWm
Up6rrofMynvmOeznEUiqmmewGSA+lOEtR9L+yg3tvw/mzygFw6soIGJHIFtdT3i3t7hy3ec0HG4t
sWFCRnjcm6lPwSGSqLY7h5aOTNNeXEv0pyrx74Sb1iNiTlm+l5QtHSQqqGeV5Qyh4E5AzD/k5ZoI
4zv9qY7ttzZA0kW9GU7oEsOG+hVqUqrE3WXqvPlqUvM+qIN5N+BtmFK5JdJ+NYj7ovzZd33ua2xj
ZsiZWpVX4tUfMmZmFXXBc2NpzaVsyC9z87w/HkgZPvWJYhwAfzr4wgMWh//n0P84+T8+h9Xdxij2
W3Vq+UQKnxR5lGTfSedsrSRK1k3dN2ud9pLeMqPXcE6EuCqvMpt//0hDmU3TnwZmzpqFm45t3jkR
zZemFhw7ZkjZ48Ef8UeN7kDtvd5fhhFybwxdn0R0ZV4Vh7I3t9AOqmqHh3q0u21gxbWXM4/BF5A1
23HeaqpK3p7Yt5oEz/ahaI5cr+hH+B/OYRCqJxdvpQ/X8E88yW1Y82uZidNym0ouzojg0J9KVXdW
mrgvmYynHVWKX7lZnLSY05PoOvWiOdRwhCHCM1UWZ9gF7mYcJmwLNJitUguiue/QSUfoItg9FIFS
CYdLDOaMFbznP26Z3Vjkmq5g3Zqz00t/Eaic4DPsortGMCLTWoAr9UQ4c6xLjs6RCL8Srr+Ogppt
prDnlIUoTjS50CdcVWthVOP+8UxN2r0r0uQ0VnekdfsaU5D0pNjKfSB0o0Uud3uVEkVpxuq1zsJg
RSGItazmp4/PuR1b/b6bYRLjDG5Ny0o9tHHDh8hMn6U25hsDI8Lx8VBYFnxrvoMwdCpahi9KSOEr
hnpo+G2j4lYF5N24znBwS4wzFTyUpUPJ3g6vJ9d+6Q9UEbdj/sbLg4+pGP9EcWjyLk3znd/1mFgs
TEA9UNwl/5NJeKGxn2OrP4Jy4pWUmoYPrkMTT7F4QpBlWRJJ3C+cJgxPNijbjLb5j7wmFSfUHJO9
yDaN2jvbWrPkvRQa71jKkZZmibFTKZzsGJXGfiArjZfEOTaTBfCEsU64juRACDLvs8skDz6J91ed
gjICcOMfqRPKDUpr3IXmYDxZpfsSgRuANTa5QCha6/yWuS5mN9XEMDKZVn9i1ncemwjMCPycdJv4
9i9O8nxN9bV2IIj8joF0LsTq4jXmY2TGLmJoISexoGyo2skWxEftpBAIVF2z1pl5dttg+jVSE9fS
EERnXpUGW1MltqALrrltBCe18vP15NPqB7+Gt6OV2oeKZCASO+cPvKrjH73hpu+OentJcBJc7C6+
GX3bfhalf1bHhEVcpXKD5LBxG4wUyGA6jkco3NPed0xtE4wYD8OmFBswQ3gue7e9PD6Cx9ldQnd6
Jj7c74uKMZVtxZFXz+uenLT+mNXvfpQYlOMZ9da0ur9BzLOHhvv4fNcLoNbUIJA9zdknFNhQRYGf
iGsIth/uTLoV/vdLSt+5KwEkESKJre0NDNQPFqIyrzCPj/RIB+1vGK+SAuvD/z5MXfl/P5WJifjX
wuv8749EuFpLt6IUcNaYH9/a4zsF86R4YYhJ8vGFNuIQr6pjfOgr/0BlbPdH1VmnEoKxDOmTiKqy
KTz4dTMeW4stuCCFiXN1fJpSf3iiYYEa1Ta8+E3HzX/6LKqmego0vj7oJi+lwr5o/oNm2JtcwRrk
RltL9g40YyBB1wqD1ZH62xJIjo2Z+X+fZzi3XSu9KEBMPlUHcL1T1fKpcZlKDZ0sSVTgnJ3CaQXX
+UeoxnMYgU2gQY39h9aDnzc+8DcCWTHwFILR4ohjgDTR4zWXM6u0a1I+o0XRGtF3p1g6zTZPJm1x
rRZ2z1IZ/kSMlpvax91drQNuaCfbdN+xSSlU/qya0jZOrhUHGzCmjmdoyxabkVdSoLXN0kF9HrWO
vDLGnyozcDTTbrLuy+KILhXvexEjpyX5tFN7XnnHKP70+QApFr1oGzQNBwOrVhdD0HxRKtjf8rg1
Af2nO6GlzsrLFIIwOC4j8pdKexBUeq5chxCLiCb/qMO9PbpDjUyaJSCkeYYBdgso4dW3sQhCDDSX
fYTg0PflPqmDaylBfJRqSI0a8xokg+lQEojORLRuK8zwYoCeU9uhXAGevVTWBN9y3pbb05tjYuMw
dXwdNIwzHvmrC4xI1GAPC/opX8ssVVnzh+XYtHjf7SZZ6sFQYdiqqd/gJWmMAayUTrMa0FSvYY7i
ASyg2A0P5XwqH4gQhTBBFIxIcbpPw6hgdEEIN8wBk6nZIZRMlzItk6tSq7Z5kHzZrbxm0C3mvqZA
r94iyA5PQmanxu1OjlnZXmcxa+AWRo5NKXYVojGbfTymVFTVI6QV4kQdblvRv7Tz6NuQ2Dc19lFL
yFLlkd7wPa6XiaKUQM4iqydA4T8j+F2DkZpLph5MQkV/N+gFYrYbEcJUXNFsB3YfwXA0Y9ynoAMc
ttrcsUyKpLUamthU04LTt6l+SqK3usheK/p7vFrgKq6EuZKROOZWENyqCkNOztSdMcCB+eGl9cl5
FarT752M2znpxsOojQZNyuzDHVNf+GHTLX2ryehJ6cRc/fVbmRvLxAI8yEY/Flm+m6ocKxKE25Ut
yqvMiLIoQUOXVv1dyOhTIZbutUGfb83QNDhdBw5Bk4Gyn9r6GuKIkBmVPatu7OtNH8baMonWJDcq
BKnsO5jcw7/Gr+hf49e/xq9/jV//Gr/+NX79a/z61/j1r/HrX+PXv8av/x8avyjaeDAJn/uqnTMO
wbOj9s2OlLgXaD1R3olydYMkvOw4ogIi3zlivAO+WVBvcfWh8Xjx7BbvG92LrOBuQn5gogAAVk0I
v3BSKRus5aOfxcte7811QU1uapcYYwLyCXVXY0WHDkAtAZXseUYWPCYB2BA47YKQyE1j/1UnRkxt
em9LjQiiNM8trjAVVRF0BVM4rLaIeZ11tA40pK1bXAIguwvGDS2nQ4WZV+SS0NCKFuRJYaw7lUNM
mxTVKjDLFQyQu+KQjCYWjGuK0UiNNguiT8CVUbGeajq0qSLCOot2aMUdxfAZUS1ADZkLLUrxQRD0
w4HI4ZK+t4/IhRs2tPGn0lYbP4AKaxMkjs3kBTPHys440HURyZdy+uKE2yyoQufv1+neQuhtQa2X
vucwSVSgJpjRZ9+QF0yifSjrP00Vy4WtSMIEafINmQ0eM6TQsgrPbnN0hLax2+JDa0nc4n65Rk76
6aYqZ8WGlEM7raeacFKsyq9sqPZB0h6l0TaLQXYn6EW04mrVfVKMlaEUZH7U7i0gRbgYY/9vNA3b
JKSN0NG4WOBDUIW0sO3yrXeNk6+RowlVg2rE4dh2RrA2ejm3MX7bYQRO+Dgpd1EjFWlaTo0vYaAh
uZW9e0x1fz91PpC3tniWpv2aSUyaFE0vcJPg302bFwuQTYacFH3/D3PntRtHkmbhVxn0fXIiTaQB
ZhrY8qyiJ0WZm0SRLKb3Pp9t7/bF9ksatSj1aHvBwUBCtxpqlrIqoyLD/HHOdyiPm0hKOSd0lOw2
7zkJK4wPSlPjFc8ol2iiW6tOSyT92K5BPnEO6dUZwsVZ3XP+YWvplT8MHYHowZZwo2VhHDto1j2+
3YVAfLYZ6vFWTcp0JaJPEZ5rPSG3GqKVpS7zApHDkJdYQDQREg5qzPRSpDBX0Z7lEFFmFnZ/sg+w
RKfyg+JzLEcJbebUMKeLDvhKA44YCKmxsgRAmqGgMplMXt4YS/6podT1jDDbcl57OYVnK7/oHTwE
RdHsc1/5SFWgWLlZj06j1x9M6wanFaCYhm8Jw5y6hMq8T2FGEhbklZyALYvJ/prirvCNakM59Rwd
6MMklvQgAa1SXYI0JdDdtVpvScKohugNA3rZm7dj09ygywN0aaU3lpqcxL577hUkUFriTvcfgWpz
kl9SPPcT/yxCvgM86hOqo26ehGcdggH4Qx90TkTHrjch2/I4YRSd6jPOvVJivg9LfMolVAiSKjRj
7tlQQzmmtFSTbq8GlzreTWoLFO0GcWeY9U2PS20EPRpSM1aM7ArsHwQu38dtkUJGEmVyZyuVs+lS
+PKaVO+UgKOZCKXQQg7cqdMZD5RhOFHWcX+6+BobqFhLi3MaupJDM2TdIscTSFnlyk9xpqGtzJb6
qCDxVkfCewJM5O08qZVgkXfuJ03gLPNKjI65JZcuNplzkmK3cdqetoWxURLi02Ln2Laonefd56QU
5xry9gUyd5Lt3Qu9GRZUlm4MB0czuHTaBOJ+Llss6tDWgULDb9VsQhhakE/zylSxy6RIbGtdWz1o
MHSXtg7Nq4hxnDSDLNa4crUR2aCllmeBCQrS8prNEKNR9xvMFER8Ohwef5nQYLpJbdrsUaDnpXkz
eukDBkOKo2GLaThWyc5Cl1UDVjRgNCLpjw9ylHs1rm8qQO2B7MIFvOkTt6wAQyg4ME3AiDAWSshO
9HqFMu0sSXjMBJi8oXLlGQmRbcb5BWDMXNVpfUuhZmatcVU7ePIuYqE8julVBHl43RmYQuwuoJ5a
w0XIlfAyRPo12DXyEbOdFXIwFlWqX1h5es9hQb6QrX/tITv3iCJiEAqW9eij0bE9/biCjxVW1sey
ib7k6K4HDjQXiaWdqoN2MBrUkd1pAGqh6wDAwcVzlmUGssxGXip6fBwBGA3UPpB8h5z8B8O/qRxp
zEm/hOzeWiBxzCtNk/6ybKDr+HZwG7hptKszma+cAK6z6CyqicV54LjtTPeSYRmNdMjYMHedixNv
AByVFso9J6A5l98ovtykTu2fFjLhK3GZjwO3W0BB5cRmiBGvuEtSNCGiWQQSOB7nScp0PB81H0WS
eSeoYEEPklcKIVadOG2y14xZYaprQpAuTBRjW+wxE1K4YhRvAgcQwW1ABv0SDFU6yybOWuF89suQ
qq4sKGX38oD7apxZzK4LnvYVytC5GEW+UnLkGOZIsXN0AILgwiHgzkHAYpXO3hCo2oLsojc5v2c4
Iw8Euv8MnXCFzsqDc4ZZIHaTAH4lcz3+2Y2mtpsC9+g8slzgGOJktLWrFNjNzDOdtY8Wjo9tdYhW
9HYKIJulUHUg/9j+HJEmQ59pG6ey6j4mOtG9TYJXCRMfMI0o72ZDQJh9YTsPiFXBeRXljvzpdJtk
ZGx6VU5NVDup1Pxzng4cb5co3Ib2IiP4olNPC56duLLRZ40CJun0uFaN029Foy+l2jDfNP6tJ7au
UX9A8lQythVT7z3zteRW+uAt68oqsZEImMNRYJ/izWxnKo7SZb7ob7MaAVsNWVia4yfP0FA0me6q
beSVpXposonqaxMQzrZot6OCmMUuz1KllTNHcH4cDhDSBVXqoMNKNxCqO4CkIOnRv0hMcee2pGgz
XG15BJBOGM2p2mRXmtCyk6T1Nvbk3vBH+1wtwr3UC07GlHrCmV1iK8unT1svPLmNkCosa8cTdFZr
kXEgdwa33gdKodyVKWsbx14iInWYcINZX6oADWFQy+FDZ9k1wRlQ7YgRDqF4LSqNRV4TewzUZmgs
ZCNPTVxhQJEz6sjmTflBCdPJh2n3hA4kJ6JBwak0LV3N65elIznd7TM59yyUfUkUb8K4Xk3/llV0
FsJ3O42AqyzGKMIzgh4OKIl2iajXxqDUfyEYTXL+uALduEx9o2cpybOtSQ4qewyrg0Tn1HCQtuzq
csFZNMTFotq00o1WpDWv8UFcyFF5TFEHZhooZiabEEmgNR0i+LvE/lynSnBcVqAaQbAhSfGgOls4
o3TfOcXF5HOwzDdNsu5KM/G3IZ/Eqp8IWs4W6eVotP6czJeRFSwcjtwnftzyCmK2G3xIGOH0VUtQ
pzvWZwP+Vpki2BqN6mNGmtTSDSZJqLKta2un9f3SK7lJIbCOhaqCLq/S8QVoa9uqvUvbJqmyCFhi
hcz1e+Tn573XrIykvUSKVx77ur1TplWvHnnjqgUNMlPq7sLpg3g5VsYGD2lzFtC1wmKcq21NAoMn
/GPVUB+HEd6AKtt5r4iaWTU/8URNLLwJBd5BJaTV8yjzHszKdGGXgroyeN4XWV3eIQextTbkAGvc
GWDMtg26U9tLL1RH/zgFAWTJg6Ey6+iG1c/rM5+s0rnkt/VYq5u2im4r2xOfWAF6eOfci9LUmjOC
u7uT1GFlHpfRLYe64jSye3vrTOA3o7vWZb5POmz7ffkAYUwiDajOYb9z2iHAFQeej5qu+aTFqnJi
+MUpoH9zHVZ+B4k3Z/DWoqWIGIKdAfecNVYWAjOkMyF5GcOnrOXwxkchNAtxZCzUnFP2FL1oeiXq
OjpOSeGpOdOZk1OrLHE7jOt+0LKlIPGVcWXue6SEVj0wHejLuywuD3raptgBO39i4OF0h8S6tIVz
E8CoqoqEOchQyo2wcbyhKlk6HSu71jCu88BYB4blINsM1o4RrvMhk+cxhKVrni2A39WnUsGBEhfz
Wl1qKNyd7NAz7GsC2ahUVU4Cid/BK98gaE97xleXY+TCk5yEgogBlX4XNcVt3jqnOmKtXJxVQCq8
oUg+mSA32Y51JFYbWcs5dzHudc89bo1gBQpvmGt12y/wKmw12O+7SN76tRlupZeZyNMiTvLwBfeT
Qg0sd4yzHwDTANtvwNJYEy5v5+oyqMplPzCMiMGzFqrvX8owvCY+wpwSXKptj5EtrjlftjyYGJg3
P5pd5S9oTtadUb5TkGNO/61C37juPHg2kyPSEGhoM/+RMKBjk03dUhtPKlFU60yzzrPSOes8iGlq
O+i7oDXGY0BUJSAy9M0QoEBM1uVNXxusP+soXHfnzqinx22Wfe5ilIJqp52BntAW4glRLFnbtWC1
MJguGK5AeONFXedVgm8+KS4ip8luoQt/8RaqDvCYbRDGBUzWXj4yMzQffMvBHk6PYp99Z3rwAutp
c+0zVPoqGkNT809VHxVbbXVzbUsCLpuLAbSjifmu5owfN0pwHkgWDrJUvTmT9yEyrS9uEV5Eapau
hngCD9nFjWqXnDEimoRXc+wJe5izBmDbo2tguZylwoqdJPZ+i8rBLG8sd4LBDNjLILdABauwUg0L
WQ8GtBGARIoWrXqjvDHjg110xnk3Nxrk8cE4KXtjNzvthH2B4eFE6kGxqtKHXDhyVTWTlIahJGGZ
hwGb0UxmWU7kb36aGu5F2NVfek/9kErTWTRsfePIOlHwEXuAqIuK89Lek9himwi0b3GiMTYuZPUF
yQpkD1xUi65rHxogbEu0zLcYJHpwbTxeWht9GE0eCdsmcAp3fp/HmyLrWhgErJi9Id7UTXwemrYA
WDhJrZCVgOZvIgYUvaKFAnQrrI7zlUjD4w4sYCIrF1ejeZN3zYLz/S9sRO69hiXsWCElFNqwLqsC
ZFkPJ0gvsFbV8qyvAjBA/UcjRoZcFc49mWYHYxJbWAbU8ZIaiChFu+jzJ2Rd95iN5XVLJFppUV7J
Y3ID4JgFkF0f8Vdh8W7scaYyO1oCFWPuLU3DuCAkORNFsJYGS3Q7/5KgrZpD4Mt5aIYk3+Nvusdq
sCoHENKCmxUlCkkt7QYmPvumN9TPSas8qIWxDRxZn7b9Os29K8vqN7z6XGHXsUjdEHalFvRL/BWn
COynXiMVeD8ofTxVuQEV5sxHpV/ZJebCriW9ORcrrJUnaFAAVABax5uUwHyGpN+iRNDr9DHpprJP
jVTA1h/dVn9oxYcSTmhrSHtllkQy+JVjLNIOSAfoswcnkuFS2HiqCp0YiXgU3XGIGMA5hMkVfrIv
kR5XlHd2WYdK2o6HcFNg8KaKBMKxZ3NgsMbrhXkKsLyNvYuiHLcQiMTKAqnKQ/nJjU1KTQzZM8Bm
j70Ctk1PumiOFenGCsQno1cNBA/GuRmHTN4aNnYfBDV2Qp/cn6Ffg/KaZd4c/cy5r0fzIn/MrA15
BsFKLaN7gr+h3RcNUorRKpdOLYtFnLDBtlF4g5vy8VDohFlE7IEbAE+KaaCvSIcPIhK7Fu/JWILa
9R2sxBowLQ9bDqK64EEZiL8F/EbsjlBQmdv3BYm0gI/xB3s1/4elJriua9VOsY/WuOKbqaRrWKsQ
pbsj/I+laV8R67MaB9s/1ur8PEVh0vK6ueW6PISAZsys4AkM/S/M+7gMqhF5CHt0KK4dg0EI0NJ2
boG/Vyeuzwiulqq7ch3jQi1YZGhlu9McwnPsoDgfsfitgin5ywGJYir5QrQ+wy8ZlHps7YW8RNW6
Taz+4xAg58smg0uwr03yY4qSaAO0H2vfKhaeFwKLNXUMzNIAIhxBaO3ZSjdE201DwIlmhztQEXUa
PjKctqDFl7KmD4RNp699A0RAGgBFrGI29jrUigZbiexIHHDZCJGiMung2rsK4HiKs5Fp3P0SpXjj
LDTCGuGn29ZbsP13lnXNRzRbLIyu/hgLjwyXYrhVGhqxwPIDGO6Do/ZwCbIyhVqTcUF72NRddGHF
LBtbFCd9NyBJ9HSPEBdiv7ATngx9vLGaTa460SxhD1XlEVi8qBFLdnoeeAX1MxpSrN9BXeOgISPV
J3xzl7lEtKAUCjrcnLWuP7g5FS44DKe66iqbbsQ3rFuJWFhD2l1SxqrLbGejITRD7SFSwN153oaq
TT8j2afCUoA1p5PD1vFUOdctX7IvQB8fq9duGJ81OYrZnM+eqphPZKN/0Y3icmg6bZnCArgYySiH
dXTsp/q4jUcplsYALRRqRq2Km9z1Gpbrfrca+mJfeFWyCZAXmuRmrllW3+m4NHAM4rGq0nOwUMV2
DLK9A4Aeqki6tn3nAO7k0wimOgz1+0How8YaYOCp9IOujWziNMeFag6XpdaCfKREkBUy2lUyOXbP
KhHbl1o37roS/bnEkrsEUBAvyjxudnkur+D6V1fGBGcbrJLpcGwpk3fmtGUGd8Si8ySTDow21TBW
tppqS6GKdFdmpCsrGL7TlJEEz1iyzqQh1z3LlDxREPp7YBnBeK5yf2KcsHha9wWkDsfuxkVXtbiZ
NMVhP13tpEbYaAt9YqnQ3We6Mq2YjO2EIiWPR9sBYAcShEl9XgfgMWuRrwlDcWYIj9OzrsK/XW1p
N/wSisbPqYXNWdThOtDbDYmT14z6eC3M/IM0SnGcol6e2aYK9RQMY+Ti1crSYFvobMEEgi8gAf2i
8bUvJR9y2QqKuIoaqDtVQWeljZE8y9Eyu0HeLkbWjXwnZ35UuTsziG7Dqt+GSUTBKZkMA1VKJFJw
E9uDuuzD5A4C5apv2zUJglcBknXbVzYkR2azRvbZuV1AxXPwRpg82rABIWA43bACjgnOvaeGnRpw
ucz+sYqN07AkH6FFNli6abB23fiyy0CPCp6DhRrYB9XLTzrD18kSiI+lnu0zYh3mNpVqXNVwaq06
32u1em+5WgfqMKIcUq8CNbeQhrdkqjUW2N3ce7Sj9Doei11Z+pAwdZY6snduHT+4cyURZjruu5nT
81SkIiSXrQkWoma8IXYH0GTIt0lSBvQxhsZIUTG+s1dRCFLBAL4haAZIYBtKBgpxWukMbSy2QXGV
gqK0SRgfzvmTzhuuOyPA3envHQ/N7hglsJCxx2GMWFss4MlFNhcuqtsaSyRKV9vcdhGOtErtT/FV
7yDcgnhDn9o0Yvbz3FPrx+BDjZhhIWwLL4vl2N8lJGdZUxstaFayBUjcLPJCYfHP3pC+E66DgEIt
gP156VXKLqAWtJZ4tudP6eCNa5XndRuf6JNxoe79DVuy4ezJ/uk1yUkox3PoKermKe40hLu+MAEQ
uzO/T4Eaw3TeSdd15kVRHje2C1Ni0rvncp3CpdJc77xNpLKJSM7cOUMpsaeIQ9566uc6JHBIz9t0
0/XeQpL0dVYBkcLIQ3bOAESGbPCADeVSD/xu0Tb5aVCHVEzZD+UdRC86Mbk6DWVDPPsBWQCe96lq
TQh0VahC4+ePfco2E9Yw7oEgtXfUtqFsjwTa6rlyHOnmR9KdABFptasfE+J8pqBVnCt1rMzdwYhO
cN+9/Bao1XNS7d/f5BxXv/+DP99n+VAyPtXf/fH3myzhn39Mf+fra97+jd9Pg/sSHONj/dNXrQ/Z
2T45VN+/6M2VefeXT7fY1/s3f5hSPerhsjmUw9WhauL65z99vg/vkE0XuiAivL7JfrjEX3rR093+
ywv97fD0uW6G/PDP3/YPRIktgqoug/v6t5cfHT/88zebCooptW8emK8f6+mOfnaVeM+NNw9cXhpH
qsX2Ucdh//SLC8ZZ6r382Dmy1QmVolkvP9af3u+bBv1X7fDzW3xt7udu8/WDv2nPn93AcwtNzaDq
uk6U9t9/eL//TyPoR5Iqki50ahjTL+7ym0ZQxZHQdJNGAvnx9OtXawRbY9Gl2+9tBu1I6I5UNVN7
vk1Str9tBlqJYHKTpnpuJfVXawaNg1VmiHf1BcM5clRE5mTqfv2yv2kE68gw+Dm10pefPve9X+iB
YFyQ0uGre1czSPqCqqtEXr3e6Nu+oB4xIgCZsp/b+xe6f03q7715w2Y84FEgefjP+oBzJAzLUqX6
Ohz8en1Ag+dnkwH/vj4gjkyhq5jI+ZK/eQa4f13ll/UyWornSeg/3wfusyatp7nbC7L027nR+Yuj
wHcX+GZaVI+A4Dm2ZYo/HQrFkQ4TkOOXPzoITf2fb4F/vTrQprGa5fC7egAPAuxiW+U5fx7yv5sY
1SNDdYRKXOUvOiPYqoWH7N2LJP2Ivm5otvFyn28XSap2ZJDcZWu2+nW4+MV6g4CbZ7x7PNCOIBoZ
lvbaDN/1Bv3IYJ0EZln+sr3BNJAdvPOhkPR6Np2OkH/c5zejo3UkTVpBU1+Hhudm/0tjw1940df9
xdwP4oen7UdwqL7Zw/yfL3hdKf94gW92F4ygb143bUaer/zH5uT3N6PP0+j3zQ9fR8Ont3n56y/3
9+M7v3mv15t6/Z+b4FDuy3t/ePrB8PIpp53fP3+b7R8OqfLxf/67rOtDcncovW/ngee1wB8f6oft
1NfR8Wfvsdknd83bC7/sOt575ZOsO5R/u973WTq8+dxsauim7738Fdv7Q7xPH5SL/TS3pfv68HrV
ae/0sl5+79tc7/fl9C5vLs1YybLovZeelYfk8GZqB8Fmin/DhQ8lwr3X6zztp1/HyPd+5hu/KQN2
0Ps3V1eZkKeF0nuvfn3vxwf8/56yIcyhPnx3E69FgXe/zVOfVP4r9fdx/fqpX8oOz9uLf887/Hhp
drHvvfRZxrnd3556v/LxUNU5N/H91/EyE7z3rU4P91F8SKfx4emt/naRwQLap9+/3csy5L1vtzlU
1ZtH2H5d6b/3yjM+NEPp9wPd18rCu6+/b/fld63yukb9+bX/bNL4utb+cSp5LS392V97O01Or7iP
D/vy9/8FAAD//w==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latin typeface="Calibri" panose="020F0502020204030204" pitchFamily="34" charset="0"/>
              <a:ea typeface="Calibri" panose="020F0502020204030204" pitchFamily="34" charset="0"/>
              <a:cs typeface="Calibri" panose="020F0502020204030204" pitchFamily="34" charset="0"/>
            </a:defRPr>
          </a:pPr>
          <a:endParaRPr lang="en-GB" sz="900" b="0" i="0" u="none" strike="noStrike" baseline="0">
            <a:solidFill>
              <a:srgbClr val="000000">
                <a:lumMod val="65000"/>
                <a:lumOff val="35000"/>
              </a:srgbClr>
            </a:solidFill>
            <a:latin typeface="Calibri" panose="020F0502020204030204" pitchFamily="34" charset="0"/>
            <a:cs typeface="Calibri" panose="020F0502020204030204" pitchFamily="34"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4.jpeg"/><Relationship Id="rId13" Type="http://schemas.openxmlformats.org/officeDocument/2006/relationships/image" Target="../media/image19.jpeg"/><Relationship Id="rId18" Type="http://schemas.openxmlformats.org/officeDocument/2006/relationships/image" Target="../media/image22.emf"/><Relationship Id="rId3" Type="http://schemas.microsoft.com/office/2014/relationships/chartEx" Target="../charts/chartEx2.xml"/><Relationship Id="rId7" Type="http://schemas.openxmlformats.org/officeDocument/2006/relationships/chart" Target="../charts/chart19.xml"/><Relationship Id="rId12" Type="http://schemas.openxmlformats.org/officeDocument/2006/relationships/image" Target="../media/image18.png"/><Relationship Id="rId17" Type="http://schemas.openxmlformats.org/officeDocument/2006/relationships/image" Target="../media/image21.emf"/><Relationship Id="rId2" Type="http://schemas.openxmlformats.org/officeDocument/2006/relationships/image" Target="../media/image13.jpg"/><Relationship Id="rId16" Type="http://schemas.openxmlformats.org/officeDocument/2006/relationships/chart" Target="../charts/chart21.xml"/><Relationship Id="rId1" Type="http://schemas.openxmlformats.org/officeDocument/2006/relationships/image" Target="../media/image12.emf"/><Relationship Id="rId6" Type="http://schemas.openxmlformats.org/officeDocument/2006/relationships/chart" Target="../charts/chart18.xml"/><Relationship Id="rId11" Type="http://schemas.openxmlformats.org/officeDocument/2006/relationships/image" Target="../media/image17.jpeg"/><Relationship Id="rId5" Type="http://schemas.openxmlformats.org/officeDocument/2006/relationships/chart" Target="../charts/chart17.xml"/><Relationship Id="rId15" Type="http://schemas.openxmlformats.org/officeDocument/2006/relationships/chart" Target="../charts/chart20.xml"/><Relationship Id="rId10" Type="http://schemas.openxmlformats.org/officeDocument/2006/relationships/image" Target="../media/image16.jpeg"/><Relationship Id="rId4" Type="http://schemas.openxmlformats.org/officeDocument/2006/relationships/chart" Target="../charts/chart16.xml"/><Relationship Id="rId9" Type="http://schemas.openxmlformats.org/officeDocument/2006/relationships/image" Target="../media/image15.png"/><Relationship Id="rId14" Type="http://schemas.openxmlformats.org/officeDocument/2006/relationships/image" Target="../media/image20.jpeg"/></Relationships>
</file>

<file path=xl/drawings/_rels/drawing12.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image" Target="../media/image10.png"/><Relationship Id="rId7" Type="http://schemas.openxmlformats.org/officeDocument/2006/relationships/image" Target="../media/image13.jpg"/><Relationship Id="rId2" Type="http://schemas.openxmlformats.org/officeDocument/2006/relationships/image" Target="../media/image9.png"/><Relationship Id="rId1" Type="http://schemas.openxmlformats.org/officeDocument/2006/relationships/hyperlink" Target="https://www.linkedin.com/in/karinacondeixa/" TargetMode="Externa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7.jpeg"/><Relationship Id="rId3" Type="http://schemas.openxmlformats.org/officeDocument/2006/relationships/image" Target="../media/image2.png"/><Relationship Id="rId7"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chart" Target="../charts/chart3.xml"/><Relationship Id="rId6" Type="http://schemas.openxmlformats.org/officeDocument/2006/relationships/image" Target="../media/image5.png"/><Relationship Id="rId5" Type="http://schemas.openxmlformats.org/officeDocument/2006/relationships/image" Target="../media/image4.jpeg"/><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chart" Target="../charts/chart4.xml"/><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24257</xdr:colOff>
      <xdr:row>65</xdr:row>
      <xdr:rowOff>177398</xdr:rowOff>
    </xdr:from>
    <xdr:to>
      <xdr:col>10</xdr:col>
      <xdr:colOff>700314</xdr:colOff>
      <xdr:row>80</xdr:row>
      <xdr:rowOff>107447</xdr:rowOff>
    </xdr:to>
    <xdr:graphicFrame macro="">
      <xdr:nvGraphicFramePr>
        <xdr:cNvPr id="17" name="Chart 16">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211668</xdr:colOff>
      <xdr:row>43</xdr:row>
      <xdr:rowOff>125587</xdr:rowOff>
    </xdr:from>
    <xdr:to>
      <xdr:col>10</xdr:col>
      <xdr:colOff>711200</xdr:colOff>
      <xdr:row>64</xdr:row>
      <xdr:rowOff>58530</xdr:rowOff>
    </xdr:to>
    <xdr:grpSp>
      <xdr:nvGrpSpPr>
        <xdr:cNvPr id="33" name="Group 32">
          <a:extLst>
            <a:ext uri="{FF2B5EF4-FFF2-40B4-BE49-F238E27FC236}">
              <a16:creationId xmlns:a16="http://schemas.microsoft.com/office/drawing/2014/main" id="{00000000-0008-0000-0000-000021000000}"/>
            </a:ext>
          </a:extLst>
        </xdr:cNvPr>
        <xdr:cNvGrpSpPr/>
      </xdr:nvGrpSpPr>
      <xdr:grpSpPr>
        <a:xfrm>
          <a:off x="5867401" y="8135054"/>
          <a:ext cx="6172199" cy="3844543"/>
          <a:chOff x="12429067" y="24529710"/>
          <a:chExt cx="6172199" cy="4005410"/>
        </a:xfrm>
      </xdr:grpSpPr>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86638960-8E4D-E9F3-5905-B9E9817B19F3}"/>
                  </a:ext>
                </a:extLst>
              </xdr:cNvPr>
              <xdr:cNvGraphicFramePr/>
            </xdr:nvGraphicFramePr>
            <xdr:xfrm>
              <a:off x="12429067" y="24529710"/>
              <a:ext cx="6172199" cy="400541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429067" y="24529710"/>
                <a:ext cx="6172199" cy="400541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16638220" y="25974300"/>
            <a:ext cx="668489" cy="3982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a:t>Berlin 56%</a:t>
            </a:r>
          </a:p>
        </xdr:txBody>
      </xdr:sp>
      <xdr:cxnSp macro="">
        <xdr:nvCxnSpPr>
          <xdr:cNvPr id="20" name="Straight Connector 19">
            <a:extLst>
              <a:ext uri="{FF2B5EF4-FFF2-40B4-BE49-F238E27FC236}">
                <a16:creationId xmlns:a16="http://schemas.microsoft.com/office/drawing/2014/main" id="{00000000-0008-0000-0000-000014000000}"/>
              </a:ext>
            </a:extLst>
          </xdr:cNvPr>
          <xdr:cNvCxnSpPr>
            <a:endCxn id="18" idx="1"/>
          </xdr:cNvCxnSpPr>
        </xdr:nvCxnSpPr>
        <xdr:spPr>
          <a:xfrm flipV="1">
            <a:off x="15974057" y="26173448"/>
            <a:ext cx="664163" cy="23384"/>
          </a:xfrm>
          <a:prstGeom prst="line">
            <a:avLst/>
          </a:prstGeom>
          <a:ln w="9525">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3404459" y="25571361"/>
            <a:ext cx="749301" cy="398298"/>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900" b="0"/>
              <a:t>Hamburg</a:t>
            </a:r>
          </a:p>
          <a:p>
            <a:pPr algn="r"/>
            <a:r>
              <a:rPr lang="en-GB" sz="900" b="0"/>
              <a:t>15%</a:t>
            </a:r>
          </a:p>
        </xdr:txBody>
      </xdr:sp>
      <xdr:cxnSp macro="">
        <xdr:nvCxnSpPr>
          <xdr:cNvPr id="27" name="Straight Connector 26">
            <a:extLst>
              <a:ext uri="{FF2B5EF4-FFF2-40B4-BE49-F238E27FC236}">
                <a16:creationId xmlns:a16="http://schemas.microsoft.com/office/drawing/2014/main" id="{00000000-0008-0000-0000-00001B000000}"/>
              </a:ext>
            </a:extLst>
          </xdr:cNvPr>
          <xdr:cNvCxnSpPr>
            <a:endCxn id="26" idx="3"/>
          </xdr:cNvCxnSpPr>
        </xdr:nvCxnSpPr>
        <xdr:spPr>
          <a:xfrm flipH="1">
            <a:off x="14153760" y="25729413"/>
            <a:ext cx="929608" cy="41097"/>
          </a:xfrm>
          <a:prstGeom prst="line">
            <a:avLst/>
          </a:prstGeom>
          <a:ln w="9525">
            <a:headEnd type="oval"/>
            <a:tailEnd type="triangle"/>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50</xdr:row>
      <xdr:rowOff>17500</xdr:rowOff>
    </xdr:from>
    <xdr:ext cx="266629" cy="387286"/>
    <xdr:sp macro="" textlink="">
      <xdr:nvSpPr>
        <xdr:cNvPr id="14" name="Rectangle 13">
          <a:extLst>
            <a:ext uri="{FF2B5EF4-FFF2-40B4-BE49-F238E27FC236}">
              <a16:creationId xmlns:a16="http://schemas.microsoft.com/office/drawing/2014/main" id="{00000000-0008-0000-0900-00000E000000}"/>
            </a:ext>
          </a:extLst>
        </xdr:cNvPr>
        <xdr:cNvSpPr/>
      </xdr:nvSpPr>
      <xdr:spPr>
        <a:xfrm>
          <a:off x="3520280" y="9758400"/>
          <a:ext cx="266629" cy="387286"/>
        </a:xfrm>
        <a:prstGeom prst="rect">
          <a:avLst/>
        </a:prstGeom>
        <a:noFill/>
      </xdr:spPr>
      <xdr:txBody>
        <a:bodyPr wrap="square" lIns="91440" tIns="45720" rIns="91440" bIns="45720">
          <a:spAutoFit/>
        </a:bodyPr>
        <a:lstStyle/>
        <a:p>
          <a:pPr algn="ctr"/>
          <a:endParaRPr lang="en-GB" sz="20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twoCellAnchor>
    <xdr:from>
      <xdr:col>1</xdr:col>
      <xdr:colOff>84081</xdr:colOff>
      <xdr:row>38</xdr:row>
      <xdr:rowOff>53486</xdr:rowOff>
    </xdr:from>
    <xdr:to>
      <xdr:col>1</xdr:col>
      <xdr:colOff>577177</xdr:colOff>
      <xdr:row>39</xdr:row>
      <xdr:rowOff>46566</xdr:rowOff>
    </xdr:to>
    <xdr:sp macro="" textlink="">
      <xdr:nvSpPr>
        <xdr:cNvPr id="2" name="TextBox 1">
          <a:extLst>
            <a:ext uri="{FF2B5EF4-FFF2-40B4-BE49-F238E27FC236}">
              <a16:creationId xmlns:a16="http://schemas.microsoft.com/office/drawing/2014/main" id="{00000000-0008-0000-0900-000009000000}"/>
            </a:ext>
          </a:extLst>
        </xdr:cNvPr>
        <xdr:cNvSpPr txBox="1"/>
      </xdr:nvSpPr>
      <xdr:spPr>
        <a:xfrm>
          <a:off x="4645498" y="6890319"/>
          <a:ext cx="493096"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clientData/>
  </xdr:twoCellAnchor>
  <xdr:twoCellAnchor>
    <xdr:from>
      <xdr:col>1</xdr:col>
      <xdr:colOff>581049</xdr:colOff>
      <xdr:row>38</xdr:row>
      <xdr:rowOff>63501</xdr:rowOff>
    </xdr:from>
    <xdr:to>
      <xdr:col>2</xdr:col>
      <xdr:colOff>213597</xdr:colOff>
      <xdr:row>39</xdr:row>
      <xdr:rowOff>56581</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5142466" y="6900334"/>
          <a:ext cx="510964"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clientData/>
  </xdr:twoCellAnchor>
  <xdr:twoCellAnchor>
    <xdr:from>
      <xdr:col>2</xdr:col>
      <xdr:colOff>202008</xdr:colOff>
      <xdr:row>38</xdr:row>
      <xdr:rowOff>67318</xdr:rowOff>
    </xdr:from>
    <xdr:to>
      <xdr:col>2</xdr:col>
      <xdr:colOff>771492</xdr:colOff>
      <xdr:row>39</xdr:row>
      <xdr:rowOff>60398</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5641841" y="6904151"/>
          <a:ext cx="569484"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clientData/>
  </xdr:twoCellAnchor>
  <xdr:twoCellAnchor>
    <xdr:from>
      <xdr:col>2</xdr:col>
      <xdr:colOff>726912</xdr:colOff>
      <xdr:row>38</xdr:row>
      <xdr:rowOff>73647</xdr:rowOff>
    </xdr:from>
    <xdr:to>
      <xdr:col>3</xdr:col>
      <xdr:colOff>361997</xdr:colOff>
      <xdr:row>39</xdr:row>
      <xdr:rowOff>66727</xdr:rowOff>
    </xdr:to>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6166745" y="6910480"/>
          <a:ext cx="513502"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clientData/>
  </xdr:twoCellAnchor>
  <xdr:twoCellAnchor>
    <xdr:from>
      <xdr:col>3</xdr:col>
      <xdr:colOff>327089</xdr:colOff>
      <xdr:row>38</xdr:row>
      <xdr:rowOff>67886</xdr:rowOff>
    </xdr:from>
    <xdr:to>
      <xdr:col>3</xdr:col>
      <xdr:colOff>851377</xdr:colOff>
      <xdr:row>39</xdr:row>
      <xdr:rowOff>127000</xdr:rowOff>
    </xdr:to>
    <xdr:sp macro="" textlink="">
      <xdr:nvSpPr>
        <xdr:cNvPr id="17" name="TextBox 16">
          <a:extLst>
            <a:ext uri="{FF2B5EF4-FFF2-40B4-BE49-F238E27FC236}">
              <a16:creationId xmlns:a16="http://schemas.microsoft.com/office/drawing/2014/main" id="{00000000-0008-0000-0900-000011000000}"/>
            </a:ext>
          </a:extLst>
        </xdr:cNvPr>
        <xdr:cNvSpPr txBox="1"/>
      </xdr:nvSpPr>
      <xdr:spPr>
        <a:xfrm>
          <a:off x="6645339" y="6904719"/>
          <a:ext cx="524288" cy="239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clientData/>
  </xdr:twoCellAnchor>
  <xdr:twoCellAnchor>
    <xdr:from>
      <xdr:col>3</xdr:col>
      <xdr:colOff>861227</xdr:colOff>
      <xdr:row>38</xdr:row>
      <xdr:rowOff>59254</xdr:rowOff>
    </xdr:from>
    <xdr:to>
      <xdr:col>4</xdr:col>
      <xdr:colOff>560916</xdr:colOff>
      <xdr:row>39</xdr:row>
      <xdr:rowOff>105833</xdr:rowOff>
    </xdr:to>
    <xdr:sp macro="" textlink="">
      <xdr:nvSpPr>
        <xdr:cNvPr id="18" name="TextBox 17">
          <a:extLst>
            <a:ext uri="{FF2B5EF4-FFF2-40B4-BE49-F238E27FC236}">
              <a16:creationId xmlns:a16="http://schemas.microsoft.com/office/drawing/2014/main" id="{00000000-0008-0000-0900-000012000000}"/>
            </a:ext>
          </a:extLst>
        </xdr:cNvPr>
        <xdr:cNvSpPr txBox="1"/>
      </xdr:nvSpPr>
      <xdr:spPr>
        <a:xfrm>
          <a:off x="7179477" y="6896087"/>
          <a:ext cx="578106" cy="226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clientData/>
  </xdr:twoCellAnchor>
  <xdr:twoCellAnchor editAs="oneCell">
    <xdr:from>
      <xdr:col>12</xdr:col>
      <xdr:colOff>0</xdr:colOff>
      <xdr:row>2</xdr:row>
      <xdr:rowOff>0</xdr:rowOff>
    </xdr:from>
    <xdr:to>
      <xdr:col>13</xdr:col>
      <xdr:colOff>12701</xdr:colOff>
      <xdr:row>3</xdr:row>
      <xdr:rowOff>14111</xdr:rowOff>
    </xdr:to>
    <xdr:pic>
      <xdr:nvPicPr>
        <xdr:cNvPr id="19" name="Picture 18">
          <a:extLst>
            <a:ext uri="{FF2B5EF4-FFF2-40B4-BE49-F238E27FC236}">
              <a16:creationId xmlns:a16="http://schemas.microsoft.com/office/drawing/2014/main" id="{00000000-0008-0000-0900-000013000000}"/>
            </a:ext>
          </a:extLst>
        </xdr:cNvPr>
        <xdr:cNvPicPr>
          <a:picLocks noChangeAspect="1"/>
        </xdr:cNvPicPr>
      </xdr:nvPicPr>
      <xdr:blipFill>
        <a:blip xmlns:r="http://schemas.openxmlformats.org/officeDocument/2006/relationships" r:embed="rId1"/>
        <a:stretch>
          <a:fillRect/>
        </a:stretch>
      </xdr:blipFill>
      <xdr:spPr>
        <a:xfrm>
          <a:off x="14033500" y="352778"/>
          <a:ext cx="838200" cy="190500"/>
        </a:xfrm>
        <a:prstGeom prst="rect">
          <a:avLst/>
        </a:prstGeom>
      </xdr:spPr>
    </xdr:pic>
    <xdr:clientData/>
  </xdr:twoCellAnchor>
  <xdr:twoCellAnchor editAs="oneCell">
    <xdr:from>
      <xdr:col>12</xdr:col>
      <xdr:colOff>152400</xdr:colOff>
      <xdr:row>2</xdr:row>
      <xdr:rowOff>152400</xdr:rowOff>
    </xdr:from>
    <xdr:to>
      <xdr:col>13</xdr:col>
      <xdr:colOff>165101</xdr:colOff>
      <xdr:row>3</xdr:row>
      <xdr:rowOff>166511</xdr:rowOff>
    </xdr:to>
    <xdr:pic>
      <xdr:nvPicPr>
        <xdr:cNvPr id="21" name="Picture 20">
          <a:extLst>
            <a:ext uri="{FF2B5EF4-FFF2-40B4-BE49-F238E27FC236}">
              <a16:creationId xmlns:a16="http://schemas.microsoft.com/office/drawing/2014/main" id="{00000000-0008-0000-0900-000015000000}"/>
            </a:ext>
          </a:extLst>
        </xdr:cNvPr>
        <xdr:cNvPicPr>
          <a:picLocks noChangeAspect="1"/>
        </xdr:cNvPicPr>
      </xdr:nvPicPr>
      <xdr:blipFill>
        <a:blip xmlns:r="http://schemas.openxmlformats.org/officeDocument/2006/relationships" r:embed="rId1"/>
        <a:stretch>
          <a:fillRect/>
        </a:stretch>
      </xdr:blipFill>
      <xdr:spPr>
        <a:xfrm>
          <a:off x="14185900" y="505178"/>
          <a:ext cx="838200" cy="190500"/>
        </a:xfrm>
        <a:prstGeom prst="rect">
          <a:avLst/>
        </a:prstGeom>
      </xdr:spPr>
    </xdr:pic>
    <xdr:clientData/>
  </xdr:twoCellAnchor>
  <xdr:twoCellAnchor editAs="oneCell">
    <xdr:from>
      <xdr:col>12</xdr:col>
      <xdr:colOff>304800</xdr:colOff>
      <xdr:row>3</xdr:row>
      <xdr:rowOff>128411</xdr:rowOff>
    </xdr:from>
    <xdr:to>
      <xdr:col>13</xdr:col>
      <xdr:colOff>317501</xdr:colOff>
      <xdr:row>4</xdr:row>
      <xdr:rowOff>142522</xdr:rowOff>
    </xdr:to>
    <xdr:pic>
      <xdr:nvPicPr>
        <xdr:cNvPr id="22" name="Picture 21">
          <a:extLst>
            <a:ext uri="{FF2B5EF4-FFF2-40B4-BE49-F238E27FC236}">
              <a16:creationId xmlns:a16="http://schemas.microsoft.com/office/drawing/2014/main" id="{00000000-0008-0000-0900-000016000000}"/>
            </a:ext>
          </a:extLst>
        </xdr:cNvPr>
        <xdr:cNvPicPr>
          <a:picLocks noChangeAspect="1"/>
        </xdr:cNvPicPr>
      </xdr:nvPicPr>
      <xdr:blipFill>
        <a:blip xmlns:r="http://schemas.openxmlformats.org/officeDocument/2006/relationships" r:embed="rId1"/>
        <a:stretch>
          <a:fillRect/>
        </a:stretch>
      </xdr:blipFill>
      <xdr:spPr>
        <a:xfrm>
          <a:off x="14338300" y="657578"/>
          <a:ext cx="838200" cy="190500"/>
        </a:xfrm>
        <a:prstGeom prst="rect">
          <a:avLst/>
        </a:prstGeom>
      </xdr:spPr>
    </xdr:pic>
    <xdr:clientData/>
  </xdr:twoCellAnchor>
  <xdr:twoCellAnchor editAs="oneCell">
    <xdr:from>
      <xdr:col>12</xdr:col>
      <xdr:colOff>457200</xdr:colOff>
      <xdr:row>4</xdr:row>
      <xdr:rowOff>104422</xdr:rowOff>
    </xdr:from>
    <xdr:to>
      <xdr:col>13</xdr:col>
      <xdr:colOff>469901</xdr:colOff>
      <xdr:row>5</xdr:row>
      <xdr:rowOff>118534</xdr:rowOff>
    </xdr:to>
    <xdr:pic>
      <xdr:nvPicPr>
        <xdr:cNvPr id="23" name="Picture 22">
          <a:extLst>
            <a:ext uri="{FF2B5EF4-FFF2-40B4-BE49-F238E27FC236}">
              <a16:creationId xmlns:a16="http://schemas.microsoft.com/office/drawing/2014/main" id="{00000000-0008-0000-0900-000017000000}"/>
            </a:ext>
          </a:extLst>
        </xdr:cNvPr>
        <xdr:cNvPicPr>
          <a:picLocks noChangeAspect="1"/>
        </xdr:cNvPicPr>
      </xdr:nvPicPr>
      <xdr:blipFill>
        <a:blip xmlns:r="http://schemas.openxmlformats.org/officeDocument/2006/relationships" r:embed="rId1"/>
        <a:stretch>
          <a:fillRect/>
        </a:stretch>
      </xdr:blipFill>
      <xdr:spPr>
        <a:xfrm>
          <a:off x="14490700" y="809978"/>
          <a:ext cx="838200" cy="190500"/>
        </a:xfrm>
        <a:prstGeom prst="rect">
          <a:avLst/>
        </a:prstGeom>
      </xdr:spPr>
    </xdr:pic>
    <xdr:clientData/>
  </xdr:twoCellAnchor>
  <xdr:twoCellAnchor>
    <xdr:from>
      <xdr:col>1</xdr:col>
      <xdr:colOff>90407</xdr:colOff>
      <xdr:row>38</xdr:row>
      <xdr:rowOff>31955</xdr:rowOff>
    </xdr:from>
    <xdr:to>
      <xdr:col>1</xdr:col>
      <xdr:colOff>487538</xdr:colOff>
      <xdr:row>39</xdr:row>
      <xdr:rowOff>22827</xdr:rowOff>
    </xdr:to>
    <xdr:sp macro="" textlink="">
      <xdr:nvSpPr>
        <xdr:cNvPr id="13377" name="TextBox 13376">
          <a:extLst>
            <a:ext uri="{FF2B5EF4-FFF2-40B4-BE49-F238E27FC236}">
              <a16:creationId xmlns:a16="http://schemas.microsoft.com/office/drawing/2014/main" id="{BC690EB2-ABE6-DA41-B987-0BAB28763661}"/>
            </a:ext>
          </a:extLst>
        </xdr:cNvPr>
        <xdr:cNvSpPr txBox="1"/>
      </xdr:nvSpPr>
      <xdr:spPr>
        <a:xfrm>
          <a:off x="4646896" y="6663100"/>
          <a:ext cx="397131"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clientData/>
  </xdr:twoCellAnchor>
  <xdr:twoCellAnchor>
    <xdr:from>
      <xdr:col>1</xdr:col>
      <xdr:colOff>576614</xdr:colOff>
      <xdr:row>38</xdr:row>
      <xdr:rowOff>31393</xdr:rowOff>
    </xdr:from>
    <xdr:to>
      <xdr:col>2</xdr:col>
      <xdr:colOff>163158</xdr:colOff>
      <xdr:row>39</xdr:row>
      <xdr:rowOff>22265</xdr:rowOff>
    </xdr:to>
    <xdr:sp macro="" textlink="">
      <xdr:nvSpPr>
        <xdr:cNvPr id="13380" name="TextBox 13379">
          <a:extLst>
            <a:ext uri="{FF2B5EF4-FFF2-40B4-BE49-F238E27FC236}">
              <a16:creationId xmlns:a16="http://schemas.microsoft.com/office/drawing/2014/main" id="{301BC55D-4D71-884A-8664-3FA2391CE53C}"/>
            </a:ext>
          </a:extLst>
        </xdr:cNvPr>
        <xdr:cNvSpPr txBox="1"/>
      </xdr:nvSpPr>
      <xdr:spPr>
        <a:xfrm>
          <a:off x="5133103" y="6662538"/>
          <a:ext cx="459063"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clientData/>
  </xdr:twoCellAnchor>
  <xdr:twoCellAnchor>
    <xdr:from>
      <xdr:col>2</xdr:col>
      <xdr:colOff>206051</xdr:colOff>
      <xdr:row>38</xdr:row>
      <xdr:rowOff>45647</xdr:rowOff>
    </xdr:from>
    <xdr:to>
      <xdr:col>2</xdr:col>
      <xdr:colOff>671500</xdr:colOff>
      <xdr:row>39</xdr:row>
      <xdr:rowOff>36519</xdr:rowOff>
    </xdr:to>
    <xdr:sp macro="" textlink="">
      <xdr:nvSpPr>
        <xdr:cNvPr id="13381" name="TextBox 13380">
          <a:extLst>
            <a:ext uri="{FF2B5EF4-FFF2-40B4-BE49-F238E27FC236}">
              <a16:creationId xmlns:a16="http://schemas.microsoft.com/office/drawing/2014/main" id="{818FFCEA-3152-1A4E-AC2F-362B28653AEB}"/>
            </a:ext>
          </a:extLst>
        </xdr:cNvPr>
        <xdr:cNvSpPr txBox="1"/>
      </xdr:nvSpPr>
      <xdr:spPr>
        <a:xfrm>
          <a:off x="5635059" y="6676792"/>
          <a:ext cx="465449"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clientData/>
  </xdr:twoCellAnchor>
  <xdr:twoCellAnchor>
    <xdr:from>
      <xdr:col>2</xdr:col>
      <xdr:colOff>706282</xdr:colOff>
      <xdr:row>38</xdr:row>
      <xdr:rowOff>51911</xdr:rowOff>
    </xdr:from>
    <xdr:to>
      <xdr:col>3</xdr:col>
      <xdr:colOff>292688</xdr:colOff>
      <xdr:row>39</xdr:row>
      <xdr:rowOff>42783</xdr:rowOff>
    </xdr:to>
    <xdr:sp macro="" textlink="">
      <xdr:nvSpPr>
        <xdr:cNvPr id="13382" name="TextBox 13381">
          <a:extLst>
            <a:ext uri="{FF2B5EF4-FFF2-40B4-BE49-F238E27FC236}">
              <a16:creationId xmlns:a16="http://schemas.microsoft.com/office/drawing/2014/main" id="{451A9160-075C-7F4C-9F1B-53D5D29F16CE}"/>
            </a:ext>
          </a:extLst>
        </xdr:cNvPr>
        <xdr:cNvSpPr txBox="1"/>
      </xdr:nvSpPr>
      <xdr:spPr>
        <a:xfrm>
          <a:off x="6135290" y="6683056"/>
          <a:ext cx="458925"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clientData/>
  </xdr:twoCellAnchor>
  <xdr:twoCellAnchor>
    <xdr:from>
      <xdr:col>3</xdr:col>
      <xdr:colOff>339696</xdr:colOff>
      <xdr:row>38</xdr:row>
      <xdr:rowOff>46210</xdr:rowOff>
    </xdr:from>
    <xdr:to>
      <xdr:col>3</xdr:col>
      <xdr:colOff>802775</xdr:colOff>
      <xdr:row>39</xdr:row>
      <xdr:rowOff>37082</xdr:rowOff>
    </xdr:to>
    <xdr:sp macro="" textlink="">
      <xdr:nvSpPr>
        <xdr:cNvPr id="13383" name="TextBox 13382">
          <a:extLst>
            <a:ext uri="{FF2B5EF4-FFF2-40B4-BE49-F238E27FC236}">
              <a16:creationId xmlns:a16="http://schemas.microsoft.com/office/drawing/2014/main" id="{61599F63-E5AD-3849-966B-366CEF97CB9E}"/>
            </a:ext>
          </a:extLst>
        </xdr:cNvPr>
        <xdr:cNvSpPr txBox="1"/>
      </xdr:nvSpPr>
      <xdr:spPr>
        <a:xfrm>
          <a:off x="6641223" y="6677355"/>
          <a:ext cx="463079"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clientData/>
  </xdr:twoCellAnchor>
  <xdr:twoCellAnchor>
    <xdr:from>
      <xdr:col>4</xdr:col>
      <xdr:colOff>16293</xdr:colOff>
      <xdr:row>38</xdr:row>
      <xdr:rowOff>37665</xdr:rowOff>
    </xdr:from>
    <xdr:to>
      <xdr:col>4</xdr:col>
      <xdr:colOff>414680</xdr:colOff>
      <xdr:row>39</xdr:row>
      <xdr:rowOff>28537</xdr:rowOff>
    </xdr:to>
    <xdr:sp macro="" textlink="">
      <xdr:nvSpPr>
        <xdr:cNvPr id="13384" name="TextBox 13383">
          <a:extLst>
            <a:ext uri="{FF2B5EF4-FFF2-40B4-BE49-F238E27FC236}">
              <a16:creationId xmlns:a16="http://schemas.microsoft.com/office/drawing/2014/main" id="{AFD46E34-BC3E-3243-B233-78043E7C05B1}"/>
            </a:ext>
          </a:extLst>
        </xdr:cNvPr>
        <xdr:cNvSpPr txBox="1"/>
      </xdr:nvSpPr>
      <xdr:spPr>
        <a:xfrm>
          <a:off x="7190339" y="6668810"/>
          <a:ext cx="398387"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clientData/>
  </xdr:twoCellAnchor>
  <xdr:twoCellAnchor>
    <xdr:from>
      <xdr:col>0</xdr:col>
      <xdr:colOff>7471</xdr:colOff>
      <xdr:row>0</xdr:row>
      <xdr:rowOff>0</xdr:rowOff>
    </xdr:from>
    <xdr:to>
      <xdr:col>14</xdr:col>
      <xdr:colOff>492206</xdr:colOff>
      <xdr:row>43</xdr:row>
      <xdr:rowOff>154028</xdr:rowOff>
    </xdr:to>
    <xdr:grpSp>
      <xdr:nvGrpSpPr>
        <xdr:cNvPr id="13396" name="Group 13395">
          <a:extLst>
            <a:ext uri="{FF2B5EF4-FFF2-40B4-BE49-F238E27FC236}">
              <a16:creationId xmlns:a16="http://schemas.microsoft.com/office/drawing/2014/main" id="{4D8E41DC-E07A-38EB-16C4-A41C0D4841A2}"/>
            </a:ext>
          </a:extLst>
        </xdr:cNvPr>
        <xdr:cNvGrpSpPr/>
      </xdr:nvGrpSpPr>
      <xdr:grpSpPr>
        <a:xfrm>
          <a:off x="7471" y="0"/>
          <a:ext cx="13879500" cy="7863675"/>
          <a:chOff x="0" y="0"/>
          <a:chExt cx="12700001" cy="7657692"/>
        </a:xfrm>
      </xdr:grpSpPr>
      <xdr:pic>
        <xdr:nvPicPr>
          <xdr:cNvPr id="13363" name="Picture 13362">
            <a:extLst>
              <a:ext uri="{FF2B5EF4-FFF2-40B4-BE49-F238E27FC236}">
                <a16:creationId xmlns:a16="http://schemas.microsoft.com/office/drawing/2014/main" id="{00000000-0008-0000-0900-000033340000}"/>
              </a:ext>
            </a:extLst>
          </xdr:cNvPr>
          <xdr:cNvPicPr>
            <a:picLocks/>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27" t="1614"/>
          <a:stretch/>
        </xdr:blipFill>
        <xdr:spPr>
          <a:xfrm>
            <a:off x="1" y="19390"/>
            <a:ext cx="12700000" cy="7638302"/>
          </a:xfrm>
          <a:prstGeom prst="rect">
            <a:avLst/>
          </a:prstGeom>
        </xdr:spPr>
      </xdr:pic>
      <xdr:grpSp>
        <xdr:nvGrpSpPr>
          <xdr:cNvPr id="13395" name="Group 13394">
            <a:extLst>
              <a:ext uri="{FF2B5EF4-FFF2-40B4-BE49-F238E27FC236}">
                <a16:creationId xmlns:a16="http://schemas.microsoft.com/office/drawing/2014/main" id="{BA9D1C0F-C0C6-1673-CA21-26D4C4900E31}"/>
              </a:ext>
            </a:extLst>
          </xdr:cNvPr>
          <xdr:cNvGrpSpPr/>
        </xdr:nvGrpSpPr>
        <xdr:grpSpPr>
          <a:xfrm>
            <a:off x="0" y="0"/>
            <a:ext cx="12692534" cy="7637799"/>
            <a:chOff x="0" y="2365496"/>
            <a:chExt cx="12692534" cy="7637799"/>
          </a:xfrm>
        </xdr:grpSpPr>
        <xdr:grpSp>
          <xdr:nvGrpSpPr>
            <xdr:cNvPr id="13387" name="Group 13386">
              <a:extLst>
                <a:ext uri="{FF2B5EF4-FFF2-40B4-BE49-F238E27FC236}">
                  <a16:creationId xmlns:a16="http://schemas.microsoft.com/office/drawing/2014/main" id="{E260710C-F8BD-5225-9DB8-983260AB2DD0}"/>
                </a:ext>
              </a:extLst>
            </xdr:cNvPr>
            <xdr:cNvGrpSpPr/>
          </xdr:nvGrpSpPr>
          <xdr:grpSpPr>
            <a:xfrm>
              <a:off x="0" y="2365496"/>
              <a:ext cx="12692534" cy="7637799"/>
              <a:chOff x="0" y="0"/>
              <a:chExt cx="12828260" cy="7637799"/>
            </a:xfrm>
          </xdr:grpSpPr>
          <xdr:grpSp>
            <xdr:nvGrpSpPr>
              <xdr:cNvPr id="13379" name="Group 13378">
                <a:extLst>
                  <a:ext uri="{FF2B5EF4-FFF2-40B4-BE49-F238E27FC236}">
                    <a16:creationId xmlns:a16="http://schemas.microsoft.com/office/drawing/2014/main" id="{00000000-0008-0000-0900-000043340000}"/>
                  </a:ext>
                </a:extLst>
              </xdr:cNvPr>
              <xdr:cNvGrpSpPr/>
            </xdr:nvGrpSpPr>
            <xdr:grpSpPr>
              <a:xfrm>
                <a:off x="0" y="0"/>
                <a:ext cx="12828260" cy="7637799"/>
                <a:chOff x="0" y="0"/>
                <a:chExt cx="11303297" cy="6558481"/>
              </a:xfrm>
              <a:noFill/>
            </xdr:grpSpPr>
            <xdr:grpSp>
              <xdr:nvGrpSpPr>
                <xdr:cNvPr id="7" name="Group 6">
                  <a:extLst>
                    <a:ext uri="{FF2B5EF4-FFF2-40B4-BE49-F238E27FC236}">
                      <a16:creationId xmlns:a16="http://schemas.microsoft.com/office/drawing/2014/main" id="{00000000-0008-0000-0900-000007000000}"/>
                    </a:ext>
                  </a:extLst>
                </xdr:cNvPr>
                <xdr:cNvGrpSpPr/>
              </xdr:nvGrpSpPr>
              <xdr:grpSpPr>
                <a:xfrm>
                  <a:off x="3746365" y="743263"/>
                  <a:ext cx="3275563" cy="3718181"/>
                  <a:chOff x="3696503" y="641509"/>
                  <a:chExt cx="4150529" cy="3803132"/>
                </a:xfrm>
                <a:grpFill/>
              </xdr:grpSpPr>
              <xdr:sp macro="" textlink="">
                <xdr:nvSpPr>
                  <xdr:cNvPr id="46" name="Rounded Rectangle 45">
                    <a:extLst>
                      <a:ext uri="{FF2B5EF4-FFF2-40B4-BE49-F238E27FC236}">
                        <a16:creationId xmlns:a16="http://schemas.microsoft.com/office/drawing/2014/main" id="{00000000-0008-0000-0900-00002E000000}"/>
                      </a:ext>
                    </a:extLst>
                  </xdr:cNvPr>
                  <xdr:cNvSpPr/>
                </xdr:nvSpPr>
                <xdr:spPr>
                  <a:xfrm>
                    <a:off x="3696503" y="641509"/>
                    <a:ext cx="4141293" cy="3762742"/>
                  </a:xfrm>
                  <a:prstGeom prst="roundRect">
                    <a:avLst>
                      <a:gd name="adj" fmla="val 4133"/>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solidFill>
                          <a:srgbClr val="0070C0"/>
                        </a:solidFill>
                        <a:effectLst/>
                        <a:latin typeface="Calibri" panose="020F0502020204030204" pitchFamily="34" charset="0"/>
                        <a:ea typeface="+mn-ea"/>
                        <a:cs typeface="Calibri" panose="020F0502020204030204" pitchFamily="34" charset="0"/>
                      </a:rPr>
                      <a:t>RESIDENTIAL DISTRIBUTION</a:t>
                    </a:r>
                    <a:endParaRPr lang="en-GB" sz="1800">
                      <a:solidFill>
                        <a:srgbClr val="0070C0"/>
                      </a:solidFill>
                      <a:effectLst/>
                      <a:latin typeface="Calibri" panose="020F0502020204030204" pitchFamily="34" charset="0"/>
                      <a:ea typeface="+mn-ea"/>
                      <a:cs typeface="Calibri" panose="020F0502020204030204" pitchFamily="34" charset="0"/>
                    </a:endParaRPr>
                  </a:p>
                  <a:p>
                    <a:endParaRPr lang="en-DE" sz="1800">
                      <a:solidFill>
                        <a:srgbClr val="0070C0"/>
                      </a:solidFill>
                      <a:effectLst/>
                      <a:latin typeface="+mn-lt"/>
                      <a:ea typeface="+mn-ea"/>
                      <a:cs typeface="+mn-cs"/>
                    </a:endParaRPr>
                  </a:p>
                </xdr:txBody>
              </xdr:sp>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67591834-47F4-ED42-AAB8-B3DD5A53B448}"/>
                          </a:ext>
                        </a:extLst>
                      </xdr:cNvPr>
                      <xdr:cNvGraphicFramePr/>
                    </xdr:nvGraphicFramePr>
                    <xdr:xfrm>
                      <a:off x="3871641" y="782079"/>
                      <a:ext cx="3767533" cy="3225963"/>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871641" y="782079"/>
                        <a:ext cx="3767533" cy="322596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15" name="Rounded Rectangle 14">
                    <a:extLst>
                      <a:ext uri="{FF2B5EF4-FFF2-40B4-BE49-F238E27FC236}">
                        <a16:creationId xmlns:a16="http://schemas.microsoft.com/office/drawing/2014/main" id="{00000000-0008-0000-0900-00000F000000}"/>
                      </a:ext>
                    </a:extLst>
                  </xdr:cNvPr>
                  <xdr:cNvSpPr/>
                </xdr:nvSpPr>
                <xdr:spPr>
                  <a:xfrm>
                    <a:off x="6545453" y="2589647"/>
                    <a:ext cx="1301579" cy="120509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spc="110">
                        <a:solidFill>
                          <a:srgbClr val="0070C0"/>
                        </a:solidFill>
                        <a:latin typeface="Calibri" panose="020F0502020204030204" pitchFamily="34" charset="0"/>
                        <a:cs typeface="Calibri" panose="020F0502020204030204" pitchFamily="34" charset="0"/>
                      </a:rPr>
                      <a:t>Most of these women</a:t>
                    </a:r>
                    <a:r>
                      <a:rPr lang="en-GB" sz="900" spc="110" baseline="0">
                        <a:solidFill>
                          <a:srgbClr val="0070C0"/>
                        </a:solidFill>
                        <a:latin typeface="Calibri" panose="020F0502020204030204" pitchFamily="34" charset="0"/>
                        <a:cs typeface="Calibri" panose="020F0502020204030204" pitchFamily="34" charset="0"/>
                      </a:rPr>
                      <a:t> live in </a:t>
                    </a:r>
                    <a:r>
                      <a:rPr lang="en-GB" sz="900" b="1" spc="110" baseline="0">
                        <a:solidFill>
                          <a:srgbClr val="0070C0"/>
                        </a:solidFill>
                        <a:latin typeface="Calibri" panose="020F0502020204030204" pitchFamily="34" charset="0"/>
                        <a:cs typeface="Calibri" panose="020F0502020204030204" pitchFamily="34" charset="0"/>
                      </a:rPr>
                      <a:t>Berlin  </a:t>
                    </a:r>
                    <a:r>
                      <a:rPr lang="en-GB" sz="900" b="0" spc="110" baseline="0">
                        <a:solidFill>
                          <a:srgbClr val="0070C0"/>
                        </a:solidFill>
                        <a:latin typeface="Calibri" panose="020F0502020204030204" pitchFamily="34" charset="0"/>
                        <a:cs typeface="Calibri" panose="020F0502020204030204" pitchFamily="34" charset="0"/>
                      </a:rPr>
                      <a:t>and</a:t>
                    </a:r>
                    <a:r>
                      <a:rPr lang="en-GB" sz="900" b="1" spc="110" baseline="0">
                        <a:solidFill>
                          <a:srgbClr val="0070C0"/>
                        </a:solidFill>
                        <a:latin typeface="Calibri" panose="020F0502020204030204" pitchFamily="34" charset="0"/>
                        <a:cs typeface="Calibri" panose="020F0502020204030204" pitchFamily="34" charset="0"/>
                      </a:rPr>
                      <a:t> Hamburg</a:t>
                    </a:r>
                    <a:r>
                      <a:rPr lang="en-GB" sz="900" spc="110" baseline="0">
                        <a:solidFill>
                          <a:srgbClr val="0070C0"/>
                        </a:solidFill>
                        <a:latin typeface="Calibri" panose="020F0502020204030204" pitchFamily="34" charset="0"/>
                        <a:cs typeface="Calibri" panose="020F0502020204030204" pitchFamily="34" charset="0"/>
                      </a:rPr>
                      <a:t>. </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The others are distributed in different States.</a:t>
                    </a:r>
                    <a:endParaRPr lang="en-GB" sz="900" spc="110">
                      <a:solidFill>
                        <a:schemeClr val="tx1">
                          <a:lumMod val="75000"/>
                          <a:lumOff val="25000"/>
                        </a:schemeClr>
                      </a:solidFill>
                      <a:latin typeface="Calibri" panose="020F0502020204030204" pitchFamily="34" charset="0"/>
                      <a:cs typeface="Calibri" panose="020F0502020204030204" pitchFamily="34" charset="0"/>
                    </a:endParaRPr>
                  </a:p>
                </xdr:txBody>
              </xdr:sp>
              <xdr:sp macro="" textlink="">
                <xdr:nvSpPr>
                  <xdr:cNvPr id="47" name="TextBox 46">
                    <a:extLst>
                      <a:ext uri="{FF2B5EF4-FFF2-40B4-BE49-F238E27FC236}">
                        <a16:creationId xmlns:a16="http://schemas.microsoft.com/office/drawing/2014/main" id="{00000000-0008-0000-0900-00002F000000}"/>
                      </a:ext>
                    </a:extLst>
                  </xdr:cNvPr>
                  <xdr:cNvSpPr txBox="1"/>
                </xdr:nvSpPr>
                <xdr:spPr>
                  <a:xfrm>
                    <a:off x="6598783" y="1810472"/>
                    <a:ext cx="573625" cy="38999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a:latin typeface="Calibri" panose="020F0502020204030204" pitchFamily="34" charset="0"/>
                        <a:cs typeface="Calibri" panose="020F0502020204030204" pitchFamily="34" charset="0"/>
                      </a:rPr>
                      <a:t>Berlin 56%</a:t>
                    </a:r>
                  </a:p>
                </xdr:txBody>
              </xdr:sp>
              <xdr:cxnSp macro="">
                <xdr:nvCxnSpPr>
                  <xdr:cNvPr id="48" name="Straight Connector 47">
                    <a:extLst>
                      <a:ext uri="{FF2B5EF4-FFF2-40B4-BE49-F238E27FC236}">
                        <a16:creationId xmlns:a16="http://schemas.microsoft.com/office/drawing/2014/main" id="{00000000-0008-0000-0900-000030000000}"/>
                      </a:ext>
                    </a:extLst>
                  </xdr:cNvPr>
                  <xdr:cNvCxnSpPr/>
                </xdr:nvCxnSpPr>
                <xdr:spPr>
                  <a:xfrm>
                    <a:off x="6290254" y="1985216"/>
                    <a:ext cx="311140" cy="10763"/>
                  </a:xfrm>
                  <a:prstGeom prst="line">
                    <a:avLst/>
                  </a:prstGeom>
                  <a:grpFill/>
                  <a:ln w="9525">
                    <a:solidFill>
                      <a:schemeClr val="tx1">
                        <a:lumMod val="75000"/>
                        <a:lumOff val="25000"/>
                      </a:schemeClr>
                    </a:solidFill>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49" name="TextBox 48">
                    <a:extLst>
                      <a:ext uri="{FF2B5EF4-FFF2-40B4-BE49-F238E27FC236}">
                        <a16:creationId xmlns:a16="http://schemas.microsoft.com/office/drawing/2014/main" id="{00000000-0008-0000-0900-000031000000}"/>
                      </a:ext>
                    </a:extLst>
                  </xdr:cNvPr>
                  <xdr:cNvSpPr txBox="1"/>
                </xdr:nvSpPr>
                <xdr:spPr>
                  <a:xfrm>
                    <a:off x="3795817" y="1428397"/>
                    <a:ext cx="778694" cy="38991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900" b="0">
                        <a:latin typeface="Calibri" panose="020F0502020204030204" pitchFamily="34" charset="0"/>
                        <a:cs typeface="Calibri" panose="020F0502020204030204" pitchFamily="34" charset="0"/>
                      </a:rPr>
                      <a:t>Hamburg</a:t>
                    </a:r>
                  </a:p>
                  <a:p>
                    <a:pPr algn="r"/>
                    <a:r>
                      <a:rPr lang="en-GB" sz="900" b="0">
                        <a:latin typeface="Calibri" panose="020F0502020204030204" pitchFamily="34" charset="0"/>
                        <a:cs typeface="Calibri" panose="020F0502020204030204" pitchFamily="34" charset="0"/>
                      </a:rPr>
                      <a:t>15%</a:t>
                    </a:r>
                  </a:p>
                </xdr:txBody>
              </xdr:sp>
              <xdr:cxnSp macro="">
                <xdr:nvCxnSpPr>
                  <xdr:cNvPr id="50" name="Straight Connector 49">
                    <a:extLst>
                      <a:ext uri="{FF2B5EF4-FFF2-40B4-BE49-F238E27FC236}">
                        <a16:creationId xmlns:a16="http://schemas.microsoft.com/office/drawing/2014/main" id="{00000000-0008-0000-0900-000032000000}"/>
                      </a:ext>
                    </a:extLst>
                  </xdr:cNvPr>
                  <xdr:cNvCxnSpPr>
                    <a:endCxn id="49" idx="3"/>
                  </xdr:cNvCxnSpPr>
                </xdr:nvCxnSpPr>
                <xdr:spPr>
                  <a:xfrm flipH="1" flipV="1">
                    <a:off x="4574510" y="1623353"/>
                    <a:ext cx="730842" cy="13232"/>
                  </a:xfrm>
                  <a:prstGeom prst="line">
                    <a:avLst/>
                  </a:prstGeom>
                  <a:grpFill/>
                  <a:ln w="9525">
                    <a:solidFill>
                      <a:schemeClr val="tx1">
                        <a:lumMod val="75000"/>
                        <a:lumOff val="25000"/>
                      </a:schemeClr>
                    </a:solidFill>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13328" name="Rounded Rectangle 13327">
                    <a:extLst>
                      <a:ext uri="{FF2B5EF4-FFF2-40B4-BE49-F238E27FC236}">
                        <a16:creationId xmlns:a16="http://schemas.microsoft.com/office/drawing/2014/main" id="{00000000-0008-0000-0900-000010340000}"/>
                      </a:ext>
                    </a:extLst>
                  </xdr:cNvPr>
                  <xdr:cNvSpPr/>
                </xdr:nvSpPr>
                <xdr:spPr>
                  <a:xfrm>
                    <a:off x="3979268" y="4026528"/>
                    <a:ext cx="3488831" cy="41811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Em qual cidade da Alemanha você está morando?</a:t>
                    </a:r>
                    <a:r>
                      <a:rPr lang="en-GB" sz="900" baseline="0">
                        <a:solidFill>
                          <a:schemeClr val="bg1">
                            <a:lumMod val="50000"/>
                          </a:schemeClr>
                        </a:solidFill>
                        <a:latin typeface="Calibri" panose="020F0502020204030204" pitchFamily="34" charset="0"/>
                        <a:cs typeface="Calibri" panose="020F0502020204030204" pitchFamily="34" charset="0"/>
                      </a:rPr>
                      <a:t> </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8" name="Group 7">
                  <a:extLst>
                    <a:ext uri="{FF2B5EF4-FFF2-40B4-BE49-F238E27FC236}">
                      <a16:creationId xmlns:a16="http://schemas.microsoft.com/office/drawing/2014/main" id="{00000000-0008-0000-0900-000008000000}"/>
                    </a:ext>
                  </a:extLst>
                </xdr:cNvPr>
                <xdr:cNvGrpSpPr/>
              </xdr:nvGrpSpPr>
              <xdr:grpSpPr>
                <a:xfrm>
                  <a:off x="215976" y="743263"/>
                  <a:ext cx="3365801" cy="2769209"/>
                  <a:chOff x="215256" y="641509"/>
                  <a:chExt cx="3354588" cy="2829302"/>
                </a:xfrm>
                <a:grpFill/>
              </xdr:grpSpPr>
              <xdr:sp macro="" textlink="">
                <xdr:nvSpPr>
                  <xdr:cNvPr id="57" name="Rounded Rectangle 56">
                    <a:extLst>
                      <a:ext uri="{FF2B5EF4-FFF2-40B4-BE49-F238E27FC236}">
                        <a16:creationId xmlns:a16="http://schemas.microsoft.com/office/drawing/2014/main" id="{00000000-0008-0000-0900-000039000000}"/>
                      </a:ext>
                    </a:extLst>
                  </xdr:cNvPr>
                  <xdr:cNvSpPr/>
                </xdr:nvSpPr>
                <xdr:spPr>
                  <a:xfrm>
                    <a:off x="215256" y="641509"/>
                    <a:ext cx="3354588" cy="2829302"/>
                  </a:xfrm>
                  <a:prstGeom prst="roundRect">
                    <a:avLst>
                      <a:gd name="adj" fmla="val 4329"/>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MOTIVATIONS BEHING MIGRATION</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graphicFrame macro="">
                <xdr:nvGraphicFramePr>
                  <xdr:cNvPr id="58" name="Chart 57">
                    <a:extLst>
                      <a:ext uri="{FF2B5EF4-FFF2-40B4-BE49-F238E27FC236}">
                        <a16:creationId xmlns:a16="http://schemas.microsoft.com/office/drawing/2014/main" id="{00000000-0008-0000-0900-00003A000000}"/>
                      </a:ext>
                    </a:extLst>
                  </xdr:cNvPr>
                  <xdr:cNvGraphicFramePr>
                    <a:graphicFrameLocks/>
                  </xdr:cNvGraphicFramePr>
                </xdr:nvGraphicFramePr>
                <xdr:xfrm>
                  <a:off x="303804" y="1103667"/>
                  <a:ext cx="2769196" cy="1990960"/>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3" name="Group 2">
                  <a:extLst>
                    <a:ext uri="{FF2B5EF4-FFF2-40B4-BE49-F238E27FC236}">
                      <a16:creationId xmlns:a16="http://schemas.microsoft.com/office/drawing/2014/main" id="{00000000-0008-0000-0900-000003000000}"/>
                    </a:ext>
                  </a:extLst>
                </xdr:cNvPr>
                <xdr:cNvGrpSpPr/>
              </xdr:nvGrpSpPr>
              <xdr:grpSpPr>
                <a:xfrm>
                  <a:off x="7223019" y="755748"/>
                  <a:ext cx="3945713" cy="2968002"/>
                  <a:chOff x="8021705" y="654260"/>
                  <a:chExt cx="3932568" cy="3031184"/>
                </a:xfrm>
                <a:grpFill/>
              </xdr:grpSpPr>
              <xdr:sp macro="" textlink="">
                <xdr:nvSpPr>
                  <xdr:cNvPr id="63" name="Rounded Rectangle 62">
                    <a:extLst>
                      <a:ext uri="{FF2B5EF4-FFF2-40B4-BE49-F238E27FC236}">
                        <a16:creationId xmlns:a16="http://schemas.microsoft.com/office/drawing/2014/main" id="{00000000-0008-0000-0900-00003F000000}"/>
                      </a:ext>
                    </a:extLst>
                  </xdr:cNvPr>
                  <xdr:cNvSpPr/>
                </xdr:nvSpPr>
                <xdr:spPr>
                  <a:xfrm>
                    <a:off x="8021705" y="654260"/>
                    <a:ext cx="3794870" cy="3002486"/>
                  </a:xfrm>
                  <a:prstGeom prst="roundRect">
                    <a:avLst>
                      <a:gd name="adj" fmla="val 3721"/>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RESIDENCE BEFORE GERMANY</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25" name="Rounded Rectangle 24">
                    <a:extLst>
                      <a:ext uri="{FF2B5EF4-FFF2-40B4-BE49-F238E27FC236}">
                        <a16:creationId xmlns:a16="http://schemas.microsoft.com/office/drawing/2014/main" id="{00000000-0008-0000-0900-000019000000}"/>
                      </a:ext>
                    </a:extLst>
                  </xdr:cNvPr>
                  <xdr:cNvSpPr/>
                </xdr:nvSpPr>
                <xdr:spPr>
                  <a:xfrm>
                    <a:off x="8118725" y="977497"/>
                    <a:ext cx="2089871" cy="9864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spc="110">
                        <a:solidFill>
                          <a:srgbClr val="0070C0"/>
                        </a:solidFill>
                        <a:latin typeface="Calibri" panose="020F0502020204030204" pitchFamily="34" charset="0"/>
                        <a:cs typeface="Calibri" panose="020F0502020204030204" pitchFamily="34" charset="0"/>
                      </a:rPr>
                      <a:t>Germany</a:t>
                    </a:r>
                    <a:r>
                      <a:rPr lang="en-GB" sz="1000" b="1" spc="110" baseline="0">
                        <a:solidFill>
                          <a:srgbClr val="0070C0"/>
                        </a:solidFill>
                        <a:latin typeface="Calibri" panose="020F0502020204030204" pitchFamily="34" charset="0"/>
                        <a:cs typeface="Calibri" panose="020F0502020204030204" pitchFamily="34" charset="0"/>
                      </a:rPr>
                      <a:t> was not the first destination for 46% of  these women. </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More than 30 other countries were cited as previous residences.</a:t>
                    </a:r>
                    <a:endParaRPr lang="en-GB" sz="900" spc="110">
                      <a:solidFill>
                        <a:schemeClr val="tx1">
                          <a:lumMod val="75000"/>
                          <a:lumOff val="25000"/>
                        </a:schemeClr>
                      </a:solidFill>
                      <a:latin typeface="Calibri" panose="020F0502020204030204" pitchFamily="34" charset="0"/>
                      <a:cs typeface="Calibri" panose="020F0502020204030204" pitchFamily="34" charset="0"/>
                    </a:endParaRPr>
                  </a:p>
                </xdr:txBody>
              </xdr:sp>
              <xdr:graphicFrame macro="">
                <xdr:nvGraphicFramePr>
                  <xdr:cNvPr id="13315" name="Chart 13314">
                    <a:extLst>
                      <a:ext uri="{FF2B5EF4-FFF2-40B4-BE49-F238E27FC236}">
                        <a16:creationId xmlns:a16="http://schemas.microsoft.com/office/drawing/2014/main" id="{00000000-0008-0000-0900-000003340000}"/>
                      </a:ext>
                    </a:extLst>
                  </xdr:cNvPr>
                  <xdr:cNvGraphicFramePr>
                    <a:graphicFrameLocks/>
                  </xdr:cNvGraphicFramePr>
                </xdr:nvGraphicFramePr>
                <xdr:xfrm>
                  <a:off x="9817378" y="1030935"/>
                  <a:ext cx="2136895" cy="1126173"/>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3316" name="Chart 13315">
                    <a:extLst>
                      <a:ext uri="{FF2B5EF4-FFF2-40B4-BE49-F238E27FC236}">
                        <a16:creationId xmlns:a16="http://schemas.microsoft.com/office/drawing/2014/main" id="{00000000-0008-0000-0900-000004340000}"/>
                      </a:ext>
                    </a:extLst>
                  </xdr:cNvPr>
                  <xdr:cNvGraphicFramePr>
                    <a:graphicFrameLocks/>
                  </xdr:cNvGraphicFramePr>
                </xdr:nvGraphicFramePr>
                <xdr:xfrm>
                  <a:off x="8279239" y="1723555"/>
                  <a:ext cx="3223809" cy="1738992"/>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332" name="Rounded Rectangle 13331">
                    <a:extLst>
                      <a:ext uri="{FF2B5EF4-FFF2-40B4-BE49-F238E27FC236}">
                        <a16:creationId xmlns:a16="http://schemas.microsoft.com/office/drawing/2014/main" id="{00000000-0008-0000-0900-000014340000}"/>
                      </a:ext>
                    </a:extLst>
                  </xdr:cNvPr>
                  <xdr:cNvSpPr/>
                </xdr:nvSpPr>
                <xdr:spPr>
                  <a:xfrm>
                    <a:off x="8101855" y="3410831"/>
                    <a:ext cx="3801055" cy="27461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Em qual país(es) você morou antes? </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5" name="Group 4">
                  <a:extLst>
                    <a:ext uri="{FF2B5EF4-FFF2-40B4-BE49-F238E27FC236}">
                      <a16:creationId xmlns:a16="http://schemas.microsoft.com/office/drawing/2014/main" id="{00000000-0008-0000-0900-000005000000}"/>
                    </a:ext>
                  </a:extLst>
                </xdr:cNvPr>
                <xdr:cNvGrpSpPr/>
              </xdr:nvGrpSpPr>
              <xdr:grpSpPr>
                <a:xfrm>
                  <a:off x="7115861" y="3845384"/>
                  <a:ext cx="4038474" cy="2295936"/>
                  <a:chOff x="7914904" y="3809068"/>
                  <a:chExt cx="4025020" cy="2351817"/>
                </a:xfrm>
                <a:grpFill/>
              </xdr:grpSpPr>
              <xdr:sp macro="" textlink="">
                <xdr:nvSpPr>
                  <xdr:cNvPr id="62" name="Rounded Rectangle 61">
                    <a:extLst>
                      <a:ext uri="{FF2B5EF4-FFF2-40B4-BE49-F238E27FC236}">
                        <a16:creationId xmlns:a16="http://schemas.microsoft.com/office/drawing/2014/main" id="{00000000-0008-0000-0900-00003E000000}"/>
                      </a:ext>
                    </a:extLst>
                  </xdr:cNvPr>
                  <xdr:cNvSpPr/>
                </xdr:nvSpPr>
                <xdr:spPr>
                  <a:xfrm>
                    <a:off x="8027113" y="3809068"/>
                    <a:ext cx="3798009" cy="2351817"/>
                  </a:xfrm>
                  <a:prstGeom prst="roundRect">
                    <a:avLst>
                      <a:gd name="adj" fmla="val 658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CITIZENSHIP PROFILES</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grpSp>
                <xdr:nvGrpSpPr>
                  <xdr:cNvPr id="4" name="Group 3">
                    <a:extLst>
                      <a:ext uri="{FF2B5EF4-FFF2-40B4-BE49-F238E27FC236}">
                        <a16:creationId xmlns:a16="http://schemas.microsoft.com/office/drawing/2014/main" id="{00000000-0008-0000-0900-000004000000}"/>
                      </a:ext>
                    </a:extLst>
                  </xdr:cNvPr>
                  <xdr:cNvGrpSpPr/>
                </xdr:nvGrpSpPr>
                <xdr:grpSpPr>
                  <a:xfrm>
                    <a:off x="7914904" y="4156364"/>
                    <a:ext cx="4025020" cy="1987036"/>
                    <a:chOff x="7914904" y="4156364"/>
                    <a:chExt cx="4025020" cy="1987036"/>
                  </a:xfrm>
                  <a:grpFill/>
                </xdr:grpSpPr>
                <xdr:grpSp>
                  <xdr:nvGrpSpPr>
                    <xdr:cNvPr id="13326" name="Group 13325">
                      <a:extLst>
                        <a:ext uri="{FF2B5EF4-FFF2-40B4-BE49-F238E27FC236}">
                          <a16:creationId xmlns:a16="http://schemas.microsoft.com/office/drawing/2014/main" id="{00000000-0008-0000-0900-00000E340000}"/>
                        </a:ext>
                      </a:extLst>
                    </xdr:cNvPr>
                    <xdr:cNvGrpSpPr/>
                  </xdr:nvGrpSpPr>
                  <xdr:grpSpPr>
                    <a:xfrm>
                      <a:off x="7914904" y="4191161"/>
                      <a:ext cx="3761486" cy="1831448"/>
                      <a:chOff x="8411175" y="5618337"/>
                      <a:chExt cx="4605233" cy="2148319"/>
                    </a:xfrm>
                    <a:grpFill/>
                  </xdr:grpSpPr>
                  <xdr:graphicFrame macro="">
                    <xdr:nvGraphicFramePr>
                      <xdr:cNvPr id="13317" name="Chart 13316">
                        <a:extLst>
                          <a:ext uri="{FF2B5EF4-FFF2-40B4-BE49-F238E27FC236}">
                            <a16:creationId xmlns:a16="http://schemas.microsoft.com/office/drawing/2014/main" id="{00000000-0008-0000-0900-000005340000}"/>
                          </a:ext>
                        </a:extLst>
                      </xdr:cNvPr>
                      <xdr:cNvGraphicFramePr>
                        <a:graphicFrameLocks/>
                      </xdr:cNvGraphicFramePr>
                    </xdr:nvGraphicFramePr>
                    <xdr:xfrm>
                      <a:off x="8411175" y="5618337"/>
                      <a:ext cx="4605233" cy="2148319"/>
                    </xdr:xfrm>
                    <a:graphic>
                      <a:graphicData uri="http://schemas.openxmlformats.org/drawingml/2006/chart">
                        <c:chart xmlns:c="http://schemas.openxmlformats.org/drawingml/2006/chart" xmlns:r="http://schemas.openxmlformats.org/officeDocument/2006/relationships" r:id="rId7"/>
                      </a:graphicData>
                    </a:graphic>
                  </xdr:graphicFrame>
                  <xdr:pic>
                    <xdr:nvPicPr>
                      <xdr:cNvPr id="13318" name="Picture 13317" descr="Brazil State Flag Images - Free Download on Freepik">
                        <a:extLst>
                          <a:ext uri="{FF2B5EF4-FFF2-40B4-BE49-F238E27FC236}">
                            <a16:creationId xmlns:a16="http://schemas.microsoft.com/office/drawing/2014/main" id="{00000000-0008-0000-0900-00000634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205653" y="7229432"/>
                        <a:ext cx="338360" cy="198903"/>
                      </a:xfrm>
                      <a:prstGeom prst="rect">
                        <a:avLst/>
                      </a:prstGeom>
                      <a:grpFill/>
                      <a:ln>
                        <a:noFill/>
                      </a:ln>
                      <a:effectLst/>
                    </xdr:spPr>
                  </xdr:pic>
                  <xdr:pic>
                    <xdr:nvPicPr>
                      <xdr:cNvPr id="13319" name="Picture 13318" descr="Germany Flag Images - Free Download on Freepik">
                        <a:extLst>
                          <a:ext uri="{FF2B5EF4-FFF2-40B4-BE49-F238E27FC236}">
                            <a16:creationId xmlns:a16="http://schemas.microsoft.com/office/drawing/2014/main" id="{00000000-0008-0000-0900-00000734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1341321" y="7243498"/>
                        <a:ext cx="338044" cy="195185"/>
                      </a:xfrm>
                      <a:prstGeom prst="rect">
                        <a:avLst/>
                      </a:prstGeom>
                      <a:grpFill/>
                      <a:ln>
                        <a:noFill/>
                      </a:ln>
                      <a:effectLst/>
                    </xdr:spPr>
                  </xdr:pic>
                  <xdr:pic>
                    <xdr:nvPicPr>
                      <xdr:cNvPr id="13320" name="Picture 13319" descr="Europe Flag Images - Free Download on Freepik">
                        <a:extLst>
                          <a:ext uri="{FF2B5EF4-FFF2-40B4-BE49-F238E27FC236}">
                            <a16:creationId xmlns:a16="http://schemas.microsoft.com/office/drawing/2014/main" id="{00000000-0008-0000-0900-00000834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358522" y="7229079"/>
                        <a:ext cx="333469" cy="200798"/>
                      </a:xfrm>
                      <a:prstGeom prst="rect">
                        <a:avLst/>
                      </a:prstGeom>
                      <a:grpFill/>
                      <a:ln>
                        <a:noFill/>
                      </a:ln>
                      <a:effectLst/>
                    </xdr:spPr>
                  </xdr:pic>
                  <xdr:pic>
                    <xdr:nvPicPr>
                      <xdr:cNvPr id="13321" name="Picture 13320" descr="Brazil State Flag Images - Free Download on Freepik">
                        <a:extLst>
                          <a:ext uri="{FF2B5EF4-FFF2-40B4-BE49-F238E27FC236}">
                            <a16:creationId xmlns:a16="http://schemas.microsoft.com/office/drawing/2014/main" id="{00000000-0008-0000-0900-0000093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9980315" y="7225389"/>
                        <a:ext cx="347740" cy="203901"/>
                      </a:xfrm>
                      <a:prstGeom prst="rect">
                        <a:avLst/>
                      </a:prstGeom>
                      <a:grpFill/>
                      <a:ln>
                        <a:noFill/>
                      </a:ln>
                      <a:effectLst/>
                    </xdr:spPr>
                  </xdr:pic>
                  <xdr:pic>
                    <xdr:nvPicPr>
                      <xdr:cNvPr id="13322" name="Picture 13321" descr="Brazil State Flag Images - Free Download on Freepik">
                        <a:extLst>
                          <a:ext uri="{FF2B5EF4-FFF2-40B4-BE49-F238E27FC236}">
                            <a16:creationId xmlns:a16="http://schemas.microsoft.com/office/drawing/2014/main" id="{00000000-0008-0000-0900-00000A34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973474" y="7240688"/>
                        <a:ext cx="338360" cy="198903"/>
                      </a:xfrm>
                      <a:prstGeom prst="rect">
                        <a:avLst/>
                      </a:prstGeom>
                      <a:grpFill/>
                      <a:ln>
                        <a:noFill/>
                      </a:ln>
                      <a:effectLst/>
                    </xdr:spPr>
                  </xdr:pic>
                  <xdr:pic>
                    <xdr:nvPicPr>
                      <xdr:cNvPr id="13323" name="Picture 13322" descr="Germany Flag Images - Free Download on Freepik">
                        <a:extLst>
                          <a:ext uri="{FF2B5EF4-FFF2-40B4-BE49-F238E27FC236}">
                            <a16:creationId xmlns:a16="http://schemas.microsoft.com/office/drawing/2014/main" id="{00000000-0008-0000-0900-00000B34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2314846" y="7248320"/>
                        <a:ext cx="337185" cy="201074"/>
                      </a:xfrm>
                      <a:prstGeom prst="rect">
                        <a:avLst/>
                      </a:prstGeom>
                      <a:grpFill/>
                      <a:ln>
                        <a:noFill/>
                      </a:ln>
                      <a:effectLst/>
                    </xdr:spPr>
                  </xdr:pic>
                  <xdr:pic>
                    <xdr:nvPicPr>
                      <xdr:cNvPr id="13324" name="Picture 13323" descr="Brazil State Flag Images - Free Download on Freepik">
                        <a:extLst>
                          <a:ext uri="{FF2B5EF4-FFF2-40B4-BE49-F238E27FC236}">
                            <a16:creationId xmlns:a16="http://schemas.microsoft.com/office/drawing/2014/main" id="{00000000-0008-0000-0900-00000C34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1943211" y="7245506"/>
                        <a:ext cx="339219" cy="204792"/>
                      </a:xfrm>
                      <a:prstGeom prst="rect">
                        <a:avLst/>
                      </a:prstGeom>
                      <a:grpFill/>
                      <a:ln>
                        <a:noFill/>
                      </a:ln>
                      <a:effectLst/>
                    </xdr:spPr>
                  </xdr:pic>
                  <xdr:pic>
                    <xdr:nvPicPr>
                      <xdr:cNvPr id="13325" name="Picture 13324" descr="Europe Flag Images - Free Download on Freepik">
                        <a:extLst>
                          <a:ext uri="{FF2B5EF4-FFF2-40B4-BE49-F238E27FC236}">
                            <a16:creationId xmlns:a16="http://schemas.microsoft.com/office/drawing/2014/main" id="{00000000-0008-0000-0900-00000D3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2140906" y="7481045"/>
                        <a:ext cx="333471" cy="206687"/>
                      </a:xfrm>
                      <a:prstGeom prst="rect">
                        <a:avLst/>
                      </a:prstGeom>
                      <a:grpFill/>
                      <a:ln>
                        <a:noFill/>
                      </a:ln>
                      <a:effectLst/>
                    </xdr:spPr>
                  </xdr:pic>
                </xdr:grpSp>
                <xdr:sp macro="" textlink="">
                  <xdr:nvSpPr>
                    <xdr:cNvPr id="13327" name="Rounded Rectangle 13326">
                      <a:extLst>
                        <a:ext uri="{FF2B5EF4-FFF2-40B4-BE49-F238E27FC236}">
                          <a16:creationId xmlns:a16="http://schemas.microsoft.com/office/drawing/2014/main" id="{00000000-0008-0000-0900-00000F340000}"/>
                        </a:ext>
                      </a:extLst>
                    </xdr:cNvPr>
                    <xdr:cNvSpPr/>
                  </xdr:nvSpPr>
                  <xdr:spPr>
                    <a:xfrm>
                      <a:off x="9037412" y="4156364"/>
                      <a:ext cx="2680083" cy="80478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spc="110">
                          <a:solidFill>
                            <a:srgbClr val="0070C0"/>
                          </a:solidFill>
                          <a:latin typeface="Calibri" panose="020F0502020204030204" pitchFamily="34" charset="0"/>
                          <a:cs typeface="Calibri" panose="020F0502020204030204" pitchFamily="34" charset="0"/>
                        </a:rPr>
                        <a:t>Most</a:t>
                      </a:r>
                      <a:r>
                        <a:rPr lang="en-GB" sz="1000" spc="110" baseline="0">
                          <a:solidFill>
                            <a:srgbClr val="0070C0"/>
                          </a:solidFill>
                          <a:latin typeface="Calibri" panose="020F0502020204030204" pitchFamily="34" charset="0"/>
                          <a:cs typeface="Calibri" panose="020F0502020204030204" pitchFamily="34" charset="0"/>
                        </a:rPr>
                        <a:t> of them has </a:t>
                      </a:r>
                      <a:r>
                        <a:rPr lang="en-GB" sz="1000" b="1" spc="110" baseline="0">
                          <a:solidFill>
                            <a:srgbClr val="0070C0"/>
                          </a:solidFill>
                          <a:latin typeface="Calibri" panose="020F0502020204030204" pitchFamily="34" charset="0"/>
                          <a:cs typeface="Calibri" panose="020F0502020204030204" pitchFamily="34" charset="0"/>
                        </a:rPr>
                        <a:t>not European citizenship</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 a</a:t>
                      </a:r>
                      <a:r>
                        <a:rPr lang="en-GB" sz="900" spc="110">
                          <a:solidFill>
                            <a:schemeClr val="tx1">
                              <a:lumMod val="75000"/>
                              <a:lumOff val="25000"/>
                            </a:schemeClr>
                          </a:solidFill>
                          <a:latin typeface="Calibri" panose="020F0502020204030204" pitchFamily="34" charset="0"/>
                          <a:cs typeface="Calibri" panose="020F0502020204030204" pitchFamily="34" charset="0"/>
                        </a:rPr>
                        <a:t>lthough there are a significant number of the women with German citizenship or citizenship from another EU country.</a:t>
                      </a:r>
                    </a:p>
                  </xdr:txBody>
                </xdr:sp>
                <xdr:sp macro="" textlink="">
                  <xdr:nvSpPr>
                    <xdr:cNvPr id="13334" name="Rounded Rectangle 13333">
                      <a:extLst>
                        <a:ext uri="{FF2B5EF4-FFF2-40B4-BE49-F238E27FC236}">
                          <a16:creationId xmlns:a16="http://schemas.microsoft.com/office/drawing/2014/main" id="{00000000-0008-0000-0900-000016340000}"/>
                        </a:ext>
                      </a:extLst>
                    </xdr:cNvPr>
                    <xdr:cNvSpPr/>
                  </xdr:nvSpPr>
                  <xdr:spPr>
                    <a:xfrm>
                      <a:off x="8138869" y="5919993"/>
                      <a:ext cx="3801055" cy="22340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Você já tem cidadania europeia?</a:t>
                      </a:r>
                      <a:endParaRPr lang="en-GB" sz="500">
                        <a:solidFill>
                          <a:schemeClr val="bg1">
                            <a:lumMod val="50000"/>
                          </a:schemeClr>
                        </a:solidFill>
                        <a:latin typeface="Calibri" panose="020F0502020204030204" pitchFamily="34" charset="0"/>
                        <a:cs typeface="Calibri" panose="020F0502020204030204" pitchFamily="34" charset="0"/>
                      </a:endParaRPr>
                    </a:p>
                  </xdr:txBody>
                </xdr:sp>
              </xdr:grpSp>
            </xdr:grpSp>
            <xdr:grpSp>
              <xdr:nvGrpSpPr>
                <xdr:cNvPr id="6" name="Group 5">
                  <a:extLst>
                    <a:ext uri="{FF2B5EF4-FFF2-40B4-BE49-F238E27FC236}">
                      <a16:creationId xmlns:a16="http://schemas.microsoft.com/office/drawing/2014/main" id="{00000000-0008-0000-0900-000006000000}"/>
                    </a:ext>
                  </a:extLst>
                </xdr:cNvPr>
                <xdr:cNvGrpSpPr/>
              </xdr:nvGrpSpPr>
              <xdr:grpSpPr>
                <a:xfrm>
                  <a:off x="3689898" y="4669584"/>
                  <a:ext cx="3439422" cy="1685562"/>
                  <a:chOff x="3614869" y="4659552"/>
                  <a:chExt cx="4347278" cy="1724166"/>
                </a:xfrm>
                <a:grpFill/>
              </xdr:grpSpPr>
              <xdr:sp macro="" textlink="">
                <xdr:nvSpPr>
                  <xdr:cNvPr id="13312" name="Rounded Rectangle 13311">
                    <a:extLst>
                      <a:ext uri="{FF2B5EF4-FFF2-40B4-BE49-F238E27FC236}">
                        <a16:creationId xmlns:a16="http://schemas.microsoft.com/office/drawing/2014/main" id="{00000000-0008-0000-0900-000000340000}"/>
                      </a:ext>
                    </a:extLst>
                  </xdr:cNvPr>
                  <xdr:cNvSpPr/>
                </xdr:nvSpPr>
                <xdr:spPr>
                  <a:xfrm>
                    <a:off x="3718461" y="4659552"/>
                    <a:ext cx="4126533" cy="1501403"/>
                  </a:xfrm>
                  <a:prstGeom prst="roundRect">
                    <a:avLst>
                      <a:gd name="adj" fmla="val 658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spc="120" baseline="0">
                        <a:solidFill>
                          <a:srgbClr val="0070C0"/>
                        </a:solidFill>
                        <a:effectLst/>
                        <a:latin typeface="Calibri" panose="020F0502020204030204" pitchFamily="34" charset="0"/>
                        <a:cs typeface="Calibri" panose="020F0502020204030204" pitchFamily="34" charset="0"/>
                      </a:rPr>
                      <a:t>GERMAN PROFICIENCY</a:t>
                    </a:r>
                  </a:p>
                  <a:p>
                    <a:endParaRPr lang="en-DE" sz="1800">
                      <a:solidFill>
                        <a:srgbClr val="0070C0"/>
                      </a:solidFill>
                      <a:effectLst/>
                      <a:latin typeface="+mn-lt"/>
                      <a:ea typeface="+mn-ea"/>
                      <a:cs typeface="+mn-cs"/>
                    </a:endParaRPr>
                  </a:p>
                </xdr:txBody>
              </xdr:sp>
              <xdr:graphicFrame macro="">
                <xdr:nvGraphicFramePr>
                  <xdr:cNvPr id="13335" name="Chart 13334">
                    <a:extLst>
                      <a:ext uri="{FF2B5EF4-FFF2-40B4-BE49-F238E27FC236}">
                        <a16:creationId xmlns:a16="http://schemas.microsoft.com/office/drawing/2014/main" id="{00000000-0008-0000-0900-000017340000}"/>
                      </a:ext>
                    </a:extLst>
                  </xdr:cNvPr>
                  <xdr:cNvGraphicFramePr>
                    <a:graphicFrameLocks/>
                  </xdr:cNvGraphicFramePr>
                </xdr:nvGraphicFramePr>
                <xdr:xfrm>
                  <a:off x="3614869" y="5129919"/>
                  <a:ext cx="4347278" cy="993956"/>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16" name="Rounded Rectangle 15">
                    <a:extLst>
                      <a:ext uri="{FF2B5EF4-FFF2-40B4-BE49-F238E27FC236}">
                        <a16:creationId xmlns:a16="http://schemas.microsoft.com/office/drawing/2014/main" id="{00000000-0008-0000-0900-000010000000}"/>
                      </a:ext>
                    </a:extLst>
                  </xdr:cNvPr>
                  <xdr:cNvSpPr/>
                </xdr:nvSpPr>
                <xdr:spPr>
                  <a:xfrm>
                    <a:off x="3882156" y="4937438"/>
                    <a:ext cx="3682596" cy="461082"/>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b="0" i="0" spc="110" baseline="0">
                        <a:solidFill>
                          <a:srgbClr val="0070C0"/>
                        </a:solidFill>
                        <a:effectLst/>
                        <a:latin typeface="Calibri" panose="020F0502020204030204" pitchFamily="34" charset="0"/>
                        <a:ea typeface="+mn-ea"/>
                        <a:cs typeface="Calibri" panose="020F0502020204030204" pitchFamily="34" charset="0"/>
                      </a:rPr>
                      <a:t>The majority of these women have an </a:t>
                    </a:r>
                    <a:r>
                      <a:rPr lang="en-GB" sz="1000" b="1" i="0" spc="110" baseline="0">
                        <a:solidFill>
                          <a:srgbClr val="0070C0"/>
                        </a:solidFill>
                        <a:effectLst/>
                        <a:latin typeface="Calibri" panose="020F0502020204030204" pitchFamily="34" charset="0"/>
                        <a:ea typeface="+mn-ea"/>
                        <a:cs typeface="Calibri" panose="020F0502020204030204" pitchFamily="34" charset="0"/>
                      </a:rPr>
                      <a:t>elementary </a:t>
                    </a:r>
                    <a:r>
                      <a:rPr lang="en-GB" sz="900" b="0" i="0" spc="110" baseline="0">
                        <a:solidFill>
                          <a:srgbClr val="0070C0"/>
                        </a:solidFill>
                        <a:effectLst/>
                        <a:latin typeface="Calibri" panose="020F0502020204030204" pitchFamily="34" charset="0"/>
                        <a:ea typeface="+mn-ea"/>
                        <a:cs typeface="Calibri" panose="020F0502020204030204" pitchFamily="34" charset="0"/>
                      </a:rPr>
                      <a:t>or</a:t>
                    </a:r>
                    <a:r>
                      <a:rPr lang="en-GB" sz="900" b="1" i="0" spc="110" baseline="0">
                        <a:solidFill>
                          <a:srgbClr val="0070C0"/>
                        </a:solidFill>
                        <a:effectLst/>
                        <a:latin typeface="Calibri" panose="020F0502020204030204" pitchFamily="34" charset="0"/>
                        <a:ea typeface="+mn-ea"/>
                        <a:cs typeface="Calibri" panose="020F0502020204030204" pitchFamily="34" charset="0"/>
                      </a:rPr>
                      <a:t> </a:t>
                    </a:r>
                    <a:r>
                      <a:rPr lang="en-GB" sz="1000" b="1" i="0" spc="110" baseline="0">
                        <a:solidFill>
                          <a:srgbClr val="0070C0"/>
                        </a:solidFill>
                        <a:effectLst/>
                        <a:latin typeface="Calibri" panose="020F0502020204030204" pitchFamily="34" charset="0"/>
                        <a:ea typeface="+mn-ea"/>
                        <a:cs typeface="Calibri" panose="020F0502020204030204" pitchFamily="34" charset="0"/>
                      </a:rPr>
                      <a:t>basic</a:t>
                    </a:r>
                    <a:r>
                      <a:rPr lang="en-GB" sz="900" b="0" i="0" spc="110" baseline="0">
                        <a:solidFill>
                          <a:srgbClr val="0070C0"/>
                        </a:solidFill>
                        <a:effectLst/>
                        <a:latin typeface="Calibri" panose="020F0502020204030204" pitchFamily="34" charset="0"/>
                        <a:ea typeface="+mn-ea"/>
                        <a:cs typeface="Calibri" panose="020F0502020204030204" pitchFamily="34" charset="0"/>
                      </a:rPr>
                      <a:t>  level of German.</a:t>
                    </a:r>
                    <a:endParaRPr lang="en-GB" sz="900" spc="110" baseline="0">
                      <a:solidFill>
                        <a:srgbClr val="0070C0"/>
                      </a:solidFill>
                      <a:latin typeface="Calibri" panose="020F0502020204030204" pitchFamily="34" charset="0"/>
                      <a:cs typeface="Calibri" panose="020F0502020204030204" pitchFamily="34" charset="0"/>
                    </a:endParaRPr>
                  </a:p>
                </xdr:txBody>
              </xdr:sp>
              <xdr:sp macro="" textlink="">
                <xdr:nvSpPr>
                  <xdr:cNvPr id="13343" name="Rounded Rectangle 13342">
                    <a:extLst>
                      <a:ext uri="{FF2B5EF4-FFF2-40B4-BE49-F238E27FC236}">
                        <a16:creationId xmlns:a16="http://schemas.microsoft.com/office/drawing/2014/main" id="{00000000-0008-0000-0900-00001F340000}"/>
                      </a:ext>
                    </a:extLst>
                  </xdr:cNvPr>
                  <xdr:cNvSpPr/>
                </xdr:nvSpPr>
                <xdr:spPr>
                  <a:xfrm>
                    <a:off x="3800569" y="5923210"/>
                    <a:ext cx="3951487" cy="46050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Qual o seu nível de alemão?</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13378" name="Group 13377">
                  <a:extLst>
                    <a:ext uri="{FF2B5EF4-FFF2-40B4-BE49-F238E27FC236}">
                      <a16:creationId xmlns:a16="http://schemas.microsoft.com/office/drawing/2014/main" id="{00000000-0008-0000-0900-000042340000}"/>
                    </a:ext>
                  </a:extLst>
                </xdr:cNvPr>
                <xdr:cNvGrpSpPr/>
              </xdr:nvGrpSpPr>
              <xdr:grpSpPr>
                <a:xfrm>
                  <a:off x="0" y="0"/>
                  <a:ext cx="11301148" cy="547243"/>
                  <a:chOff x="0" y="0"/>
                  <a:chExt cx="11301148" cy="547243"/>
                </a:xfrm>
                <a:grpFill/>
              </xdr:grpSpPr>
              <xdr:sp macro="" textlink="">
                <xdr:nvSpPr>
                  <xdr:cNvPr id="13365" name="Rectangle 13364">
                    <a:extLst>
                      <a:ext uri="{FF2B5EF4-FFF2-40B4-BE49-F238E27FC236}">
                        <a16:creationId xmlns:a16="http://schemas.microsoft.com/office/drawing/2014/main" id="{00000000-0008-0000-0900-000035340000}"/>
                      </a:ext>
                    </a:extLst>
                  </xdr:cNvPr>
                  <xdr:cNvSpPr/>
                </xdr:nvSpPr>
                <xdr:spPr>
                  <a:xfrm>
                    <a:off x="0" y="0"/>
                    <a:ext cx="11301148" cy="547243"/>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spc="120" baseline="0">
                        <a:solidFill>
                          <a:schemeClr val="bg1"/>
                        </a:solidFill>
                        <a:effectLst/>
                        <a:latin typeface="Calibri" panose="020F0502020204030204" pitchFamily="34" charset="0"/>
                        <a:ea typeface="+mn-ea"/>
                        <a:cs typeface="Calibri" panose="020F0502020204030204" pitchFamily="34" charset="0"/>
                      </a:rPr>
                      <a:t>BRAZILIAN IMMIGRANT WOMEN IN GERMANY 2023</a:t>
                    </a:r>
                  </a:p>
                  <a:p>
                    <a:pPr marL="0" marR="0" lvl="0" indent="0" algn="l" defTabSz="914400" eaLnBrk="1" fontAlgn="auto" latinLnBrk="0" hangingPunct="1">
                      <a:lnSpc>
                        <a:spcPct val="100000"/>
                      </a:lnSpc>
                      <a:spcBef>
                        <a:spcPts val="0"/>
                      </a:spcBef>
                      <a:spcAft>
                        <a:spcPts val="0"/>
                      </a:spcAft>
                      <a:buClrTx/>
                      <a:buSzTx/>
                      <a:buFontTx/>
                      <a:buNone/>
                      <a:tabLst/>
                      <a:defRPr/>
                    </a:pPr>
                    <a:r>
                      <a:rPr lang="en-GB" sz="1050" b="0" i="1" spc="120" baseline="0">
                        <a:solidFill>
                          <a:schemeClr val="bg1">
                            <a:lumMod val="85000"/>
                          </a:schemeClr>
                        </a:solidFill>
                        <a:effectLst/>
                        <a:latin typeface="Calibri" panose="020F0502020204030204" pitchFamily="34" charset="0"/>
                        <a:ea typeface="+mn-ea"/>
                        <a:cs typeface="Calibri" panose="020F0502020204030204" pitchFamily="34" charset="0"/>
                      </a:rPr>
                      <a:t>Based on responses from 156 women to a survey.</a:t>
                    </a:r>
                    <a:endParaRPr lang="en-GB" sz="1600">
                      <a:solidFill>
                        <a:schemeClr val="bg1"/>
                      </a:solidFill>
                    </a:endParaRPr>
                  </a:p>
                </xdr:txBody>
              </xdr:sp>
              <xdr:sp macro="" textlink="">
                <xdr:nvSpPr>
                  <xdr:cNvPr id="13366" name="Rounded Rectangle 13365">
                    <a:extLst>
                      <a:ext uri="{FF2B5EF4-FFF2-40B4-BE49-F238E27FC236}">
                        <a16:creationId xmlns:a16="http://schemas.microsoft.com/office/drawing/2014/main" id="{00000000-0008-0000-0900-000036340000}"/>
                      </a:ext>
                    </a:extLst>
                  </xdr:cNvPr>
                  <xdr:cNvSpPr/>
                </xdr:nvSpPr>
                <xdr:spPr>
                  <a:xfrm>
                    <a:off x="9121843" y="187030"/>
                    <a:ext cx="897355" cy="228164"/>
                  </a:xfrm>
                  <a:prstGeom prst="roundRect">
                    <a:avLst/>
                  </a:prstGeom>
                  <a:solidFill>
                    <a:schemeClr val="bg1">
                      <a:lumMod val="50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WOMEN</a:t>
                    </a:r>
                  </a:p>
                </xdr:txBody>
              </xdr:sp>
              <xdr:sp macro="" textlink="">
                <xdr:nvSpPr>
                  <xdr:cNvPr id="13367" name="Rounded Rectangle 13366">
                    <a:extLst>
                      <a:ext uri="{FF2B5EF4-FFF2-40B4-BE49-F238E27FC236}">
                        <a16:creationId xmlns:a16="http://schemas.microsoft.com/office/drawing/2014/main" id="{00000000-0008-0000-0900-000037340000}"/>
                      </a:ext>
                    </a:extLst>
                  </xdr:cNvPr>
                  <xdr:cNvSpPr/>
                </xdr:nvSpPr>
                <xdr:spPr>
                  <a:xfrm>
                    <a:off x="10111980" y="181432"/>
                    <a:ext cx="897355" cy="228164"/>
                  </a:xfrm>
                  <a:prstGeom prst="roundRect">
                    <a:avLst/>
                  </a:prstGeom>
                  <a:grp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SERVICES</a:t>
                    </a:r>
                  </a:p>
                </xdr:txBody>
              </xdr:sp>
            </xdr:grpSp>
            <xdr:sp macro="" textlink="">
              <xdr:nvSpPr>
                <xdr:cNvPr id="13369" name="Rectangle 13368">
                  <a:extLst>
                    <a:ext uri="{FF2B5EF4-FFF2-40B4-BE49-F238E27FC236}">
                      <a16:creationId xmlns:a16="http://schemas.microsoft.com/office/drawing/2014/main" id="{00000000-0008-0000-0900-000039340000}"/>
                    </a:ext>
                  </a:extLst>
                </xdr:cNvPr>
                <xdr:cNvSpPr/>
              </xdr:nvSpPr>
              <xdr:spPr>
                <a:xfrm>
                  <a:off x="0" y="6324582"/>
                  <a:ext cx="11303297" cy="233899"/>
                </a:xfrm>
                <a:prstGeom prst="rect">
                  <a:avLst/>
                </a:prstGeom>
                <a:grpFill/>
                <a:ln w="63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spc="120" baseline="0">
                      <a:solidFill>
                        <a:schemeClr val="tx1">
                          <a:lumMod val="75000"/>
                          <a:lumOff val="25000"/>
                        </a:schemeClr>
                      </a:solidFill>
                      <a:effectLst/>
                      <a:latin typeface="Calibri" panose="020F0502020204030204" pitchFamily="34" charset="0"/>
                      <a:ea typeface="+mn-ea"/>
                      <a:cs typeface="Calibri" panose="020F0502020204030204" pitchFamily="34" charset="0"/>
                    </a:rPr>
                    <a:t>   Karina Condeixa</a:t>
                  </a:r>
                </a:p>
                <a:p>
                  <a:pPr algn="l"/>
                  <a:endParaRPr lang="en-GB" sz="1600">
                    <a:solidFill>
                      <a:srgbClr val="0070C0"/>
                    </a:solidFill>
                  </a:endParaRPr>
                </a:p>
              </xdr:txBody>
            </xdr:sp>
            <xdr:grpSp>
              <xdr:nvGrpSpPr>
                <xdr:cNvPr id="10" name="Group 9">
                  <a:extLst>
                    <a:ext uri="{FF2B5EF4-FFF2-40B4-BE49-F238E27FC236}">
                      <a16:creationId xmlns:a16="http://schemas.microsoft.com/office/drawing/2014/main" id="{00000000-0008-0000-0900-00000A000000}"/>
                    </a:ext>
                  </a:extLst>
                </xdr:cNvPr>
                <xdr:cNvGrpSpPr/>
              </xdr:nvGrpSpPr>
              <xdr:grpSpPr>
                <a:xfrm>
                  <a:off x="130442" y="3697054"/>
                  <a:ext cx="3714539" cy="2476572"/>
                  <a:chOff x="130008" y="3664802"/>
                  <a:chExt cx="3702164" cy="2526156"/>
                </a:xfrm>
                <a:grpFill/>
              </xdr:grpSpPr>
              <xdr:sp macro="" textlink="">
                <xdr:nvSpPr>
                  <xdr:cNvPr id="59" name="Rounded Rectangle 58">
                    <a:extLst>
                      <a:ext uri="{FF2B5EF4-FFF2-40B4-BE49-F238E27FC236}">
                        <a16:creationId xmlns:a16="http://schemas.microsoft.com/office/drawing/2014/main" id="{00000000-0008-0000-0900-00003B000000}"/>
                      </a:ext>
                    </a:extLst>
                  </xdr:cNvPr>
                  <xdr:cNvSpPr/>
                </xdr:nvSpPr>
                <xdr:spPr>
                  <a:xfrm>
                    <a:off x="215254" y="3664802"/>
                    <a:ext cx="3313308" cy="2496297"/>
                  </a:xfrm>
                  <a:prstGeom prst="roundRect">
                    <a:avLst>
                      <a:gd name="adj" fmla="val 3740"/>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spc="120" baseline="0">
                        <a:solidFill>
                          <a:srgbClr val="0070C0"/>
                        </a:solidFill>
                        <a:effectLst/>
                        <a:latin typeface="Calibri" panose="020F0502020204030204" pitchFamily="34" charset="0"/>
                        <a:ea typeface="+mn-ea"/>
                        <a:cs typeface="Calibri" panose="020F0502020204030204" pitchFamily="34" charset="0"/>
                      </a:rPr>
                      <a:t>DURATION OF RESIDENCE IN GERMANY</a:t>
                    </a:r>
                  </a:p>
                  <a:p>
                    <a:pPr marL="0" indent="0"/>
                    <a:endParaRPr lang="en-DE" sz="1400" spc="120" baseline="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29" name="Rounded Rectangle 28">
                    <a:extLst>
                      <a:ext uri="{FF2B5EF4-FFF2-40B4-BE49-F238E27FC236}">
                        <a16:creationId xmlns:a16="http://schemas.microsoft.com/office/drawing/2014/main" id="{00000000-0008-0000-0900-00001D000000}"/>
                      </a:ext>
                    </a:extLst>
                  </xdr:cNvPr>
                  <xdr:cNvSpPr/>
                </xdr:nvSpPr>
                <xdr:spPr>
                  <a:xfrm>
                    <a:off x="1939560" y="4146961"/>
                    <a:ext cx="1648351" cy="85142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900" spc="110" baseline="0">
                        <a:solidFill>
                          <a:srgbClr val="338DCD"/>
                        </a:solidFill>
                        <a:latin typeface="Calibri" panose="020F0502020204030204" pitchFamily="34" charset="0"/>
                        <a:cs typeface="Calibri" panose="020F0502020204030204" pitchFamily="34" charset="0"/>
                      </a:rPr>
                      <a:t>The number of them who arrived no more than 5 years ago is also considerable high</a:t>
                    </a:r>
                    <a:r>
                      <a:rPr lang="en-GB" sz="800" spc="110" baseline="0">
                        <a:solidFill>
                          <a:srgbClr val="338DCD"/>
                        </a:solidFill>
                        <a:latin typeface="Calibri" panose="020F0502020204030204" pitchFamily="34" charset="0"/>
                        <a:cs typeface="Calibri" panose="020F0502020204030204" pitchFamily="34" charset="0"/>
                      </a:rPr>
                      <a:t>.</a:t>
                    </a:r>
                  </a:p>
                  <a:p>
                    <a:pPr algn="l"/>
                    <a:endParaRPr lang="en-GB" sz="1100">
                      <a:solidFill>
                        <a:srgbClr val="0070C0"/>
                      </a:solidFill>
                    </a:endParaRPr>
                  </a:p>
                </xdr:txBody>
              </xdr:sp>
              <xdr:graphicFrame macro="">
                <xdr:nvGraphicFramePr>
                  <xdr:cNvPr id="61" name="Chart 60">
                    <a:extLst>
                      <a:ext uri="{FF2B5EF4-FFF2-40B4-BE49-F238E27FC236}">
                        <a16:creationId xmlns:a16="http://schemas.microsoft.com/office/drawing/2014/main" id="{00000000-0008-0000-0900-00003D000000}"/>
                      </a:ext>
                    </a:extLst>
                  </xdr:cNvPr>
                  <xdr:cNvGraphicFramePr>
                    <a:graphicFrameLocks/>
                  </xdr:cNvGraphicFramePr>
                </xdr:nvGraphicFramePr>
                <xdr:xfrm>
                  <a:off x="130008" y="4673585"/>
                  <a:ext cx="3702164" cy="1398070"/>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13333" name="Rounded Rectangle 13332">
                    <a:extLst>
                      <a:ext uri="{FF2B5EF4-FFF2-40B4-BE49-F238E27FC236}">
                        <a16:creationId xmlns:a16="http://schemas.microsoft.com/office/drawing/2014/main" id="{00000000-0008-0000-0900-000015340000}"/>
                      </a:ext>
                    </a:extLst>
                  </xdr:cNvPr>
                  <xdr:cNvSpPr/>
                </xdr:nvSpPr>
                <xdr:spPr>
                  <a:xfrm>
                    <a:off x="303101" y="5779040"/>
                    <a:ext cx="3105434" cy="41191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a:t>
                    </a:r>
                    <a:r>
                      <a:rPr lang="en-GB" sz="900" baseline="0">
                        <a:solidFill>
                          <a:schemeClr val="bg1">
                            <a:lumMod val="50000"/>
                          </a:schemeClr>
                        </a:solidFill>
                        <a:latin typeface="Calibri" panose="020F0502020204030204" pitchFamily="34" charset="0"/>
                        <a:cs typeface="Calibri" panose="020F0502020204030204" pitchFamily="34" charset="0"/>
                      </a:rPr>
                      <a:t> </a:t>
                    </a:r>
                    <a:r>
                      <a:rPr lang="en-GB" sz="900">
                        <a:solidFill>
                          <a:schemeClr val="bg1">
                            <a:lumMod val="50000"/>
                          </a:schemeClr>
                        </a:solidFill>
                        <a:latin typeface="Calibri" panose="020F0502020204030204" pitchFamily="34" charset="0"/>
                        <a:cs typeface="Calibri" panose="020F0502020204030204" pitchFamily="34" charset="0"/>
                      </a:rPr>
                      <a:t>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Há quantos anos você mora na</a:t>
                    </a:r>
                    <a:r>
                      <a:rPr lang="en-GB" sz="900" b="0" i="0" baseline="0">
                        <a:solidFill>
                          <a:schemeClr val="bg1">
                            <a:lumMod val="50000"/>
                          </a:schemeClr>
                        </a:solidFill>
                        <a:effectLst/>
                        <a:latin typeface="Calibri" panose="020F0502020204030204" pitchFamily="34" charset="0"/>
                        <a:ea typeface="+mn-ea"/>
                        <a:cs typeface="Calibri" panose="020F0502020204030204" pitchFamily="34" charset="0"/>
                      </a:rPr>
                      <a:t> Alemanha</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a:t>
                    </a:r>
                    <a:r>
                      <a:rPr lang="en-GB" sz="900" baseline="0">
                        <a:solidFill>
                          <a:schemeClr val="bg1">
                            <a:lumMod val="50000"/>
                          </a:schemeClr>
                        </a:solidFill>
                        <a:latin typeface="Calibri" panose="020F0502020204030204" pitchFamily="34" charset="0"/>
                        <a:cs typeface="Calibri" panose="020F0502020204030204" pitchFamily="34" charset="0"/>
                      </a:rPr>
                      <a:t> </a:t>
                    </a:r>
                    <a:endParaRPr lang="en-GB" sz="90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13392" name="Rounded Rectangle 13391">
                    <a:extLst>
                      <a:ext uri="{FF2B5EF4-FFF2-40B4-BE49-F238E27FC236}">
                        <a16:creationId xmlns:a16="http://schemas.microsoft.com/office/drawing/2014/main" id="{00000000-0008-0000-0900-000050340000}"/>
                      </a:ext>
                    </a:extLst>
                  </xdr:cNvPr>
                  <xdr:cNvSpPr/>
                </xdr:nvSpPr>
                <xdr:spPr>
                  <a:xfrm>
                    <a:off x="414543" y="4146961"/>
                    <a:ext cx="1630795" cy="85142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900" b="0" spc="110" baseline="0">
                        <a:solidFill>
                          <a:srgbClr val="0070C0"/>
                        </a:solidFill>
                        <a:latin typeface="Calibri" panose="020F0502020204030204" pitchFamily="34" charset="0"/>
                        <a:cs typeface="Calibri" panose="020F0502020204030204" pitchFamily="34" charset="0"/>
                      </a:rPr>
                      <a:t>The majority of these women are recent arrivals.</a:t>
                    </a:r>
                    <a:endParaRPr lang="en-GB" sz="1100" b="0">
                      <a:solidFill>
                        <a:srgbClr val="0070C0"/>
                      </a:solidFill>
                    </a:endParaRPr>
                  </a:p>
                </xdr:txBody>
              </xdr:sp>
            </xdr:grpSp>
          </xdr:grpSp>
          <xdr:pic>
            <xdr:nvPicPr>
              <xdr:cNvPr id="26" name="Picture 25">
                <a:extLst>
                  <a:ext uri="{FF2B5EF4-FFF2-40B4-BE49-F238E27FC236}">
                    <a16:creationId xmlns:a16="http://schemas.microsoft.com/office/drawing/2014/main" id="{9B1F5FA3-7545-8B5F-0E75-979C61765E22}"/>
                  </a:ext>
                </a:extLst>
              </xdr:cNvPr>
              <xdr:cNvPicPr>
                <a:picLocks noChangeAspect="1"/>
              </xdr:cNvPicPr>
            </xdr:nvPicPr>
            <xdr:blipFill>
              <a:blip xmlns:r="http://schemas.openxmlformats.org/officeDocument/2006/relationships" r:embed="rId17"/>
              <a:stretch>
                <a:fillRect/>
              </a:stretch>
            </xdr:blipFill>
            <xdr:spPr>
              <a:xfrm>
                <a:off x="207432" y="837842"/>
                <a:ext cx="3944563" cy="3339731"/>
              </a:xfrm>
              <a:prstGeom prst="rect">
                <a:avLst/>
              </a:prstGeom>
            </xdr:spPr>
          </xdr:pic>
        </xdr:grpSp>
        <xdr:sp macro="" textlink="">
          <xdr:nvSpPr>
            <xdr:cNvPr id="13388" name="TextBox 13387">
              <a:extLst>
                <a:ext uri="{FF2B5EF4-FFF2-40B4-BE49-F238E27FC236}">
                  <a16:creationId xmlns:a16="http://schemas.microsoft.com/office/drawing/2014/main" id="{53CFC17F-7200-A242-9949-05F2826B5ECC}"/>
                </a:ext>
              </a:extLst>
            </xdr:cNvPr>
            <xdr:cNvSpPr txBox="1"/>
          </xdr:nvSpPr>
          <xdr:spPr>
            <a:xfrm>
              <a:off x="4617061" y="9034217"/>
              <a:ext cx="398387"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sp macro="" textlink="">
          <xdr:nvSpPr>
            <xdr:cNvPr id="13389" name="TextBox 13388">
              <a:extLst>
                <a:ext uri="{FF2B5EF4-FFF2-40B4-BE49-F238E27FC236}">
                  <a16:creationId xmlns:a16="http://schemas.microsoft.com/office/drawing/2014/main" id="{22A8B9FE-96C8-7349-AB8E-7C7E88F439B7}"/>
                </a:ext>
              </a:extLst>
            </xdr:cNvPr>
            <xdr:cNvSpPr txBox="1"/>
          </xdr:nvSpPr>
          <xdr:spPr>
            <a:xfrm>
              <a:off x="5072118" y="9033655"/>
              <a:ext cx="464961"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sp macro="" textlink="">
          <xdr:nvSpPr>
            <xdr:cNvPr id="13390" name="TextBox 13389">
              <a:extLst>
                <a:ext uri="{FF2B5EF4-FFF2-40B4-BE49-F238E27FC236}">
                  <a16:creationId xmlns:a16="http://schemas.microsoft.com/office/drawing/2014/main" id="{06A9F42A-6E26-5649-BBE8-57E91B4A20E8}"/>
                </a:ext>
              </a:extLst>
            </xdr:cNvPr>
            <xdr:cNvSpPr txBox="1"/>
          </xdr:nvSpPr>
          <xdr:spPr>
            <a:xfrm>
              <a:off x="5553777" y="9039977"/>
              <a:ext cx="465449"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sp macro="" textlink="">
          <xdr:nvSpPr>
            <xdr:cNvPr id="13391" name="TextBox 13390">
              <a:extLst>
                <a:ext uri="{FF2B5EF4-FFF2-40B4-BE49-F238E27FC236}">
                  <a16:creationId xmlns:a16="http://schemas.microsoft.com/office/drawing/2014/main" id="{9A8C499F-A29E-A441-80B5-5C918E4BA068}"/>
                </a:ext>
              </a:extLst>
            </xdr:cNvPr>
            <xdr:cNvSpPr txBox="1"/>
          </xdr:nvSpPr>
          <xdr:spPr>
            <a:xfrm>
              <a:off x="6073273" y="9046241"/>
              <a:ext cx="464823"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sp macro="" textlink="">
          <xdr:nvSpPr>
            <xdr:cNvPr id="13393" name="TextBox 13392">
              <a:extLst>
                <a:ext uri="{FF2B5EF4-FFF2-40B4-BE49-F238E27FC236}">
                  <a16:creationId xmlns:a16="http://schemas.microsoft.com/office/drawing/2014/main" id="{0F4A4AED-C53F-A948-B390-B0A743F17B9C}"/>
                </a:ext>
              </a:extLst>
            </xdr:cNvPr>
            <xdr:cNvSpPr txBox="1"/>
          </xdr:nvSpPr>
          <xdr:spPr>
            <a:xfrm>
              <a:off x="6583953" y="9040540"/>
              <a:ext cx="464335"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sp macro="" textlink="">
          <xdr:nvSpPr>
            <xdr:cNvPr id="13394" name="TextBox 13393">
              <a:extLst>
                <a:ext uri="{FF2B5EF4-FFF2-40B4-BE49-F238E27FC236}">
                  <a16:creationId xmlns:a16="http://schemas.microsoft.com/office/drawing/2014/main" id="{C365E6D3-0E8B-7B46-9009-179E04B0C256}"/>
                </a:ext>
              </a:extLst>
            </xdr:cNvPr>
            <xdr:cNvSpPr txBox="1"/>
          </xdr:nvSpPr>
          <xdr:spPr>
            <a:xfrm>
              <a:off x="7077514" y="9031995"/>
              <a:ext cx="398387"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grpSp>
    </xdr:grpSp>
    <xdr:clientData/>
  </xdr:twoCellAnchor>
  <xdr:twoCellAnchor editAs="oneCell">
    <xdr:from>
      <xdr:col>0</xdr:col>
      <xdr:colOff>0</xdr:colOff>
      <xdr:row>48</xdr:row>
      <xdr:rowOff>0</xdr:rowOff>
    </xdr:from>
    <xdr:to>
      <xdr:col>7</xdr:col>
      <xdr:colOff>496047</xdr:colOff>
      <xdr:row>74</xdr:row>
      <xdr:rowOff>94671</xdr:rowOff>
    </xdr:to>
    <xdr:pic>
      <xdr:nvPicPr>
        <xdr:cNvPr id="13401" name="Picture 13400">
          <a:extLst>
            <a:ext uri="{FF2B5EF4-FFF2-40B4-BE49-F238E27FC236}">
              <a16:creationId xmlns:a16="http://schemas.microsoft.com/office/drawing/2014/main" id="{B5204E43-0DC2-CD26-CCAE-A7AB4D0F808C}"/>
            </a:ext>
          </a:extLst>
        </xdr:cNvPr>
        <xdr:cNvPicPr>
          <a:picLocks noChangeAspect="1"/>
        </xdr:cNvPicPr>
      </xdr:nvPicPr>
      <xdr:blipFill>
        <a:blip xmlns:r="http://schemas.openxmlformats.org/officeDocument/2006/relationships" r:embed="rId18"/>
        <a:stretch>
          <a:fillRect/>
        </a:stretch>
      </xdr:blipFill>
      <xdr:spPr>
        <a:xfrm>
          <a:off x="0" y="8606118"/>
          <a:ext cx="7772400" cy="4397729"/>
        </a:xfrm>
        <a:prstGeom prst="rect">
          <a:avLst/>
        </a:prstGeom>
      </xdr:spPr>
    </xdr:pic>
    <xdr:clientData/>
  </xdr:twoCellAnchor>
</xdr:wsDr>
</file>

<file path=xl/drawings/drawing11.xml><?xml version="1.0" encoding="utf-8"?>
<c:userShapes xmlns:c="http://schemas.openxmlformats.org/drawingml/2006/chart">
  <cdr:relSizeAnchor xmlns:cdr="http://schemas.openxmlformats.org/drawingml/2006/chartDrawing">
    <cdr:from>
      <cdr:x>0.28638</cdr:x>
      <cdr:y>0.37642</cdr:y>
    </cdr:from>
    <cdr:to>
      <cdr:x>0.4911</cdr:x>
      <cdr:y>0.50626</cdr:y>
    </cdr:to>
    <cdr:sp macro="" textlink="">
      <cdr:nvSpPr>
        <cdr:cNvPr id="2" name="TextBox 1">
          <a:extLst xmlns:a="http://schemas.openxmlformats.org/drawingml/2006/main">
            <a:ext uri="{FF2B5EF4-FFF2-40B4-BE49-F238E27FC236}">
              <a16:creationId xmlns:a16="http://schemas.microsoft.com/office/drawing/2014/main" id="{4E70540B-F505-578B-18ED-7DB25A33636A}"/>
            </a:ext>
          </a:extLst>
        </cdr:cNvPr>
        <cdr:cNvSpPr txBox="1"/>
      </cdr:nvSpPr>
      <cdr:spPr>
        <a:xfrm xmlns:a="http://schemas.openxmlformats.org/drawingml/2006/main">
          <a:off x="706610" y="525853"/>
          <a:ext cx="505099" cy="1813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600" b="1">
              <a:solidFill>
                <a:schemeClr val="bg1"/>
              </a:solidFill>
              <a:latin typeface="Calibri" panose="020F0502020204030204" pitchFamily="34" charset="0"/>
              <a:cs typeface="Calibri" panose="020F0502020204030204" pitchFamily="34" charset="0"/>
            </a:rPr>
            <a:t>BRAZIL</a:t>
          </a:r>
        </a:p>
      </cdr:txBody>
    </cdr:sp>
  </cdr:relSizeAnchor>
  <cdr:relSizeAnchor xmlns:cdr="http://schemas.openxmlformats.org/drawingml/2006/chartDrawing">
    <cdr:from>
      <cdr:x>0.47526</cdr:x>
      <cdr:y>0.24076</cdr:y>
    </cdr:from>
    <cdr:to>
      <cdr:x>0.8103</cdr:x>
      <cdr:y>0.3728</cdr:y>
    </cdr:to>
    <cdr:sp macro="" textlink="">
      <cdr:nvSpPr>
        <cdr:cNvPr id="3" name="TextBox 1">
          <a:extLst xmlns:a="http://schemas.openxmlformats.org/drawingml/2006/main">
            <a:ext uri="{FF2B5EF4-FFF2-40B4-BE49-F238E27FC236}">
              <a16:creationId xmlns:a16="http://schemas.microsoft.com/office/drawing/2014/main" id="{B893835F-A888-7430-1120-9AED9F6E6DCC}"/>
            </a:ext>
          </a:extLst>
        </cdr:cNvPr>
        <cdr:cNvSpPr txBox="1"/>
      </cdr:nvSpPr>
      <cdr:spPr>
        <a:xfrm xmlns:a="http://schemas.openxmlformats.org/drawingml/2006/main">
          <a:off x="1279603" y="360807"/>
          <a:ext cx="902061" cy="1978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1">
              <a:solidFill>
                <a:schemeClr val="bg1"/>
              </a:solidFill>
              <a:latin typeface="Calibri" panose="020F0502020204030204" pitchFamily="34" charset="0"/>
              <a:cs typeface="Calibri" panose="020F0502020204030204" pitchFamily="34" charset="0"/>
            </a:rPr>
            <a:t>OTHER</a:t>
          </a:r>
        </a:p>
        <a:p xmlns:a="http://schemas.openxmlformats.org/drawingml/2006/main">
          <a:r>
            <a:rPr lang="en-GB" sz="600" b="1">
              <a:solidFill>
                <a:schemeClr val="tx1">
                  <a:lumMod val="75000"/>
                  <a:lumOff val="25000"/>
                </a:schemeClr>
              </a:solidFill>
              <a:latin typeface="Calibri" panose="020F0502020204030204" pitchFamily="34" charset="0"/>
              <a:cs typeface="Calibri" panose="020F0502020204030204" pitchFamily="34" charset="0"/>
            </a:rPr>
            <a:t> </a:t>
          </a:r>
          <a:r>
            <a:rPr lang="en-GB" sz="600" b="1">
              <a:solidFill>
                <a:schemeClr val="bg1"/>
              </a:solidFill>
              <a:latin typeface="Calibri" panose="020F0502020204030204" pitchFamily="34" charset="0"/>
              <a:cs typeface="Calibri" panose="020F0502020204030204" pitchFamily="34" charset="0"/>
            </a:rPr>
            <a:t>COUNTRY</a:t>
          </a:r>
        </a:p>
      </cdr:txBody>
    </cdr:sp>
  </cdr:relSizeAnchor>
</c:userShapes>
</file>

<file path=xl/drawings/drawing12.xml><?xml version="1.0" encoding="utf-8"?>
<xdr:wsDr xmlns:xdr="http://schemas.openxmlformats.org/drawingml/2006/spreadsheetDrawing" xmlns:a="http://schemas.openxmlformats.org/drawingml/2006/main">
  <xdr:twoCellAnchor>
    <xdr:from>
      <xdr:col>2</xdr:col>
      <xdr:colOff>68258</xdr:colOff>
      <xdr:row>43</xdr:row>
      <xdr:rowOff>170551</xdr:rowOff>
    </xdr:from>
    <xdr:to>
      <xdr:col>2</xdr:col>
      <xdr:colOff>276656</xdr:colOff>
      <xdr:row>44</xdr:row>
      <xdr:rowOff>168269</xdr:rowOff>
    </xdr:to>
    <xdr:pic>
      <xdr:nvPicPr>
        <xdr:cNvPr id="20" name="Picture 19">
          <a:hlinkClick xmlns:r="http://schemas.openxmlformats.org/officeDocument/2006/relationships" r:id="rId1"/>
          <a:extLst>
            <a:ext uri="{FF2B5EF4-FFF2-40B4-BE49-F238E27FC236}">
              <a16:creationId xmlns:a16="http://schemas.microsoft.com/office/drawing/2014/main" id="{00000000-0008-0000-0A00-00001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2862" y="7635227"/>
          <a:ext cx="208398" cy="171315"/>
        </a:xfrm>
        <a:prstGeom prst="rect">
          <a:avLst/>
        </a:prstGeom>
      </xdr:spPr>
    </xdr:pic>
    <xdr:clientData/>
  </xdr:twoCellAnchor>
  <xdr:twoCellAnchor>
    <xdr:from>
      <xdr:col>2</xdr:col>
      <xdr:colOff>380546</xdr:colOff>
      <xdr:row>44</xdr:row>
      <xdr:rowOff>35677</xdr:rowOff>
    </xdr:from>
    <xdr:to>
      <xdr:col>2</xdr:col>
      <xdr:colOff>560200</xdr:colOff>
      <xdr:row>45</xdr:row>
      <xdr:rowOff>36097</xdr:rowOff>
    </xdr:to>
    <xdr:pic>
      <xdr:nvPicPr>
        <xdr:cNvPr id="23" name="Picture 22">
          <a:extLst>
            <a:ext uri="{FF2B5EF4-FFF2-40B4-BE49-F238E27FC236}">
              <a16:creationId xmlns:a16="http://schemas.microsoft.com/office/drawing/2014/main" id="{00000000-0008-0000-0A00-000017000000}"/>
            </a:ext>
          </a:extLst>
        </xdr:cNvPr>
        <xdr:cNvPicPr>
          <a:picLocks noChangeAspect="1"/>
        </xdr:cNvPicPr>
      </xdr:nvPicPr>
      <xdr:blipFill>
        <a:blip xmlns:r="http://schemas.openxmlformats.org/officeDocument/2006/relationships" r:embed="rId3" cstate="print">
          <a:alphaModFix amt="97000"/>
          <a:extLst>
            <a:ext uri="{28A0092B-C50C-407E-A947-70E740481C1C}">
              <a14:useLocalDpi xmlns:a14="http://schemas.microsoft.com/office/drawing/2010/main" val="0"/>
            </a:ext>
          </a:extLst>
        </a:blip>
        <a:stretch>
          <a:fillRect/>
        </a:stretch>
      </xdr:blipFill>
      <xdr:spPr>
        <a:xfrm>
          <a:off x="2025150" y="7673950"/>
          <a:ext cx="179654" cy="174018"/>
        </a:xfrm>
        <a:prstGeom prst="rect">
          <a:avLst/>
        </a:prstGeom>
      </xdr:spPr>
    </xdr:pic>
    <xdr:clientData/>
  </xdr:twoCellAnchor>
  <xdr:twoCellAnchor>
    <xdr:from>
      <xdr:col>2</xdr:col>
      <xdr:colOff>602699</xdr:colOff>
      <xdr:row>43</xdr:row>
      <xdr:rowOff>163731</xdr:rowOff>
    </xdr:from>
    <xdr:to>
      <xdr:col>3</xdr:col>
      <xdr:colOff>465731</xdr:colOff>
      <xdr:row>44</xdr:row>
      <xdr:rowOff>154872</xdr:rowOff>
    </xdr:to>
    <xdr:pic>
      <xdr:nvPicPr>
        <xdr:cNvPr id="24" name="Picture 23">
          <a:extLst>
            <a:ext uri="{FF2B5EF4-FFF2-40B4-BE49-F238E27FC236}">
              <a16:creationId xmlns:a16="http://schemas.microsoft.com/office/drawing/2014/main" id="{00000000-0008-0000-0A00-000018000000}"/>
            </a:ext>
          </a:extLst>
        </xdr:cNvPr>
        <xdr:cNvPicPr>
          <a:picLocks noChangeAspect="1"/>
        </xdr:cNvPicPr>
      </xdr:nvPicPr>
      <xdr:blipFill>
        <a:blip xmlns:r="http://schemas.openxmlformats.org/officeDocument/2006/relationships" r:embed="rId4" cstate="print">
          <a:duotone>
            <a:prstClr val="black"/>
            <a:srgbClr val="D9C3A5">
              <a:tint val="50000"/>
              <a:satMod val="180000"/>
            </a:srgbClr>
          </a:duotone>
          <a:alphaModFix/>
          <a:extLst>
            <a:ext uri="{28A0092B-C50C-407E-A947-70E740481C1C}">
              <a14:useLocalDpi xmlns:a14="http://schemas.microsoft.com/office/drawing/2010/main" val="0"/>
            </a:ext>
          </a:extLst>
        </a:blip>
        <a:stretch>
          <a:fillRect/>
        </a:stretch>
      </xdr:blipFill>
      <xdr:spPr>
        <a:xfrm>
          <a:off x="2247303" y="7628407"/>
          <a:ext cx="685334" cy="164738"/>
        </a:xfrm>
        <a:prstGeom prst="rect">
          <a:avLst/>
        </a:prstGeom>
      </xdr:spPr>
    </xdr:pic>
    <xdr:clientData/>
  </xdr:twoCellAnchor>
  <xdr:twoCellAnchor>
    <xdr:from>
      <xdr:col>7</xdr:col>
      <xdr:colOff>379106</xdr:colOff>
      <xdr:row>6</xdr:row>
      <xdr:rowOff>101597</xdr:rowOff>
    </xdr:from>
    <xdr:to>
      <xdr:col>9</xdr:col>
      <xdr:colOff>326189</xdr:colOff>
      <xdr:row>12</xdr:row>
      <xdr:rowOff>101598</xdr:rowOff>
    </xdr:to>
    <xdr:graphicFrame macro="">
      <xdr:nvGraphicFramePr>
        <xdr:cNvPr id="18" name="Chart 17">
          <a:extLst>
            <a:ext uri="{FF2B5EF4-FFF2-40B4-BE49-F238E27FC236}">
              <a16:creationId xmlns:a16="http://schemas.microsoft.com/office/drawing/2014/main" id="{00000000-0008-0000-0A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523975</xdr:colOff>
      <xdr:row>74</xdr:row>
      <xdr:rowOff>64370</xdr:rowOff>
    </xdr:from>
    <xdr:to>
      <xdr:col>8</xdr:col>
      <xdr:colOff>352159</xdr:colOff>
      <xdr:row>77</xdr:row>
      <xdr:rowOff>47397</xdr:rowOff>
    </xdr:to>
    <xdr:sp macro="" textlink="">
      <xdr:nvSpPr>
        <xdr:cNvPr id="22" name="Rounded Rectangle 21">
          <a:extLst>
            <a:ext uri="{FF2B5EF4-FFF2-40B4-BE49-F238E27FC236}">
              <a16:creationId xmlns:a16="http://schemas.microsoft.com/office/drawing/2014/main" id="{00000000-0008-0000-0A00-000016000000}"/>
            </a:ext>
          </a:extLst>
        </xdr:cNvPr>
        <xdr:cNvSpPr/>
      </xdr:nvSpPr>
      <xdr:spPr>
        <a:xfrm>
          <a:off x="3830767" y="13075879"/>
          <a:ext cx="3134977" cy="48623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800" b="0" i="1" baseline="0">
              <a:solidFill>
                <a:schemeClr val="tx1">
                  <a:lumMod val="65000"/>
                  <a:lumOff val="35000"/>
                </a:schemeClr>
              </a:solidFill>
              <a:latin typeface="Calibri" panose="020F0502020204030204" pitchFamily="34" charset="0"/>
              <a:cs typeface="Calibri" panose="020F0502020204030204" pitchFamily="34" charset="0"/>
            </a:rPr>
            <a:t>Note: </a:t>
          </a:r>
          <a:r>
            <a:rPr lang="en-GB" sz="800" b="0" i="1" baseline="0">
              <a:solidFill>
                <a:schemeClr val="tx1">
                  <a:lumMod val="50000"/>
                  <a:lumOff val="50000"/>
                </a:schemeClr>
              </a:solidFill>
              <a:latin typeface="Calibri" panose="020F0502020204030204" pitchFamily="34" charset="0"/>
              <a:cs typeface="Calibri" panose="020F0502020204030204" pitchFamily="34" charset="0"/>
            </a:rPr>
            <a:t>Answers about desired services written into the cell for the  offered services are disregarded</a:t>
          </a:r>
          <a:r>
            <a:rPr lang="en-GB" sz="900" b="0" i="1" baseline="0">
              <a:solidFill>
                <a:schemeClr val="tx1">
                  <a:lumMod val="50000"/>
                  <a:lumOff val="50000"/>
                </a:schemeClr>
              </a:solidFill>
              <a:latin typeface="Calibri" panose="020F0502020204030204" pitchFamily="34" charset="0"/>
              <a:cs typeface="Calibri" panose="020F0502020204030204" pitchFamily="34" charset="0"/>
            </a:rPr>
            <a:t>.</a:t>
          </a:r>
          <a:endParaRPr lang="en-GB" sz="900" b="1" i="1">
            <a:solidFill>
              <a:schemeClr val="tx1">
                <a:lumMod val="50000"/>
                <a:lumOff val="50000"/>
              </a:schemeClr>
            </a:solidFill>
            <a:latin typeface="Calibri" panose="020F0502020204030204" pitchFamily="34" charset="0"/>
            <a:cs typeface="Calibri" panose="020F0502020204030204" pitchFamily="34" charset="0"/>
          </a:endParaRPr>
        </a:p>
      </xdr:txBody>
    </xdr:sp>
    <xdr:clientData/>
  </xdr:twoCellAnchor>
  <xdr:twoCellAnchor>
    <xdr:from>
      <xdr:col>15</xdr:col>
      <xdr:colOff>271368</xdr:colOff>
      <xdr:row>34</xdr:row>
      <xdr:rowOff>143735</xdr:rowOff>
    </xdr:from>
    <xdr:to>
      <xdr:col>17</xdr:col>
      <xdr:colOff>87374</xdr:colOff>
      <xdr:row>43</xdr:row>
      <xdr:rowOff>10856</xdr:rowOff>
    </xdr:to>
    <xdr:graphicFrame macro="">
      <xdr:nvGraphicFramePr>
        <xdr:cNvPr id="31" name="Chart 30">
          <a:extLst>
            <a:ext uri="{FF2B5EF4-FFF2-40B4-BE49-F238E27FC236}">
              <a16:creationId xmlns:a16="http://schemas.microsoft.com/office/drawing/2014/main" id="{00000000-0008-0000-0A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0</xdr:rowOff>
    </xdr:from>
    <xdr:to>
      <xdr:col>15</xdr:col>
      <xdr:colOff>388453</xdr:colOff>
      <xdr:row>40</xdr:row>
      <xdr:rowOff>118533</xdr:rowOff>
    </xdr:to>
    <xdr:grpSp>
      <xdr:nvGrpSpPr>
        <xdr:cNvPr id="8" name="Group 7">
          <a:extLst>
            <a:ext uri="{FF2B5EF4-FFF2-40B4-BE49-F238E27FC236}">
              <a16:creationId xmlns:a16="http://schemas.microsoft.com/office/drawing/2014/main" id="{576F943D-59C6-7627-82D0-FDE4C1AC8F82}"/>
            </a:ext>
          </a:extLst>
        </xdr:cNvPr>
        <xdr:cNvGrpSpPr/>
      </xdr:nvGrpSpPr>
      <xdr:grpSpPr>
        <a:xfrm>
          <a:off x="0" y="0"/>
          <a:ext cx="13499335" cy="7290298"/>
          <a:chOff x="0" y="0"/>
          <a:chExt cx="13538011" cy="7311453"/>
        </a:xfrm>
      </xdr:grpSpPr>
      <xdr:grpSp>
        <xdr:nvGrpSpPr>
          <xdr:cNvPr id="2" name="Group 1">
            <a:extLst>
              <a:ext uri="{FF2B5EF4-FFF2-40B4-BE49-F238E27FC236}">
                <a16:creationId xmlns:a16="http://schemas.microsoft.com/office/drawing/2014/main" id="{11B6F010-D8E8-51BD-CD49-D9D0B065E69E}"/>
              </a:ext>
            </a:extLst>
          </xdr:cNvPr>
          <xdr:cNvGrpSpPr/>
        </xdr:nvGrpSpPr>
        <xdr:grpSpPr>
          <a:xfrm>
            <a:off x="0" y="0"/>
            <a:ext cx="13538011" cy="7311453"/>
            <a:chOff x="0" y="18273"/>
            <a:chExt cx="13511786" cy="7174089"/>
          </a:xfrm>
        </xdr:grpSpPr>
        <xdr:pic>
          <xdr:nvPicPr>
            <xdr:cNvPr id="43" name="Picture 42">
              <a:extLst>
                <a:ext uri="{FF2B5EF4-FFF2-40B4-BE49-F238E27FC236}">
                  <a16:creationId xmlns:a16="http://schemas.microsoft.com/office/drawing/2014/main" id="{00000000-0008-0000-0A00-00002B000000}"/>
                </a:ext>
              </a:extLst>
            </xdr:cNvPr>
            <xdr:cNvPicPr>
              <a:picLocks/>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827" t="1614"/>
            <a:stretch/>
          </xdr:blipFill>
          <xdr:spPr>
            <a:xfrm>
              <a:off x="0" y="18273"/>
              <a:ext cx="13496713" cy="7174089"/>
            </a:xfrm>
            <a:prstGeom prst="rect">
              <a:avLst/>
            </a:prstGeom>
          </xdr:spPr>
        </xdr:pic>
        <xdr:grpSp>
          <xdr:nvGrpSpPr>
            <xdr:cNvPr id="29" name="Group 28">
              <a:extLst>
                <a:ext uri="{FF2B5EF4-FFF2-40B4-BE49-F238E27FC236}">
                  <a16:creationId xmlns:a16="http://schemas.microsoft.com/office/drawing/2014/main" id="{00000000-0008-0000-0A00-00001D000000}"/>
                </a:ext>
              </a:extLst>
            </xdr:cNvPr>
            <xdr:cNvGrpSpPr/>
          </xdr:nvGrpSpPr>
          <xdr:grpSpPr>
            <a:xfrm>
              <a:off x="322570" y="738645"/>
              <a:ext cx="12800763" cy="6184575"/>
              <a:chOff x="251380" y="648140"/>
              <a:chExt cx="11490516" cy="6086864"/>
            </a:xfrm>
          </xdr:grpSpPr>
          <xdr:sp macro="" textlink="">
            <xdr:nvSpPr>
              <xdr:cNvPr id="4" name="Rounded Rectangle 3">
                <a:extLst>
                  <a:ext uri="{FF2B5EF4-FFF2-40B4-BE49-F238E27FC236}">
                    <a16:creationId xmlns:a16="http://schemas.microsoft.com/office/drawing/2014/main" id="{00000000-0008-0000-0A00-000004000000}"/>
                  </a:ext>
                </a:extLst>
              </xdr:cNvPr>
              <xdr:cNvSpPr/>
            </xdr:nvSpPr>
            <xdr:spPr>
              <a:xfrm>
                <a:off x="260512" y="648140"/>
                <a:ext cx="11457958" cy="4082401"/>
              </a:xfrm>
              <a:prstGeom prst="roundRect">
                <a:avLst>
                  <a:gd name="adj" fmla="val 161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600">
                    <a:solidFill>
                      <a:srgbClr val="0070C0"/>
                    </a:solidFill>
                    <a:effectLst/>
                    <a:latin typeface="Calibri" panose="020F0502020204030204" pitchFamily="34" charset="0"/>
                    <a:ea typeface="+mn-ea"/>
                    <a:cs typeface="Calibri" panose="020F0502020204030204" pitchFamily="34" charset="0"/>
                  </a:rPr>
                  <a:t>DESIRED AND</a:t>
                </a:r>
                <a:r>
                  <a:rPr lang="en-DE" sz="1600" baseline="0">
                    <a:solidFill>
                      <a:srgbClr val="0070C0"/>
                    </a:solidFill>
                    <a:effectLst/>
                    <a:latin typeface="Calibri" panose="020F0502020204030204" pitchFamily="34" charset="0"/>
                    <a:ea typeface="+mn-ea"/>
                    <a:cs typeface="Calibri" panose="020F0502020204030204" pitchFamily="34" charset="0"/>
                  </a:rPr>
                  <a:t> OFFERED </a:t>
                </a:r>
                <a:r>
                  <a:rPr lang="en-DE" sz="1600">
                    <a:solidFill>
                      <a:srgbClr val="0070C0"/>
                    </a:solidFill>
                    <a:effectLst/>
                    <a:latin typeface="Calibri" panose="020F0502020204030204" pitchFamily="34" charset="0"/>
                    <a:ea typeface="+mn-ea"/>
                    <a:cs typeface="Calibri" panose="020F0502020204030204" pitchFamily="34" charset="0"/>
                  </a:rPr>
                  <a:t>SERVICES</a:t>
                </a:r>
              </a:p>
              <a:p>
                <a:pPr marL="0" indent="0"/>
                <a:endParaRPr lang="en-DE" sz="16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10" name="Rounded Rectangle 9">
                <a:extLst>
                  <a:ext uri="{FF2B5EF4-FFF2-40B4-BE49-F238E27FC236}">
                    <a16:creationId xmlns:a16="http://schemas.microsoft.com/office/drawing/2014/main" id="{00000000-0008-0000-0A00-00000A000000}"/>
                  </a:ext>
                </a:extLst>
              </xdr:cNvPr>
              <xdr:cNvSpPr/>
            </xdr:nvSpPr>
            <xdr:spPr>
              <a:xfrm>
                <a:off x="251380" y="4824287"/>
                <a:ext cx="11490516" cy="1703371"/>
              </a:xfrm>
              <a:prstGeom prst="roundRect">
                <a:avLst>
                  <a:gd name="adj" fmla="val 161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100">
                    <a:solidFill>
                      <a:schemeClr val="bg1">
                        <a:lumMod val="50000"/>
                      </a:schemeClr>
                    </a:solidFill>
                    <a:effectLst/>
                    <a:latin typeface="Calibri" panose="020F0502020204030204" pitchFamily="34" charset="0"/>
                    <a:ea typeface="+mn-ea"/>
                    <a:cs typeface="Calibri" panose="020F0502020204030204" pitchFamily="34" charset="0"/>
                  </a:rPr>
                  <a:t>CATEGORIES</a:t>
                </a:r>
                <a:r>
                  <a:rPr lang="en-DE" sz="1100" baseline="0">
                    <a:solidFill>
                      <a:schemeClr val="bg1">
                        <a:lumMod val="50000"/>
                      </a:schemeClr>
                    </a:solidFill>
                    <a:effectLst/>
                    <a:latin typeface="Calibri" panose="020F0502020204030204" pitchFamily="34" charset="0"/>
                    <a:ea typeface="+mn-ea"/>
                    <a:cs typeface="Calibri" panose="020F0502020204030204" pitchFamily="34" charset="0"/>
                  </a:rPr>
                  <a:t> OF</a:t>
                </a:r>
                <a:r>
                  <a:rPr lang="en-DE" sz="1100">
                    <a:solidFill>
                      <a:schemeClr val="bg1">
                        <a:lumMod val="50000"/>
                      </a:schemeClr>
                    </a:solidFill>
                    <a:effectLst/>
                    <a:latin typeface="Calibri" panose="020F0502020204030204" pitchFamily="34" charset="0"/>
                    <a:ea typeface="+mn-ea"/>
                    <a:cs typeface="Calibri" panose="020F0502020204030204" pitchFamily="34" charset="0"/>
                  </a:rPr>
                  <a:t> SERVICES</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19" name="Rounded Rectangle 18">
                <a:extLst>
                  <a:ext uri="{FF2B5EF4-FFF2-40B4-BE49-F238E27FC236}">
                    <a16:creationId xmlns:a16="http://schemas.microsoft.com/office/drawing/2014/main" id="{00000000-0008-0000-0A00-000013000000}"/>
                  </a:ext>
                </a:extLst>
              </xdr:cNvPr>
              <xdr:cNvSpPr/>
            </xdr:nvSpPr>
            <xdr:spPr>
              <a:xfrm>
                <a:off x="9171239" y="1076120"/>
                <a:ext cx="2144351" cy="247986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spc="110">
                    <a:solidFill>
                      <a:srgbClr val="006EBC"/>
                    </a:solidFill>
                    <a:latin typeface="Calibri" panose="020F0502020204030204" pitchFamily="34" charset="0"/>
                    <a:cs typeface="Calibri" panose="020F0502020204030204" pitchFamily="34" charset="0"/>
                  </a:rPr>
                  <a:t>A rate of 38%  </a:t>
                </a:r>
                <a:r>
                  <a:rPr lang="en-GB" sz="1000" b="0" spc="110">
                    <a:solidFill>
                      <a:srgbClr val="006EBC"/>
                    </a:solidFill>
                    <a:latin typeface="Calibri" panose="020F0502020204030204" pitchFamily="34" charset="0"/>
                    <a:cs typeface="Calibri" panose="020F0502020204030204" pitchFamily="34" charset="0"/>
                  </a:rPr>
                  <a:t>of these women would</a:t>
                </a:r>
                <a:r>
                  <a:rPr lang="en-GB" sz="1000" b="0" spc="110" baseline="0">
                    <a:solidFill>
                      <a:srgbClr val="006EBC"/>
                    </a:solidFill>
                    <a:latin typeface="Calibri" panose="020F0502020204030204" pitchFamily="34" charset="0"/>
                    <a:cs typeface="Calibri" panose="020F0502020204030204" pitchFamily="34" charset="0"/>
                  </a:rPr>
                  <a:t> like to offer services to Brazilian women. </a:t>
                </a:r>
              </a:p>
              <a:p>
                <a:pPr algn="l"/>
                <a:endParaRPr lang="en-GB" sz="1000" b="0" spc="110" baseline="0">
                  <a:solidFill>
                    <a:srgbClr val="006EBC"/>
                  </a:solidFill>
                  <a:latin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900" b="0" spc="110" baseline="0">
                    <a:solidFill>
                      <a:srgbClr val="0070C0"/>
                    </a:solidFill>
                    <a:latin typeface="Calibri" panose="020F0502020204030204" pitchFamily="34" charset="0"/>
                    <a:cs typeface="Calibri" panose="020F0502020204030204" pitchFamily="34" charset="0"/>
                  </a:rPr>
                  <a:t>The most cited categories these women would like to support are </a:t>
                </a:r>
                <a:r>
                  <a:rPr lang="en-GB" sz="900" b="1" spc="110" baseline="0">
                    <a:solidFill>
                      <a:srgbClr val="0070C0"/>
                    </a:solidFill>
                    <a:latin typeface="Calibri" panose="020F0502020204030204" pitchFamily="34" charset="0"/>
                    <a:cs typeface="Calibri" panose="020F0502020204030204" pitchFamily="34" charset="0"/>
                  </a:rPr>
                  <a:t>jobs&amp;business, social services, arts&amp;culture </a:t>
                </a:r>
                <a:r>
                  <a:rPr lang="en-GB" sz="900" b="0" spc="110" baseline="0">
                    <a:solidFill>
                      <a:srgbClr val="0070C0"/>
                    </a:solidFill>
                    <a:latin typeface="Calibri" panose="020F0502020204030204" pitchFamily="34" charset="0"/>
                    <a:cs typeface="Calibri" panose="020F0502020204030204" pitchFamily="34" charset="0"/>
                  </a:rPr>
                  <a:t>and</a:t>
                </a:r>
                <a:r>
                  <a:rPr lang="en-GB" sz="900" b="1" spc="110" baseline="0">
                    <a:solidFill>
                      <a:srgbClr val="0070C0"/>
                    </a:solidFill>
                    <a:latin typeface="Calibri" panose="020F0502020204030204" pitchFamily="34" charset="0"/>
                    <a:cs typeface="Calibri" panose="020F0502020204030204" pitchFamily="34" charset="0"/>
                  </a:rPr>
                  <a:t> mental health</a:t>
                </a:r>
                <a:r>
                  <a:rPr lang="en-GB" sz="900" b="0" spc="110" baseline="0">
                    <a:solidFill>
                      <a:srgbClr val="0070C0"/>
                    </a:solidFill>
                    <a:latin typeface="Calibri" panose="020F0502020204030204" pitchFamily="34" charset="0"/>
                    <a:cs typeface="Calibri" panose="020F0502020204030204" pitchFamily="34" charset="0"/>
                  </a:rPr>
                  <a:t>.</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900" b="0" spc="110" baseline="0">
                  <a:solidFill>
                    <a:srgbClr val="0070C0"/>
                  </a:solidFill>
                  <a:latin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900" b="1" spc="110" baseline="0">
                    <a:solidFill>
                      <a:srgbClr val="0070C0"/>
                    </a:solidFill>
                    <a:latin typeface="Calibri" panose="020F0502020204030204" pitchFamily="34" charset="0"/>
                    <a:cs typeface="Calibri" panose="020F0502020204030204" pitchFamily="34" charset="0"/>
                  </a:rPr>
                  <a:t>Aesthetics</a:t>
                </a:r>
                <a:r>
                  <a:rPr lang="en-GB" sz="900" b="0" spc="110" baseline="0">
                    <a:solidFill>
                      <a:srgbClr val="0070C0"/>
                    </a:solidFill>
                    <a:latin typeface="Calibri" panose="020F0502020204030204" pitchFamily="34" charset="0"/>
                    <a:cs typeface="Calibri" panose="020F0502020204030204" pitchFamily="34" charset="0"/>
                  </a:rPr>
                  <a:t> and </a:t>
                </a:r>
                <a:r>
                  <a:rPr lang="en-GB" sz="900" b="1" spc="110" baseline="0">
                    <a:solidFill>
                      <a:srgbClr val="0070C0"/>
                    </a:solidFill>
                    <a:latin typeface="Calibri" panose="020F0502020204030204" pitchFamily="34" charset="0"/>
                    <a:cs typeface="Calibri" panose="020F0502020204030204" pitchFamily="34" charset="0"/>
                  </a:rPr>
                  <a:t>volunteer</a:t>
                </a:r>
                <a:r>
                  <a:rPr lang="en-GB" sz="900" b="0" spc="110" baseline="0">
                    <a:solidFill>
                      <a:srgbClr val="0070C0"/>
                    </a:solidFill>
                    <a:latin typeface="Calibri" panose="020F0502020204030204" pitchFamily="34" charset="0"/>
                    <a:cs typeface="Calibri" panose="020F0502020204030204" pitchFamily="34" charset="0"/>
                  </a:rPr>
                  <a:t> are also significant among the  offered categories.</a:t>
                </a:r>
                <a:endParaRPr lang="en-GB" sz="800" b="0" spc="110" baseline="0">
                  <a:solidFill>
                    <a:srgbClr val="0070C0"/>
                  </a:solidFill>
                  <a:latin typeface="Calibri" panose="020F0502020204030204" pitchFamily="34" charset="0"/>
                  <a:cs typeface="Calibri" panose="020F0502020204030204" pitchFamily="34" charset="0"/>
                </a:endParaRPr>
              </a:p>
              <a:p>
                <a:pPr algn="l"/>
                <a:endParaRPr lang="en-GB" sz="900" b="0" spc="110">
                  <a:solidFill>
                    <a:srgbClr val="006EBC"/>
                  </a:solidFill>
                  <a:latin typeface="Calibri" panose="020F0502020204030204" pitchFamily="34" charset="0"/>
                  <a:cs typeface="Calibri" panose="020F0502020204030204" pitchFamily="34" charset="0"/>
                </a:endParaRPr>
              </a:p>
            </xdr:txBody>
          </xdr:sp>
          <xdr:sp macro="" textlink="">
            <xdr:nvSpPr>
              <xdr:cNvPr id="21" name="Rounded Rectangle 20">
                <a:extLst>
                  <a:ext uri="{FF2B5EF4-FFF2-40B4-BE49-F238E27FC236}">
                    <a16:creationId xmlns:a16="http://schemas.microsoft.com/office/drawing/2014/main" id="{00000000-0008-0000-0A00-000015000000}"/>
                  </a:ext>
                </a:extLst>
              </xdr:cNvPr>
              <xdr:cNvSpPr/>
            </xdr:nvSpPr>
            <xdr:spPr>
              <a:xfrm>
                <a:off x="593688" y="2135627"/>
                <a:ext cx="2095174" cy="104123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000" b="0" spc="110" baseline="0">
                    <a:solidFill>
                      <a:schemeClr val="bg1">
                        <a:lumMod val="50000"/>
                      </a:schemeClr>
                    </a:solidFill>
                    <a:latin typeface="Calibri" panose="020F0502020204030204" pitchFamily="34" charset="0"/>
                    <a:cs typeface="Calibri" panose="020F0502020204030204" pitchFamily="34" charset="0"/>
                  </a:rPr>
                  <a:t>A large number of women would like services in Germany to have </a:t>
                </a:r>
                <a:r>
                  <a:rPr lang="en-GB" sz="1000" b="1" spc="110" baseline="0">
                    <a:solidFill>
                      <a:schemeClr val="bg1">
                        <a:lumMod val="50000"/>
                      </a:schemeClr>
                    </a:solidFill>
                    <a:latin typeface="Calibri" panose="020F0502020204030204" pitchFamily="34" charset="0"/>
                    <a:cs typeface="Calibri" panose="020F0502020204030204" pitchFamily="34" charset="0"/>
                  </a:rPr>
                  <a:t>certain attributes</a:t>
                </a:r>
                <a:r>
                  <a:rPr lang="en-GB" sz="1000" b="0" spc="110" baseline="0">
                    <a:solidFill>
                      <a:schemeClr val="bg1">
                        <a:lumMod val="50000"/>
                      </a:schemeClr>
                    </a:solidFill>
                    <a:latin typeface="Calibri" panose="020F0502020204030204" pitchFamily="34" charset="0"/>
                    <a:cs typeface="Calibri" panose="020F0502020204030204" pitchFamily="34" charset="0"/>
                  </a:rPr>
                  <a:t>.</a:t>
                </a:r>
              </a:p>
            </xdr:txBody>
          </xdr:sp>
          <xdr:sp macro="" textlink="">
            <xdr:nvSpPr>
              <xdr:cNvPr id="25" name="Rounded Rectangle 24">
                <a:extLst>
                  <a:ext uri="{FF2B5EF4-FFF2-40B4-BE49-F238E27FC236}">
                    <a16:creationId xmlns:a16="http://schemas.microsoft.com/office/drawing/2014/main" id="{00000000-0008-0000-0A00-000019000000}"/>
                  </a:ext>
                </a:extLst>
              </xdr:cNvPr>
              <xdr:cNvSpPr/>
            </xdr:nvSpPr>
            <xdr:spPr>
              <a:xfrm>
                <a:off x="575298" y="2860873"/>
                <a:ext cx="2390924" cy="1696259"/>
              </a:xfrm>
              <a:prstGeom prst="roundRect">
                <a:avLst/>
              </a:prstGeom>
              <a:solidFill>
                <a:srgbClr val="FFC000">
                  <a:alpha val="3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i="0" u="none" strike="noStrike" cap="all" spc="120">
                    <a:solidFill>
                      <a:schemeClr val="tx1">
                        <a:lumMod val="50000"/>
                        <a:lumOff val="50000"/>
                      </a:schemeClr>
                    </a:solidFill>
                    <a:effectLst/>
                    <a:latin typeface="Calibri" panose="020F0502020204030204" pitchFamily="34" charset="0"/>
                    <a:ea typeface="+mn-ea"/>
                    <a:cs typeface="Calibri" panose="020F0502020204030204" pitchFamily="34" charset="0"/>
                  </a:rPr>
                  <a:t>Desired attributes</a:t>
                </a:r>
                <a:r>
                  <a:rPr lang="en-GB" sz="1000" b="1" cap="all" spc="120">
                    <a:solidFill>
                      <a:schemeClr val="tx1">
                        <a:lumMod val="50000"/>
                        <a:lumOff val="50000"/>
                      </a:schemeClr>
                    </a:solidFill>
                    <a:latin typeface="Calibri" panose="020F0502020204030204" pitchFamily="34" charset="0"/>
                    <a:cs typeface="Calibri" panose="020F0502020204030204" pitchFamily="34" charset="0"/>
                  </a:rPr>
                  <a:t> :</a:t>
                </a:r>
                <a:r>
                  <a:rPr lang="en-GB" sz="1000" b="1" cap="all" spc="120" baseline="0">
                    <a:solidFill>
                      <a:schemeClr val="tx1">
                        <a:lumMod val="50000"/>
                        <a:lumOff val="50000"/>
                      </a:schemeClr>
                    </a:solidFill>
                    <a:latin typeface="Calibri" panose="020F0502020204030204" pitchFamily="34" charset="0"/>
                    <a:cs typeface="Calibri" panose="020F0502020204030204" pitchFamily="34" charset="0"/>
                  </a:rPr>
                  <a:t> </a:t>
                </a:r>
                <a:endParaRPr lang="en-GB" sz="1000" b="1" cap="all">
                  <a:solidFill>
                    <a:schemeClr val="tx1">
                      <a:lumMod val="50000"/>
                      <a:lumOff val="50000"/>
                    </a:schemeClr>
                  </a:solidFill>
                  <a:latin typeface="Calibri" panose="020F0502020204030204" pitchFamily="34" charset="0"/>
                  <a:cs typeface="Calibri" panose="020F0502020204030204" pitchFamily="34" charset="0"/>
                </a:endParaRP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empathetic</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/c</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onnected</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/k</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ind</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in Portuguese  </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high-quality</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online</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kid-friendly</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wide open</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 </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hours</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personalized</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modern</a:t>
                </a:r>
              </a:p>
            </xdr:txBody>
          </xdr:sp>
          <xdr:graphicFrame macro="">
            <xdr:nvGraphicFramePr>
              <xdr:cNvPr id="27" name="Chart 26">
                <a:extLst>
                  <a:ext uri="{FF2B5EF4-FFF2-40B4-BE49-F238E27FC236}">
                    <a16:creationId xmlns:a16="http://schemas.microsoft.com/office/drawing/2014/main" id="{00000000-0008-0000-0A00-00001B000000}"/>
                  </a:ext>
                </a:extLst>
              </xdr:cNvPr>
              <xdr:cNvGraphicFramePr>
                <a:graphicFrameLocks/>
              </xdr:cNvGraphicFramePr>
            </xdr:nvGraphicFramePr>
            <xdr:xfrm>
              <a:off x="3791902" y="662026"/>
              <a:ext cx="5460479" cy="3702992"/>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34" name="Rounded Rectangle 33">
                <a:extLst>
                  <a:ext uri="{FF2B5EF4-FFF2-40B4-BE49-F238E27FC236}">
                    <a16:creationId xmlns:a16="http://schemas.microsoft.com/office/drawing/2014/main" id="{00000000-0008-0000-0A00-000022000000}"/>
                  </a:ext>
                </a:extLst>
              </xdr:cNvPr>
              <xdr:cNvSpPr/>
            </xdr:nvSpPr>
            <xdr:spPr>
              <a:xfrm>
                <a:off x="3152453" y="2445145"/>
                <a:ext cx="1830727" cy="166715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GB" sz="1000" b="0" spc="110" baseline="0">
                    <a:solidFill>
                      <a:schemeClr val="accent3">
                        <a:lumMod val="75000"/>
                      </a:schemeClr>
                    </a:solidFill>
                    <a:latin typeface="Calibri" panose="020F0502020204030204" pitchFamily="34" charset="0"/>
                    <a:cs typeface="Calibri" panose="020F0502020204030204" pitchFamily="34" charset="0"/>
                  </a:rPr>
                  <a:t>Among the 119 answers obtained (76% of the surveyed), the most desired cited categories are </a:t>
                </a:r>
                <a:r>
                  <a:rPr lang="en-GB" sz="1000" b="1" spc="110" baseline="0">
                    <a:solidFill>
                      <a:schemeClr val="accent3">
                        <a:lumMod val="75000"/>
                      </a:schemeClr>
                    </a:solidFill>
                    <a:latin typeface="Calibri" panose="020F0502020204030204" pitchFamily="34" charset="0"/>
                    <a:cs typeface="Calibri" panose="020F0502020204030204" pitchFamily="34" charset="0"/>
                  </a:rPr>
                  <a:t>health, aesthetics, restaurants, bureaucracy and social support.</a:t>
                </a:r>
              </a:p>
              <a:p>
                <a:pPr marL="0" marR="0" lvl="0" indent="0" algn="r" defTabSz="914400" eaLnBrk="1" fontAlgn="auto" latinLnBrk="0" hangingPunct="1">
                  <a:lnSpc>
                    <a:spcPct val="100000"/>
                  </a:lnSpc>
                  <a:spcBef>
                    <a:spcPts val="0"/>
                  </a:spcBef>
                  <a:spcAft>
                    <a:spcPts val="0"/>
                  </a:spcAft>
                  <a:buClrTx/>
                  <a:buSzTx/>
                  <a:buFontTx/>
                  <a:buNone/>
                  <a:tabLst/>
                  <a:defRPr/>
                </a:pPr>
                <a:endParaRPr lang="en-GB" sz="1000" b="1" spc="110" baseline="0">
                  <a:solidFill>
                    <a:schemeClr val="accent3">
                      <a:lumMod val="75000"/>
                    </a:schemeClr>
                  </a:solidFill>
                  <a:latin typeface="Calibri" panose="020F0502020204030204" pitchFamily="34" charset="0"/>
                  <a:cs typeface="Calibri" panose="020F0502020204030204" pitchFamily="34" charset="0"/>
                </a:endParaRPr>
              </a:p>
            </xdr:txBody>
          </xdr:sp>
          <xdr:sp macro="" textlink="">
            <xdr:nvSpPr>
              <xdr:cNvPr id="36" name="Rounded Rectangle 35">
                <a:extLst>
                  <a:ext uri="{FF2B5EF4-FFF2-40B4-BE49-F238E27FC236}">
                    <a16:creationId xmlns:a16="http://schemas.microsoft.com/office/drawing/2014/main" id="{00000000-0008-0000-0A00-000024000000}"/>
                  </a:ext>
                </a:extLst>
              </xdr:cNvPr>
              <xdr:cNvSpPr/>
            </xdr:nvSpPr>
            <xdr:spPr>
              <a:xfrm>
                <a:off x="348739" y="5001447"/>
                <a:ext cx="3604325" cy="17335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HEALTH : doctors, physiotherapists, medical care, personal trainers, preventive medicine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AESTHETICS : beauty and personal care services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RESTAURANTS : healthy food, Brazilian food, in self-service format, Brazilian food, rental party rooms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BUREAUCRACY : general support, income taxes, driver license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SOCIAL  SERVICES : lawyer, integration activities,  newly arrived, immigration, victims of domestic violence, translation in essential services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MENTAL  HEALTH : psychology, psychiatry, wellness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7" name="Rounded Rectangle 36">
                <a:extLst>
                  <a:ext uri="{FF2B5EF4-FFF2-40B4-BE49-F238E27FC236}">
                    <a16:creationId xmlns:a16="http://schemas.microsoft.com/office/drawing/2014/main" id="{00000000-0008-0000-0A00-000025000000}"/>
                  </a:ext>
                </a:extLst>
              </xdr:cNvPr>
              <xdr:cNvSpPr/>
            </xdr:nvSpPr>
            <xdr:spPr>
              <a:xfrm>
                <a:off x="3881151" y="5001447"/>
                <a:ext cx="3803509" cy="167604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HOME SERVICES : realtor, cleaning services, property maintenance services (plumbers, electricians, painters)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JOB &amp; BUSINESS : professional outplacement, support for entrepreneurship</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DELIVERY : pharmacy, Brazilian food, furniture assembly and transportation</a:t>
                </a: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KIDS RELATED  : support with the school system, to find kindergarten vacancies and  to mothers in general, activities for children</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PETS : pet grooming salon, pets care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IMPORT : Brazilian products and books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SOCIAL EVENTS : events about Brazilian culture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ARTS &amp;. CULTURE : cultural centers, cultural workshops, free music  concerts in parks and squares, artistic activities, free courses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8" name="Rounded Rectangle 37">
                <a:extLst>
                  <a:ext uri="{FF2B5EF4-FFF2-40B4-BE49-F238E27FC236}">
                    <a16:creationId xmlns:a16="http://schemas.microsoft.com/office/drawing/2014/main" id="{00000000-0008-0000-0A00-000026000000}"/>
                  </a:ext>
                </a:extLst>
              </xdr:cNvPr>
              <xdr:cNvSpPr/>
            </xdr:nvSpPr>
            <xdr:spPr>
              <a:xfrm>
                <a:off x="7770580" y="5001448"/>
                <a:ext cx="3873623" cy="171066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BOOKING : support to booking appointments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SPIRITUALITY : spirituality</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EDUCATION: modern German school </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JOB &amp; BUSINESS: digital marketing, corporate communication, advertisement, data analytics, digital marketing, business consulting, illustrator, photography, career coach, life coach, translation</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HOME SERVICES: tidying up</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ART &amp; CULTURE: education, exchange programs, dance classes</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VOLUNTEER</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 not specified</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AESTHETICS : image and</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personal</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style</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consultancy</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FOOD : baby food, bakery</a:t>
                </a:r>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9" name="Rounded Rectangle 38">
                <a:extLst>
                  <a:ext uri="{FF2B5EF4-FFF2-40B4-BE49-F238E27FC236}">
                    <a16:creationId xmlns:a16="http://schemas.microsoft.com/office/drawing/2014/main" id="{00000000-0008-0000-0A00-000027000000}"/>
                  </a:ext>
                </a:extLst>
              </xdr:cNvPr>
              <xdr:cNvSpPr/>
            </xdr:nvSpPr>
            <xdr:spPr>
              <a:xfrm>
                <a:off x="8138440" y="3518634"/>
                <a:ext cx="3269416" cy="876114"/>
              </a:xfrm>
              <a:prstGeom prst="roundRect">
                <a:avLst/>
              </a:prstGeom>
              <a:noFill/>
              <a:ln w="9525">
                <a:solidFill>
                  <a:schemeClr val="bg1">
                    <a:lumMod val="6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The most desired category is </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healthy</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 which is not among the most offered categories. However,</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 social services </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and </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aesthetic</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 are highly desired and are available. </a:t>
                </a:r>
                <a:endParaRPr lang="en-GB" sz="1000" b="0" spc="110" baseline="0">
                  <a:solidFill>
                    <a:schemeClr val="tx1">
                      <a:lumMod val="50000"/>
                      <a:lumOff val="50000"/>
                    </a:schemeClr>
                  </a:solidFill>
                  <a:latin typeface="Calibri" panose="020F0502020204030204" pitchFamily="34" charset="0"/>
                  <a:cs typeface="Calibri" panose="020F0502020204030204" pitchFamily="34" charset="0"/>
                </a:endParaRPr>
              </a:p>
            </xdr:txBody>
          </xdr:sp>
          <xdr:sp macro="" textlink="">
            <xdr:nvSpPr>
              <xdr:cNvPr id="42" name="TextBox 41">
                <a:extLst>
                  <a:ext uri="{FF2B5EF4-FFF2-40B4-BE49-F238E27FC236}">
                    <a16:creationId xmlns:a16="http://schemas.microsoft.com/office/drawing/2014/main" id="{00000000-0008-0000-0A00-00002A000000}"/>
                  </a:ext>
                </a:extLst>
              </xdr:cNvPr>
              <xdr:cNvSpPr txBox="1"/>
            </xdr:nvSpPr>
            <xdr:spPr>
              <a:xfrm>
                <a:off x="3736907" y="4239425"/>
                <a:ext cx="5201660" cy="494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800">
                    <a:solidFill>
                      <a:schemeClr val="bg1">
                        <a:lumMod val="50000"/>
                      </a:schemeClr>
                    </a:solidFill>
                    <a:latin typeface="Calibri" panose="020F0502020204030204" pitchFamily="34" charset="0"/>
                    <a:cs typeface="Calibri" panose="020F0502020204030204" pitchFamily="34" charset="0"/>
                  </a:rPr>
                  <a:t>Responses based on the survey questions: </a:t>
                </a: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a:solidFill>
                      <a:schemeClr val="bg1">
                        <a:lumMod val="50000"/>
                      </a:schemeClr>
                    </a:solidFill>
                    <a:effectLst/>
                    <a:latin typeface="Calibri" panose="020F0502020204030204" pitchFamily="34" charset="0"/>
                    <a:ea typeface="+mn-ea"/>
                    <a:cs typeface="Calibri" panose="020F0502020204030204" pitchFamily="34" charset="0"/>
                  </a:rPr>
                  <a:t>- Que tipo de serviço(s) você sente mais falta? Relate quantos achar necessários.</a:t>
                </a: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a:solidFill>
                      <a:schemeClr val="bg1">
                        <a:lumMod val="50000"/>
                      </a:schemeClr>
                    </a:solidFill>
                    <a:effectLst/>
                    <a:latin typeface="Calibri" panose="020F0502020204030204" pitchFamily="34" charset="0"/>
                    <a:ea typeface="+mn-ea"/>
                    <a:cs typeface="Calibri" panose="020F0502020204030204" pitchFamily="34" charset="0"/>
                  </a:rPr>
                  <a:t>- Você gostaria de oferecer algum tipo de serviço específico para brasileiras? Qual? Cite quantos julgar necessários.</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800" b="0" i="0">
                  <a:solidFill>
                    <a:schemeClr val="bg1">
                      <a:lumMod val="50000"/>
                    </a:schemeClr>
                  </a:solidFill>
                  <a:effectLst/>
                  <a:latin typeface="Calibri" panose="020F0502020204030204" pitchFamily="34" charset="0"/>
                  <a:ea typeface="+mn-ea"/>
                  <a:cs typeface="Calibri" panose="020F0502020204030204" pitchFamily="34" charset="0"/>
                </a:endParaRPr>
              </a:p>
            </xdr:txBody>
          </xdr:sp>
        </xdr:grpSp>
        <xdr:sp macro="" textlink="">
          <xdr:nvSpPr>
            <xdr:cNvPr id="30" name="Rectangle 29">
              <a:extLst>
                <a:ext uri="{FF2B5EF4-FFF2-40B4-BE49-F238E27FC236}">
                  <a16:creationId xmlns:a16="http://schemas.microsoft.com/office/drawing/2014/main" id="{00000000-0008-0000-0A00-00001E000000}"/>
                </a:ext>
              </a:extLst>
            </xdr:cNvPr>
            <xdr:cNvSpPr/>
          </xdr:nvSpPr>
          <xdr:spPr>
            <a:xfrm>
              <a:off x="0" y="18273"/>
              <a:ext cx="13511786" cy="575157"/>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spc="120" baseline="0">
                  <a:solidFill>
                    <a:schemeClr val="bg1"/>
                  </a:solidFill>
                  <a:effectLst/>
                  <a:latin typeface="Calibri" panose="020F0502020204030204" pitchFamily="34" charset="0"/>
                  <a:ea typeface="+mn-ea"/>
                  <a:cs typeface="Calibri" panose="020F0502020204030204" pitchFamily="34" charset="0"/>
                </a:rPr>
                <a:t>BRAZILIAN IMMIGRANT WOMEN IN GERMANY 2023</a:t>
              </a:r>
            </a:p>
            <a:p>
              <a:pPr marL="0" marR="0" lvl="0" indent="0" algn="l" defTabSz="914400" eaLnBrk="1" fontAlgn="auto" latinLnBrk="0" hangingPunct="1">
                <a:lnSpc>
                  <a:spcPct val="100000"/>
                </a:lnSpc>
                <a:spcBef>
                  <a:spcPts val="0"/>
                </a:spcBef>
                <a:spcAft>
                  <a:spcPts val="0"/>
                </a:spcAft>
                <a:buClrTx/>
                <a:buSzTx/>
                <a:buFontTx/>
                <a:buNone/>
                <a:tabLst/>
                <a:defRPr/>
              </a:pPr>
              <a:r>
                <a:rPr lang="en-GB" sz="1050" b="0" i="1" spc="120" baseline="0">
                  <a:solidFill>
                    <a:schemeClr val="bg1">
                      <a:lumMod val="85000"/>
                    </a:schemeClr>
                  </a:solidFill>
                  <a:effectLst/>
                  <a:latin typeface="Calibri" panose="020F0502020204030204" pitchFamily="34" charset="0"/>
                  <a:ea typeface="+mn-ea"/>
                  <a:cs typeface="Calibri" panose="020F0502020204030204" pitchFamily="34" charset="0"/>
                </a:rPr>
                <a:t>Based on responses from 156 women to a survey.</a:t>
              </a:r>
              <a:endParaRPr lang="en-GB" sz="1600">
                <a:solidFill>
                  <a:schemeClr val="bg1"/>
                </a:solidFill>
              </a:endParaRPr>
            </a:p>
          </xdr:txBody>
        </xdr:sp>
        <xdr:sp macro="" textlink="">
          <xdr:nvSpPr>
            <xdr:cNvPr id="32" name="Rounded Rectangle 31">
              <a:extLst>
                <a:ext uri="{FF2B5EF4-FFF2-40B4-BE49-F238E27FC236}">
                  <a16:creationId xmlns:a16="http://schemas.microsoft.com/office/drawing/2014/main" id="{00000000-0008-0000-0A00-000020000000}"/>
                </a:ext>
              </a:extLst>
            </xdr:cNvPr>
            <xdr:cNvSpPr/>
          </xdr:nvSpPr>
          <xdr:spPr>
            <a:xfrm>
              <a:off x="11001238" y="172642"/>
              <a:ext cx="954827" cy="246773"/>
            </a:xfrm>
            <a:prstGeom prst="roundRect">
              <a:avLst/>
            </a:prstGeom>
            <a:solidFill>
              <a:srgbClr val="0070C0"/>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WOMEN</a:t>
              </a:r>
            </a:p>
          </xdr:txBody>
        </xdr:sp>
        <xdr:sp macro="" textlink="">
          <xdr:nvSpPr>
            <xdr:cNvPr id="33" name="Rounded Rectangle 32">
              <a:extLst>
                <a:ext uri="{FF2B5EF4-FFF2-40B4-BE49-F238E27FC236}">
                  <a16:creationId xmlns:a16="http://schemas.microsoft.com/office/drawing/2014/main" id="{00000000-0008-0000-0A00-000021000000}"/>
                </a:ext>
              </a:extLst>
            </xdr:cNvPr>
            <xdr:cNvSpPr/>
          </xdr:nvSpPr>
          <xdr:spPr>
            <a:xfrm>
              <a:off x="12048846" y="167044"/>
              <a:ext cx="954826" cy="246773"/>
            </a:xfrm>
            <a:prstGeom prst="roundRect">
              <a:avLst/>
            </a:prstGeom>
            <a:solidFill>
              <a:srgbClr val="7F7F7F"/>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SERVICES</a:t>
              </a:r>
            </a:p>
          </xdr:txBody>
        </xdr:sp>
        <xdr:sp macro="" textlink="">
          <xdr:nvSpPr>
            <xdr:cNvPr id="44" name="Rectangle 43">
              <a:extLst>
                <a:ext uri="{FF2B5EF4-FFF2-40B4-BE49-F238E27FC236}">
                  <a16:creationId xmlns:a16="http://schemas.microsoft.com/office/drawing/2014/main" id="{00000000-0008-0000-0A00-00002C000000}"/>
                </a:ext>
              </a:extLst>
            </xdr:cNvPr>
            <xdr:cNvSpPr/>
          </xdr:nvSpPr>
          <xdr:spPr>
            <a:xfrm>
              <a:off x="0" y="6888304"/>
              <a:ext cx="13496713" cy="288179"/>
            </a:xfrm>
            <a:prstGeom prst="rect">
              <a:avLst/>
            </a:prstGeom>
            <a:noFill/>
            <a:ln w="63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spc="120" baseline="0">
                  <a:solidFill>
                    <a:schemeClr val="tx1">
                      <a:lumMod val="75000"/>
                      <a:lumOff val="25000"/>
                    </a:schemeClr>
                  </a:solidFill>
                  <a:effectLst/>
                  <a:latin typeface="Calibri" panose="020F0502020204030204" pitchFamily="34" charset="0"/>
                  <a:ea typeface="+mn-ea"/>
                  <a:cs typeface="Calibri" panose="020F0502020204030204" pitchFamily="34" charset="0"/>
                </a:rPr>
                <a:t>   Karina Condeixa</a:t>
              </a:r>
            </a:p>
            <a:p>
              <a:pPr algn="l"/>
              <a:endParaRPr lang="en-GB" sz="1600">
                <a:solidFill>
                  <a:srgbClr val="0070C0"/>
                </a:solidFill>
              </a:endParaRPr>
            </a:p>
          </xdr:txBody>
        </xdr:sp>
      </xdr:grpSp>
      <xdr:sp macro="" textlink="">
        <xdr:nvSpPr>
          <xdr:cNvPr id="7" name="Rounded Rectangle 6">
            <a:extLst>
              <a:ext uri="{FF2B5EF4-FFF2-40B4-BE49-F238E27FC236}">
                <a16:creationId xmlns:a16="http://schemas.microsoft.com/office/drawing/2014/main" id="{C170F28E-C212-AE43-AF2E-98355086D8FE}"/>
              </a:ext>
            </a:extLst>
          </xdr:cNvPr>
          <xdr:cNvSpPr/>
        </xdr:nvSpPr>
        <xdr:spPr>
          <a:xfrm>
            <a:off x="741770" y="1191328"/>
            <a:ext cx="2641150" cy="1000265"/>
          </a:xfrm>
          <a:prstGeom prst="roundRect">
            <a:avLst/>
          </a:prstGeom>
          <a:noFill/>
          <a:ln w="9525">
            <a:solidFill>
              <a:schemeClr val="bg1">
                <a:lumMod val="6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800" b="1" spc="120">
                <a:solidFill>
                  <a:srgbClr val="FFC000"/>
                </a:solidFill>
                <a:latin typeface="Calibri" panose="020F0502020204030204" pitchFamily="34" charset="0"/>
                <a:cs typeface="Calibri" panose="020F0502020204030204" pitchFamily="34" charset="0"/>
              </a:rPr>
              <a:t>160</a:t>
            </a:r>
            <a:r>
              <a:rPr lang="en-GB" sz="1050" b="1" spc="120">
                <a:solidFill>
                  <a:srgbClr val="FFC000"/>
                </a:solidFill>
                <a:latin typeface="Calibri" panose="020F0502020204030204" pitchFamily="34" charset="0"/>
                <a:cs typeface="Calibri" panose="020F0502020204030204" pitchFamily="34" charset="0"/>
              </a:rPr>
              <a:t> </a:t>
            </a:r>
            <a:r>
              <a:rPr lang="en-GB" sz="1200" b="1" spc="120">
                <a:solidFill>
                  <a:srgbClr val="FFC000"/>
                </a:solidFill>
                <a:latin typeface="Calibri" panose="020F0502020204030204" pitchFamily="34" charset="0"/>
                <a:cs typeface="Calibri" panose="020F0502020204030204" pitchFamily="34" charset="0"/>
              </a:rPr>
              <a:t>desired services </a:t>
            </a:r>
            <a:endParaRPr lang="en-GB" sz="1800" b="1" spc="120">
              <a:solidFill>
                <a:srgbClr val="0070C0"/>
              </a:solidFill>
              <a:latin typeface="Calibri" panose="020F0502020204030204" pitchFamily="34" charset="0"/>
              <a:cs typeface="Calibri" panose="020F0502020204030204" pitchFamily="34" charset="0"/>
            </a:endParaRPr>
          </a:p>
          <a:p>
            <a:pPr algn="l"/>
            <a:r>
              <a:rPr lang="en-GB" sz="1800" b="1" spc="120">
                <a:solidFill>
                  <a:srgbClr val="0070C0"/>
                </a:solidFill>
                <a:latin typeface="Calibri" panose="020F0502020204030204" pitchFamily="34" charset="0"/>
                <a:cs typeface="Calibri" panose="020F0502020204030204" pitchFamily="34" charset="0"/>
              </a:rPr>
              <a:t>66 </a:t>
            </a:r>
            <a:r>
              <a:rPr lang="en-GB" sz="1200" b="1" spc="120">
                <a:solidFill>
                  <a:srgbClr val="0070C0"/>
                </a:solidFill>
                <a:latin typeface="Calibri" panose="020F0502020204030204" pitchFamily="34" charset="0"/>
                <a:cs typeface="Calibri" panose="020F0502020204030204" pitchFamily="34" charset="0"/>
              </a:rPr>
              <a:t>offered</a:t>
            </a:r>
            <a:r>
              <a:rPr lang="en-GB" sz="1200" b="1" spc="120" baseline="0">
                <a:solidFill>
                  <a:srgbClr val="0070C0"/>
                </a:solidFill>
                <a:latin typeface="Calibri" panose="020F0502020204030204" pitchFamily="34" charset="0"/>
                <a:cs typeface="Calibri" panose="020F0502020204030204" pitchFamily="34" charset="0"/>
              </a:rPr>
              <a:t> services</a:t>
            </a:r>
            <a:endParaRPr lang="en-GB" sz="1050" b="1" spc="120" baseline="0">
              <a:solidFill>
                <a:schemeClr val="tx1">
                  <a:lumMod val="50000"/>
                  <a:lumOff val="50000"/>
                </a:schemeClr>
              </a:solidFill>
              <a:latin typeface="Calibri" panose="020F0502020204030204" pitchFamily="34" charset="0"/>
              <a:cs typeface="Calibri" panose="020F0502020204030204" pitchFamily="34" charset="0"/>
            </a:endParaRPr>
          </a:p>
          <a:p>
            <a:pPr algn="l"/>
            <a:r>
              <a:rPr lang="en-GB" sz="1400" b="1" spc="120" baseline="0">
                <a:solidFill>
                  <a:schemeClr val="tx1">
                    <a:lumMod val="50000"/>
                    <a:lumOff val="50000"/>
                  </a:schemeClr>
                </a:solidFill>
                <a:latin typeface="Calibri" panose="020F0502020204030204" pitchFamily="34" charset="0"/>
                <a:ea typeface="+mn-ea"/>
                <a:cs typeface="Calibri" panose="020F0502020204030204" pitchFamily="34" charset="0"/>
              </a:rPr>
              <a:t>156 </a:t>
            </a:r>
            <a:r>
              <a:rPr lang="en-GB" sz="1200" b="1" spc="120" baseline="0">
                <a:solidFill>
                  <a:schemeClr val="tx1">
                    <a:lumMod val="50000"/>
                    <a:lumOff val="50000"/>
                  </a:schemeClr>
                </a:solidFill>
                <a:latin typeface="Calibri" panose="020F0502020204030204" pitchFamily="34" charset="0"/>
                <a:cs typeface="Calibri" panose="020F0502020204030204" pitchFamily="34" charset="0"/>
              </a:rPr>
              <a:t>survey answers</a:t>
            </a:r>
            <a:endParaRPr lang="en-GB" sz="1200" b="1" spc="120">
              <a:solidFill>
                <a:schemeClr val="tx1">
                  <a:lumMod val="50000"/>
                  <a:lumOff val="50000"/>
                </a:schemeClr>
              </a:solidFill>
              <a:latin typeface="Calibri" panose="020F0502020204030204" pitchFamily="34" charset="0"/>
              <a:cs typeface="Calibri" panose="020F050202020403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396178</xdr:colOff>
      <xdr:row>25</xdr:row>
      <xdr:rowOff>93979</xdr:rowOff>
    </xdr:from>
    <xdr:to>
      <xdr:col>12</xdr:col>
      <xdr:colOff>381173</xdr:colOff>
      <xdr:row>36</xdr:row>
      <xdr:rowOff>108090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538418</xdr:colOff>
      <xdr:row>40</xdr:row>
      <xdr:rowOff>104139</xdr:rowOff>
    </xdr:from>
    <xdr:to>
      <xdr:col>12</xdr:col>
      <xdr:colOff>279086</xdr:colOff>
      <xdr:row>40</xdr:row>
      <xdr:rowOff>180646</xdr:rowOff>
    </xdr:to>
    <xdr:sp macro="" textlink="">
      <xdr:nvSpPr>
        <xdr:cNvPr id="2" name="Right Arrow 1">
          <a:extLst>
            <a:ext uri="{FF2B5EF4-FFF2-40B4-BE49-F238E27FC236}">
              <a16:creationId xmlns:a16="http://schemas.microsoft.com/office/drawing/2014/main" id="{00000000-0008-0000-0100-000002000000}"/>
            </a:ext>
          </a:extLst>
        </xdr:cNvPr>
        <xdr:cNvSpPr/>
      </xdr:nvSpPr>
      <xdr:spPr>
        <a:xfrm>
          <a:off x="7792658" y="11686539"/>
          <a:ext cx="4566668" cy="76507"/>
        </a:xfrm>
        <a:prstGeom prst="rightArrow">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924607</xdr:colOff>
      <xdr:row>18</xdr:row>
      <xdr:rowOff>89437</xdr:rowOff>
    </xdr:from>
    <xdr:to>
      <xdr:col>10</xdr:col>
      <xdr:colOff>689598</xdr:colOff>
      <xdr:row>30</xdr:row>
      <xdr:rowOff>114072</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5763128" y="3470141"/>
          <a:ext cx="4594569" cy="2278438"/>
          <a:chOff x="5763307" y="3518732"/>
          <a:chExt cx="4590991" cy="2310340"/>
        </a:xfrm>
      </xdr:grpSpPr>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5763307" y="3518732"/>
          <a:ext cx="4590991" cy="2310340"/>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8" name="Picture 7" descr="Brazil State Flag Images - Free Download on Freepik">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81753" y="5300098"/>
            <a:ext cx="337313" cy="2012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Picture 9" descr="Germany Flag Images - Free Download on Freepik">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715759" y="5314362"/>
            <a:ext cx="336998" cy="19746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14" descr="Europe Flag Images - Free Download on Freepik">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733724" y="5299738"/>
            <a:ext cx="332439" cy="20313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 name="Picture 1" descr="Brazil State Flag Images - Free Download on Freepik">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355812" y="5295998"/>
            <a:ext cx="346665" cy="20627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 name="Picture 2" descr="Brazil State Flag Images - Free Download on Freepik">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348197" y="5311512"/>
            <a:ext cx="337313" cy="2012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descr="Germany Flag Images - Free Download on Freepik">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688526" y="5319248"/>
            <a:ext cx="336142" cy="20341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Picture 4" descr="Brazil State Flag Images - Free Download on Freepik">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317180" y="5316398"/>
            <a:ext cx="338169" cy="20717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descr="Europe Flag Images - Free Download on Freepik">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514721" y="5555233"/>
            <a:ext cx="332440" cy="20909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620347</xdr:colOff>
      <xdr:row>24</xdr:row>
      <xdr:rowOff>95988</xdr:rowOff>
    </xdr:from>
    <xdr:to>
      <xdr:col>8</xdr:col>
      <xdr:colOff>377512</xdr:colOff>
      <xdr:row>30</xdr:row>
      <xdr:rowOff>140291</xdr:rowOff>
    </xdr:to>
    <xdr:grpSp>
      <xdr:nvGrpSpPr>
        <xdr:cNvPr id="11" name="Group 10">
          <a:extLst>
            <a:ext uri="{FF2B5EF4-FFF2-40B4-BE49-F238E27FC236}">
              <a16:creationId xmlns:a16="http://schemas.microsoft.com/office/drawing/2014/main" id="{00000000-0008-0000-0300-00000B000000}"/>
            </a:ext>
          </a:extLst>
        </xdr:cNvPr>
        <xdr:cNvGrpSpPr/>
      </xdr:nvGrpSpPr>
      <xdr:grpSpPr>
        <a:xfrm>
          <a:off x="3666857" y="4654580"/>
          <a:ext cx="4580186" cy="1183951"/>
          <a:chOff x="3524003" y="4527997"/>
          <a:chExt cx="4596593" cy="1318655"/>
        </a:xfrm>
      </xdr:grpSpPr>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3524003" y="4527997"/>
          <a:ext cx="4596593" cy="131865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4099340" y="5363391"/>
            <a:ext cx="399814"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4701962" y="5362765"/>
            <a:ext cx="466626"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5314247" y="5378640"/>
            <a:ext cx="467116"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5962086" y="5385617"/>
            <a:ext cx="466488"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562160" y="5379267"/>
            <a:ext cx="465998"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7183971" y="5369750"/>
            <a:ext cx="399814"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grpSp>
    <xdr:clientData/>
  </xdr:twoCellAnchor>
  <xdr:twoCellAnchor>
    <xdr:from>
      <xdr:col>0</xdr:col>
      <xdr:colOff>0</xdr:colOff>
      <xdr:row>49</xdr:row>
      <xdr:rowOff>6961</xdr:rowOff>
    </xdr:from>
    <xdr:to>
      <xdr:col>0</xdr:col>
      <xdr:colOff>209541</xdr:colOff>
      <xdr:row>49</xdr:row>
      <xdr:rowOff>171764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9413821"/>
          <a:ext cx="209541" cy="164803"/>
        </a:xfrm>
        <a:prstGeom prst="rect">
          <a:avLst/>
        </a:prstGeom>
      </xdr:spPr>
    </xdr:pic>
    <xdr:clientData/>
  </xdr:twoCellAnchor>
  <xdr:twoCellAnchor>
    <xdr:from>
      <xdr:col>0</xdr:col>
      <xdr:colOff>332374</xdr:colOff>
      <xdr:row>48</xdr:row>
      <xdr:rowOff>191976</xdr:rowOff>
    </xdr:from>
    <xdr:to>
      <xdr:col>0</xdr:col>
      <xdr:colOff>513014</xdr:colOff>
      <xdr:row>49</xdr:row>
      <xdr:rowOff>167506</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cstate="print">
          <a:alphaModFix amt="97000"/>
          <a:extLst>
            <a:ext uri="{28A0092B-C50C-407E-A947-70E740481C1C}">
              <a14:useLocalDpi xmlns:a14="http://schemas.microsoft.com/office/drawing/2010/main" val="0"/>
            </a:ext>
          </a:extLst>
        </a:blip>
        <a:stretch>
          <a:fillRect/>
        </a:stretch>
      </xdr:blipFill>
      <xdr:spPr>
        <a:xfrm>
          <a:off x="332374" y="9406860"/>
          <a:ext cx="180640" cy="167506"/>
        </a:xfrm>
        <a:prstGeom prst="rect">
          <a:avLst/>
        </a:prstGeom>
      </xdr:spPr>
    </xdr:pic>
    <xdr:clientData/>
  </xdr:twoCellAnchor>
  <xdr:twoCellAnchor>
    <xdr:from>
      <xdr:col>0</xdr:col>
      <xdr:colOff>592493</xdr:colOff>
      <xdr:row>49</xdr:row>
      <xdr:rowOff>9277</xdr:rowOff>
    </xdr:from>
    <xdr:to>
      <xdr:col>1</xdr:col>
      <xdr:colOff>161758</xdr:colOff>
      <xdr:row>49</xdr:row>
      <xdr:rowOff>167503</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4" cstate="print">
          <a:duotone>
            <a:prstClr val="black"/>
            <a:srgbClr val="D9C3A5">
              <a:tint val="50000"/>
              <a:satMod val="180000"/>
            </a:srgbClr>
          </a:duotone>
          <a:alphaModFix/>
          <a:extLst>
            <a:ext uri="{28A0092B-C50C-407E-A947-70E740481C1C}">
              <a14:useLocalDpi xmlns:a14="http://schemas.microsoft.com/office/drawing/2010/main" val="0"/>
            </a:ext>
          </a:extLst>
        </a:blip>
        <a:stretch>
          <a:fillRect/>
        </a:stretch>
      </xdr:blipFill>
      <xdr:spPr>
        <a:xfrm>
          <a:off x="592493" y="9416137"/>
          <a:ext cx="684207" cy="1582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100983</xdr:colOff>
      <xdr:row>16</xdr:row>
      <xdr:rowOff>112367</xdr:rowOff>
    </xdr:from>
    <xdr:to>
      <xdr:col>4</xdr:col>
      <xdr:colOff>685183</xdr:colOff>
      <xdr:row>30</xdr:row>
      <xdr:rowOff>194023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12</xdr:col>
      <xdr:colOff>947915</xdr:colOff>
      <xdr:row>36</xdr:row>
      <xdr:rowOff>84897</xdr:rowOff>
    </xdr:to>
    <xdr:sp macro="" textlink="">
      <xdr:nvSpPr>
        <xdr:cNvPr id="3" name="Rounded Rectangle 2">
          <a:extLst>
            <a:ext uri="{FF2B5EF4-FFF2-40B4-BE49-F238E27FC236}">
              <a16:creationId xmlns:a16="http://schemas.microsoft.com/office/drawing/2014/main" id="{17AE179C-2F19-F243-9671-350A6D6BD969}"/>
            </a:ext>
          </a:extLst>
        </xdr:cNvPr>
        <xdr:cNvSpPr/>
      </xdr:nvSpPr>
      <xdr:spPr>
        <a:xfrm>
          <a:off x="8784167" y="3619500"/>
          <a:ext cx="3837165" cy="3323397"/>
        </a:xfrm>
        <a:prstGeom prst="roundRect">
          <a:avLst>
            <a:gd name="adj" fmla="val 4329"/>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MOTIVATIONS BEHING MIGRATION</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clientData/>
  </xdr:twoCellAnchor>
  <xdr:twoCellAnchor>
    <xdr:from>
      <xdr:col>11</xdr:col>
      <xdr:colOff>418773</xdr:colOff>
      <xdr:row>29</xdr:row>
      <xdr:rowOff>111343</xdr:rowOff>
    </xdr:from>
    <xdr:to>
      <xdr:col>12</xdr:col>
      <xdr:colOff>896407</xdr:colOff>
      <xdr:row>34</xdr:row>
      <xdr:rowOff>40247</xdr:rowOff>
    </xdr:to>
    <xdr:sp macro="" textlink="">
      <xdr:nvSpPr>
        <xdr:cNvPr id="4" name="Rounded Rectangle 3">
          <a:extLst>
            <a:ext uri="{FF2B5EF4-FFF2-40B4-BE49-F238E27FC236}">
              <a16:creationId xmlns:a16="http://schemas.microsoft.com/office/drawing/2014/main" id="{ABB6B64B-99B2-004A-99BE-662BB403DB0A}"/>
            </a:ext>
          </a:extLst>
        </xdr:cNvPr>
        <xdr:cNvSpPr/>
      </xdr:nvSpPr>
      <xdr:spPr>
        <a:xfrm>
          <a:off x="11129106" y="5635843"/>
          <a:ext cx="1440718" cy="88140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45720" tIns="27432" rIns="45720" bIns="27432" numCol="1" spcCol="0" rtlCol="0" fromWordArt="0" anchor="t" anchorCtr="0" forceAA="0" compatLnSpc="1">
          <a:prstTxWarp prst="textNoShape">
            <a:avLst/>
          </a:prstTxWarp>
          <a:noAutofit/>
        </a:bodyPr>
        <a:lstStyle/>
        <a:p>
          <a:pPr marL="0" indent="0" algn="l"/>
          <a:r>
            <a:rPr lang="en-GB" sz="900" spc="110">
              <a:solidFill>
                <a:srgbClr val="4094D0"/>
              </a:solidFill>
              <a:latin typeface="Calibri" panose="020F0502020204030204" pitchFamily="34" charset="0"/>
              <a:ea typeface="+mn-ea"/>
              <a:cs typeface="Calibri" panose="020F0502020204030204" pitchFamily="34" charset="0"/>
            </a:rPr>
            <a:t>Significant</a:t>
          </a:r>
          <a:r>
            <a:rPr lang="en-GB" sz="900" spc="110" baseline="0">
              <a:solidFill>
                <a:srgbClr val="4094D0"/>
              </a:solidFill>
              <a:latin typeface="Calibri" panose="020F0502020204030204" pitchFamily="34" charset="0"/>
              <a:ea typeface="+mn-ea"/>
              <a:cs typeface="Calibri" panose="020F0502020204030204" pitchFamily="34" charset="0"/>
            </a:rPr>
            <a:t> numbers of them migrated </a:t>
          </a:r>
          <a:r>
            <a:rPr lang="en-GB" sz="900" b="1" spc="110" baseline="0">
              <a:solidFill>
                <a:srgbClr val="4094D0"/>
              </a:solidFill>
              <a:latin typeface="Calibri" panose="020F0502020204030204" pitchFamily="34" charset="0"/>
              <a:ea typeface="+mn-ea"/>
              <a:cs typeface="Calibri" panose="020F0502020204030204" pitchFamily="34" charset="0"/>
            </a:rPr>
            <a:t>to </a:t>
          </a:r>
          <a:r>
            <a:rPr lang="en-GB" sz="900" b="1" spc="110">
              <a:solidFill>
                <a:srgbClr val="4094D0"/>
              </a:solidFill>
              <a:latin typeface="Calibri" panose="020F0502020204030204" pitchFamily="34" charset="0"/>
              <a:ea typeface="+mn-ea"/>
              <a:cs typeface="Calibri" panose="020F0502020204030204" pitchFamily="34" charset="0"/>
            </a:rPr>
            <a:t>study </a:t>
          </a:r>
          <a:r>
            <a:rPr lang="en-GB" sz="900" spc="110">
              <a:solidFill>
                <a:srgbClr val="4094D0"/>
              </a:solidFill>
              <a:latin typeface="Calibri" panose="020F0502020204030204" pitchFamily="34" charset="0"/>
              <a:ea typeface="+mn-ea"/>
              <a:cs typeface="Calibri" panose="020F0502020204030204" pitchFamily="34" charset="0"/>
            </a:rPr>
            <a:t> or to</a:t>
          </a:r>
          <a:r>
            <a:rPr lang="en-GB" sz="900" b="1" spc="110">
              <a:solidFill>
                <a:srgbClr val="4094D0"/>
              </a:solidFill>
              <a:latin typeface="Calibri" panose="020F0502020204030204" pitchFamily="34" charset="0"/>
              <a:ea typeface="+mn-ea"/>
              <a:cs typeface="Calibri" panose="020F0502020204030204" pitchFamily="34" charset="0"/>
            </a:rPr>
            <a:t> take a job</a:t>
          </a:r>
          <a:r>
            <a:rPr lang="en-GB" sz="900" spc="110">
              <a:solidFill>
                <a:srgbClr val="4094D0"/>
              </a:solidFill>
              <a:latin typeface="Calibri" panose="020F0502020204030204" pitchFamily="34" charset="0"/>
              <a:ea typeface="+mn-ea"/>
              <a:cs typeface="Calibri" panose="020F0502020204030204" pitchFamily="34" charset="0"/>
            </a:rPr>
            <a:t>.</a:t>
          </a:r>
        </a:p>
      </xdr:txBody>
    </xdr:sp>
    <xdr:clientData/>
  </xdr:twoCellAnchor>
  <xdr:twoCellAnchor>
    <xdr:from>
      <xdr:col>11</xdr:col>
      <xdr:colOff>487135</xdr:colOff>
      <xdr:row>24</xdr:row>
      <xdr:rowOff>123194</xdr:rowOff>
    </xdr:from>
    <xdr:to>
      <xdr:col>12</xdr:col>
      <xdr:colOff>912174</xdr:colOff>
      <xdr:row>29</xdr:row>
      <xdr:rowOff>161905</xdr:rowOff>
    </xdr:to>
    <xdr:sp macro="" textlink="">
      <xdr:nvSpPr>
        <xdr:cNvPr id="5" name="Rounded Rectangle 4">
          <a:extLst>
            <a:ext uri="{FF2B5EF4-FFF2-40B4-BE49-F238E27FC236}">
              <a16:creationId xmlns:a16="http://schemas.microsoft.com/office/drawing/2014/main" id="{36F29B07-75AB-484C-804F-EDDFED151FA4}"/>
            </a:ext>
          </a:extLst>
        </xdr:cNvPr>
        <xdr:cNvSpPr/>
      </xdr:nvSpPr>
      <xdr:spPr>
        <a:xfrm>
          <a:off x="11197468" y="4695194"/>
          <a:ext cx="1388123" cy="99121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5720" tIns="27432" rIns="45720" bIns="27432" rtlCol="0" anchor="t"/>
        <a:lstStyle/>
        <a:p>
          <a:pPr algn="l"/>
          <a:r>
            <a:rPr lang="en-GB" sz="900" spc="110">
              <a:solidFill>
                <a:srgbClr val="0070C0"/>
              </a:solidFill>
              <a:latin typeface="Calibri" panose="020F0502020204030204" pitchFamily="34" charset="0"/>
              <a:cs typeface="Calibri" panose="020F0502020204030204" pitchFamily="34" charset="0"/>
            </a:rPr>
            <a:t>Half of these women migrated to follow</a:t>
          </a:r>
          <a:r>
            <a:rPr lang="en-GB" sz="900" spc="110" baseline="0">
              <a:solidFill>
                <a:srgbClr val="0070C0"/>
              </a:solidFill>
              <a:latin typeface="Calibri" panose="020F0502020204030204" pitchFamily="34" charset="0"/>
              <a:cs typeface="Calibri" panose="020F0502020204030204" pitchFamily="34" charset="0"/>
            </a:rPr>
            <a:t> </a:t>
          </a:r>
          <a:r>
            <a:rPr lang="en-GB" sz="900" spc="110">
              <a:solidFill>
                <a:srgbClr val="0070C0"/>
              </a:solidFill>
              <a:latin typeface="Calibri" panose="020F0502020204030204" pitchFamily="34" charset="0"/>
              <a:cs typeface="Calibri" panose="020F0502020204030204" pitchFamily="34" charset="0"/>
            </a:rPr>
            <a:t>their</a:t>
          </a:r>
          <a:r>
            <a:rPr lang="en-GB" sz="900" b="1" spc="110">
              <a:solidFill>
                <a:srgbClr val="0070C0"/>
              </a:solidFill>
              <a:latin typeface="Calibri" panose="020F0502020204030204" pitchFamily="34" charset="0"/>
              <a:cs typeface="Calibri" panose="020F0502020204030204" pitchFamily="34" charset="0"/>
            </a:rPr>
            <a:t> spouses</a:t>
          </a:r>
          <a:r>
            <a:rPr lang="en-GB" sz="900" spc="110">
              <a:solidFill>
                <a:srgbClr val="0070C0"/>
              </a:solidFill>
              <a:latin typeface="Calibri" panose="020F0502020204030204" pitchFamily="34" charset="0"/>
              <a:cs typeface="Calibri" panose="020F0502020204030204" pitchFamily="34" charset="0"/>
            </a:rPr>
            <a:t> or </a:t>
          </a:r>
          <a:r>
            <a:rPr lang="en-GB" sz="900" b="1" spc="110">
              <a:solidFill>
                <a:srgbClr val="0070C0"/>
              </a:solidFill>
              <a:latin typeface="Calibri" panose="020F0502020204030204" pitchFamily="34" charset="0"/>
              <a:cs typeface="Calibri" panose="020F0502020204030204" pitchFamily="34" charset="0"/>
            </a:rPr>
            <a:t>partners</a:t>
          </a:r>
          <a:r>
            <a:rPr lang="en-GB" sz="900" spc="110">
              <a:solidFill>
                <a:srgbClr val="0070C0"/>
              </a:solidFill>
              <a:latin typeface="Calibri" panose="020F0502020204030204" pitchFamily="34" charset="0"/>
              <a:cs typeface="Calibri" panose="020F0502020204030204" pitchFamily="34" charset="0"/>
            </a:rPr>
            <a:t>. </a:t>
          </a:r>
        </a:p>
      </xdr:txBody>
    </xdr:sp>
    <xdr:clientData/>
  </xdr:twoCellAnchor>
  <xdr:twoCellAnchor>
    <xdr:from>
      <xdr:col>9</xdr:col>
      <xdr:colOff>101286</xdr:colOff>
      <xdr:row>21</xdr:row>
      <xdr:rowOff>161867</xdr:rowOff>
    </xdr:from>
    <xdr:to>
      <xdr:col>12</xdr:col>
      <xdr:colOff>379597</xdr:colOff>
      <xdr:row>34</xdr:row>
      <xdr:rowOff>24018</xdr:rowOff>
    </xdr:to>
    <xdr:graphicFrame macro="">
      <xdr:nvGraphicFramePr>
        <xdr:cNvPr id="6" name="Chart 5">
          <a:extLst>
            <a:ext uri="{FF2B5EF4-FFF2-40B4-BE49-F238E27FC236}">
              <a16:creationId xmlns:a16="http://schemas.microsoft.com/office/drawing/2014/main" id="{16568271-A635-BA48-8CAD-4A2D59E5B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30586</xdr:colOff>
      <xdr:row>34</xdr:row>
      <xdr:rowOff>7330</xdr:rowOff>
    </xdr:from>
    <xdr:to>
      <xdr:col>12</xdr:col>
      <xdr:colOff>751446</xdr:colOff>
      <xdr:row>36</xdr:row>
      <xdr:rowOff>76470</xdr:rowOff>
    </xdr:to>
    <xdr:sp macro="" textlink="">
      <xdr:nvSpPr>
        <xdr:cNvPr id="7" name="Rounded Rectangle 6">
          <a:extLst>
            <a:ext uri="{FF2B5EF4-FFF2-40B4-BE49-F238E27FC236}">
              <a16:creationId xmlns:a16="http://schemas.microsoft.com/office/drawing/2014/main" id="{1EF2E606-A503-FF4B-9021-424F6B481775}"/>
            </a:ext>
          </a:extLst>
        </xdr:cNvPr>
        <xdr:cNvSpPr/>
      </xdr:nvSpPr>
      <xdr:spPr>
        <a:xfrm>
          <a:off x="8814753" y="6484330"/>
          <a:ext cx="3610110" cy="4501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Qual o motivo de ter se mudado para a Alemanha?</a:t>
          </a:r>
          <a:endParaRPr lang="en-GB" sz="900">
            <a:solidFill>
              <a:schemeClr val="bg1">
                <a:lumMod val="50000"/>
              </a:schemeClr>
            </a:solidFill>
            <a:latin typeface="Calibri" panose="020F0502020204030204" pitchFamily="34" charset="0"/>
            <a:cs typeface="Calibri" panose="020F050202020403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722475</xdr:colOff>
      <xdr:row>41</xdr:row>
      <xdr:rowOff>5365</xdr:rowOff>
    </xdr:from>
    <xdr:to>
      <xdr:col>20</xdr:col>
      <xdr:colOff>465457</xdr:colOff>
      <xdr:row>55</xdr:row>
      <xdr:rowOff>83913</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762179</xdr:colOff>
      <xdr:row>41</xdr:row>
      <xdr:rowOff>1567</xdr:rowOff>
    </xdr:from>
    <xdr:to>
      <xdr:col>15</xdr:col>
      <xdr:colOff>524882</xdr:colOff>
      <xdr:row>55</xdr:row>
      <xdr:rowOff>34401</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712315</xdr:colOff>
      <xdr:row>40</xdr:row>
      <xdr:rowOff>188029</xdr:rowOff>
    </xdr:from>
    <xdr:to>
      <xdr:col>20</xdr:col>
      <xdr:colOff>455297</xdr:colOff>
      <xdr:row>55</xdr:row>
      <xdr:rowOff>73537</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0.25068</cdr:x>
      <cdr:y>0.44918</cdr:y>
    </cdr:from>
    <cdr:to>
      <cdr:x>0.41511</cdr:x>
      <cdr:y>0.54273</cdr:y>
    </cdr:to>
    <cdr:sp macro="" textlink="">
      <cdr:nvSpPr>
        <cdr:cNvPr id="2" name="TextBox 1">
          <a:extLst xmlns:a="http://schemas.openxmlformats.org/drawingml/2006/main">
            <a:ext uri="{FF2B5EF4-FFF2-40B4-BE49-F238E27FC236}">
              <a16:creationId xmlns:a16="http://schemas.microsoft.com/office/drawing/2014/main" id="{4E70540B-F505-578B-18ED-7DB25A33636A}"/>
            </a:ext>
          </a:extLst>
        </cdr:cNvPr>
        <cdr:cNvSpPr txBox="1"/>
      </cdr:nvSpPr>
      <cdr:spPr>
        <a:xfrm xmlns:a="http://schemas.openxmlformats.org/drawingml/2006/main">
          <a:off x="1150317" y="1212706"/>
          <a:ext cx="754504" cy="2525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bg1"/>
              </a:solidFill>
            </a:rPr>
            <a:t>BRAZIL</a:t>
          </a:r>
        </a:p>
      </cdr:txBody>
    </cdr:sp>
  </cdr:relSizeAnchor>
  <cdr:relSizeAnchor xmlns:cdr="http://schemas.openxmlformats.org/drawingml/2006/chartDrawing">
    <cdr:from>
      <cdr:x>0.50843</cdr:x>
      <cdr:y>0.31139</cdr:y>
    </cdr:from>
    <cdr:to>
      <cdr:x>0.84347</cdr:x>
      <cdr:y>0.44343</cdr:y>
    </cdr:to>
    <cdr:sp macro="" textlink="">
      <cdr:nvSpPr>
        <cdr:cNvPr id="3" name="TextBox 1">
          <a:extLst xmlns:a="http://schemas.openxmlformats.org/drawingml/2006/main">
            <a:ext uri="{FF2B5EF4-FFF2-40B4-BE49-F238E27FC236}">
              <a16:creationId xmlns:a16="http://schemas.microsoft.com/office/drawing/2014/main" id="{B893835F-A888-7430-1120-9AED9F6E6DCC}"/>
            </a:ext>
          </a:extLst>
        </cdr:cNvPr>
        <cdr:cNvSpPr txBox="1"/>
      </cdr:nvSpPr>
      <cdr:spPr>
        <a:xfrm xmlns:a="http://schemas.openxmlformats.org/drawingml/2006/main">
          <a:off x="2331396" y="851201"/>
          <a:ext cx="1536304" cy="3609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tx1">
                  <a:lumMod val="75000"/>
                  <a:lumOff val="25000"/>
                </a:schemeClr>
              </a:solidFill>
            </a:rPr>
            <a:t>OTHER</a:t>
          </a:r>
        </a:p>
        <a:p xmlns:a="http://schemas.openxmlformats.org/drawingml/2006/main">
          <a:r>
            <a:rPr lang="en-GB" sz="1200" b="1">
              <a:solidFill>
                <a:schemeClr val="tx1">
                  <a:lumMod val="75000"/>
                  <a:lumOff val="25000"/>
                </a:schemeClr>
              </a:solidFill>
            </a:rPr>
            <a:t> COUNTRY</a:t>
          </a: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566663</xdr:colOff>
      <xdr:row>18</xdr:row>
      <xdr:rowOff>2031</xdr:rowOff>
    </xdr:from>
    <xdr:to>
      <xdr:col>8</xdr:col>
      <xdr:colOff>747401</xdr:colOff>
      <xdr:row>40</xdr:row>
      <xdr:rowOff>122681</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585859</xdr:colOff>
      <xdr:row>112</xdr:row>
      <xdr:rowOff>39738</xdr:rowOff>
    </xdr:from>
    <xdr:to>
      <xdr:col>15</xdr:col>
      <xdr:colOff>766028</xdr:colOff>
      <xdr:row>131</xdr:row>
      <xdr:rowOff>148920</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555625</xdr:colOff>
      <xdr:row>140</xdr:row>
      <xdr:rowOff>57148</xdr:rowOff>
    </xdr:from>
    <xdr:to>
      <xdr:col>6</xdr:col>
      <xdr:colOff>693208</xdr:colOff>
      <xdr:row>156</xdr:row>
      <xdr:rowOff>91015</xdr:rowOff>
    </xdr:to>
    <xdr:graphicFrame macro="">
      <xdr:nvGraphicFramePr>
        <xdr:cNvPr id="9" name="Chart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206375</xdr:colOff>
      <xdr:row>139</xdr:row>
      <xdr:rowOff>152400</xdr:rowOff>
    </xdr:from>
    <xdr:to>
      <xdr:col>9</xdr:col>
      <xdr:colOff>111125</xdr:colOff>
      <xdr:row>156</xdr:row>
      <xdr:rowOff>16933</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707844</xdr:colOff>
      <xdr:row>37</xdr:row>
      <xdr:rowOff>146571</xdr:rowOff>
    </xdr:from>
    <xdr:to>
      <xdr:col>14</xdr:col>
      <xdr:colOff>320796</xdr:colOff>
      <xdr:row>54</xdr:row>
      <xdr:rowOff>148183</xdr:rowOff>
    </xdr:to>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182837</xdr:colOff>
      <xdr:row>22</xdr:row>
      <xdr:rowOff>21896</xdr:rowOff>
    </xdr:from>
    <xdr:to>
      <xdr:col>13</xdr:col>
      <xdr:colOff>635000</xdr:colOff>
      <xdr:row>33</xdr:row>
      <xdr:rowOff>85175</xdr:rowOff>
    </xdr:to>
    <xdr:graphicFrame macro="">
      <xdr:nvGraphicFramePr>
        <xdr:cNvPr id="12" name="Chart 11">
          <a:extLst>
            <a:ext uri="{FF2B5EF4-FFF2-40B4-BE49-F238E27FC236}">
              <a16:creationId xmlns:a16="http://schemas.microsoft.com/office/drawing/2014/main" id="{00000000-0008-0000-08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68B320-62E1-6842-B5D8-0AA28DE06DDB}" name="Table3" displayName="Table3" ref="A46:B59" totalsRowShown="0" headerRowDxfId="60" dataDxfId="59">
  <autoFilter ref="A46:B59" xr:uid="{4268B320-62E1-6842-B5D8-0AA28DE06DDB}"/>
  <sortState xmlns:xlrd2="http://schemas.microsoft.com/office/spreadsheetml/2017/richdata2" ref="A47:B59">
    <sortCondition descending="1" ref="B46:B59"/>
  </sortState>
  <tableColumns count="2">
    <tableColumn id="1" xr3:uid="{7267A126-DB1D-624F-BE7F-1A0B99BB54E7}" name="State" dataDxfId="58"/>
    <tableColumn id="2" xr3:uid="{63704988-C73A-F24A-8E33-71326AB6A053}" name=" " dataDxfId="57">
      <calculatedColumnFormula>C67</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84D983F-14C4-B14E-920C-5242EF88E944}" name="Table12" displayName="Table12" ref="K1:M12" totalsRowShown="0" headerRowDxfId="26" tableBorderDxfId="25">
  <autoFilter ref="K1:M12" xr:uid="{684D983F-14C4-B14E-920C-5242EF88E944}"/>
  <tableColumns count="3">
    <tableColumn id="1" xr3:uid="{9462323D-5B73-E644-B324-4A84A33E23C1}" name="country" dataDxfId="24"/>
    <tableColumn id="2" xr3:uid="{56648D28-A425-AE41-96D3-DC1B7AB04D60}" name="frequency" dataDxfId="23"/>
    <tableColumn id="3" xr3:uid="{7B9CE2D9-B460-6747-9CD6-EF5342B8D855}" name="pct" dataDxfId="22">
      <calculatedColumnFormula>L2/$L$12</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90EA91-B9CF-534C-8260-8C941F2221B9}" name="Table1" displayName="Table1" ref="A20:C37" totalsRowShown="0">
  <autoFilter ref="A20:C37" xr:uid="{D490EA91-B9CF-534C-8260-8C941F2221B9}"/>
  <tableColumns count="3">
    <tableColumn id="1" xr3:uid="{05078523-B291-C344-9B99-264638E1043B}" name="Column1"/>
    <tableColumn id="2" xr3:uid="{A332D4FE-AF22-4448-BEB5-5038A8262388}" name="Desired services" dataDxfId="21"/>
    <tableColumn id="3" xr3:uid="{9C9F3D76-159B-F449-BCDC-7DA2104C6545}" name="percentage" dataDxfId="20">
      <calculatedColumnFormula>B21/SUM($B$21:$B$37)</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2CCC86-B66B-694E-8DB7-D0700766160B}" name="Table2" displayName="Table2" ref="A89:F108" totalsRowShown="0">
  <autoFilter ref="A89:F108" xr:uid="{3D2CCC86-B66B-694E-8DB7-D0700766160B}"/>
  <tableColumns count="6">
    <tableColumn id="1" xr3:uid="{5D67FF65-3537-EE4C-9278-776B66BE1C2D}" name="Category"/>
    <tableColumn id="2" xr3:uid="{32DC5EBF-E9D7-4D45-A106-F485CC316F36}" name="left padding" dataDxfId="19">
      <calculatedColumnFormula>1.2-Table2[[#This Row],[Desired services (total of 160)]]</calculatedColumnFormula>
    </tableColumn>
    <tableColumn id="3" xr3:uid="{D00F8CE2-4373-504A-BF69-D13B0BD2E820}" name="Desired services (total of 160)" dataDxfId="18">
      <calculatedColumnFormula>(C63-$C$85)/($C$86-$C$85)</calculatedColumnFormula>
    </tableColumn>
    <tableColumn id="4" xr3:uid="{051E2453-08F3-A84D-8658-461095E989D0}" name="gap" dataDxfId="17"/>
    <tableColumn id="5" xr3:uid="{7868734F-284F-1D44-9B9C-470C93007B24}" name="Offered services (total of 66)" dataDxfId="16">
      <calculatedColumnFormula>(E63-$E$85)/($E$86-$E$85)</calculatedColumnFormula>
    </tableColumn>
    <tableColumn id="6" xr3:uid="{8834265E-6D38-7D4F-8273-7AF8C3DF988D}" name="right padding" dataDxfId="15">
      <calculatedColumnFormula>1.2-Table2[[#This Row],[Offered services (total of 66)]]</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8E46442-AF64-5543-A511-5F75F0C970FC}" name="Table214" displayName="Table214" ref="A62:F86" totalsRowShown="0">
  <autoFilter ref="A62:F86" xr:uid="{68E46442-AF64-5543-A511-5F75F0C970FC}"/>
  <tableColumns count="6">
    <tableColumn id="1" xr3:uid="{F569A109-D221-1E4E-AD21-C9F7D4512460}" name="Category"/>
    <tableColumn id="2" xr3:uid="{C252F52F-1294-9D4C-8F4A-53C5E60630AA}" name="Column1" dataDxfId="14"/>
    <tableColumn id="3" xr3:uid="{9652E379-C5E6-2E45-9F14-95FE276600E3}" name="Desired services1" dataDxfId="13"/>
    <tableColumn id="4" xr3:uid="{F39B77EF-4DFD-D045-8E49-7B417AB83EED}" name="Column2" dataDxfId="12"/>
    <tableColumn id="5" xr3:uid="{7A76C098-0C0E-8141-A3C3-E5BA0BBC0303}" name="Offered services1"/>
    <tableColumn id="6" xr3:uid="{26128364-6E24-FF4C-990A-8C979560F456}" name="Column3" dataDxfId="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D7B27C3-5C3F-B44D-BC5B-679B90D29CF8}" name="Table216" displayName="Table216" ref="A112:H132" totalsRowCount="1">
  <autoFilter ref="A112:H131" xr:uid="{1D7B27C3-5C3F-B44D-BC5B-679B90D29CF8}"/>
  <tableColumns count="8">
    <tableColumn id="1" xr3:uid="{3F0D33C7-44A4-A14B-AAD5-9B57ECA32208}" name="Category"/>
    <tableColumn id="2" xr3:uid="{CE4B1752-139F-844B-8064-306516B15129}" name="left padding" dataDxfId="10" totalsRowDxfId="9">
      <calculatedColumnFormula>30-C113</calculatedColumnFormula>
    </tableColumn>
    <tableColumn id="3" xr3:uid="{86189C0D-4F14-7448-A625-0C1955E4180E}" name="Desired services (total of 160)" totalsRowFunction="custom" dataDxfId="8" totalsRowDxfId="7">
      <calculatedColumnFormula>C63/160*100</calculatedColumnFormula>
      <totalsRowFormula>SUM(Table216[Desired services (total of 160)])</totalsRowFormula>
    </tableColumn>
    <tableColumn id="4" xr3:uid="{C2C1A137-0B3F-CB4E-8DF0-7ED5B40D26F2}" name="gap" dataDxfId="6" totalsRowDxfId="5"/>
    <tableColumn id="5" xr3:uid="{DC9F8946-644D-FA4C-A268-FF6D69567C95}" name="Offered services (total of 66)" totalsRowFunction="custom" dataDxfId="4" totalsRowDxfId="3">
      <calculatedColumnFormula>E63/66*100</calculatedColumnFormula>
      <totalsRowFormula>SUM(Table216[Offered services (total of 66)])</totalsRowFormula>
    </tableColumn>
    <tableColumn id="6" xr3:uid="{64A58DD5-DFE6-4E41-B482-A89CA328D08B}" name="right padding" dataDxfId="2" totalsRowDxfId="1">
      <calculatedColumnFormula>32-Table216[[#This Row],[Offered services (total of 66)]]</calculatedColumnFormula>
    </tableColumn>
    <tableColumn id="7" xr3:uid="{17C4D927-82E3-D94D-86DD-60CF5007379E}" name="% desired" dataDxfId="0">
      <calculatedColumnFormula>Table216[[#This Row],[Desired services (total of 160)]]*100</calculatedColumnFormula>
    </tableColumn>
    <tableColumn id="8" xr3:uid="{7276885B-DBB5-FD42-983E-58A6C538B1AA}" name="% offfer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5DE015-206E-4F43-9C21-C08A787C8D9A}" name="Table4" displayName="Table4" ref="A27:E28" totalsRowShown="0" headerRowDxfId="56" dataDxfId="55">
  <autoFilter ref="A27:E28" xr:uid="{E95DE015-206E-4F43-9C21-C08A787C8D9A}"/>
  <tableColumns count="5">
    <tableColumn id="1" xr3:uid="{B56CC3D2-0283-214F-8524-5AA2AEA0BD25}" name="time" dataDxfId="54"/>
    <tableColumn id="2" xr3:uid="{E157B8CE-1040-C044-9E4B-4ECDE64B3CB3}" name="UP TO 1 YEAR" dataDxfId="53"/>
    <tableColumn id="3" xr3:uid="{59F2C324-2410-1442-BE52-DA1689A08743}" name="UP TO 5 YEARS" dataDxfId="52"/>
    <tableColumn id="4" xr3:uid="{162BC607-FE23-AB4C-94FB-C6A7FB1E3DDB}" name="UP TO 10 YEARS" dataDxfId="51"/>
    <tableColumn id="5" xr3:uid="{74B9B451-67F9-F748-90B1-93CE054322BD}" name="MORE THAN 10 YEARS"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6EE6E9-0F56-5444-83BB-60E35328685B}" name="Table5" displayName="Table5" ref="A1:C6" totalsRowShown="0">
  <autoFilter ref="A1:C6" xr:uid="{F26EE6E9-0F56-5444-83BB-60E35328685B}"/>
  <tableColumns count="3">
    <tableColumn id="1" xr3:uid="{FB0C659A-A28F-644E-8BDD-46968DAABE65}" name="time" dataDxfId="49"/>
    <tableColumn id="2" xr3:uid="{525C36C4-0AB8-3146-90D5-8CE780021519}" name="frequency" dataDxfId="48"/>
    <tableColumn id="3" xr3:uid="{860A700F-0A0F-164D-9B83-57DFD42F2949}" name="pct" dataDxfId="47">
      <calculatedColumnFormula>B2/$B$6</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8880C2-B351-D242-935B-281E757BE355}" name="Table6" displayName="Table6" ref="A1:C8" totalsRowShown="0">
  <autoFilter ref="A1:C8" xr:uid="{CE8880C2-B351-D242-935B-281E757BE355}"/>
  <tableColumns count="3">
    <tableColumn id="1" xr3:uid="{2A4EADB2-1CA2-D749-9700-3F93604761D1}" name="citizenship" dataDxfId="46"/>
    <tableColumn id="2" xr3:uid="{116E1F8D-2DF9-CB4C-8D40-9D32C5D709AE}" name="frequency" dataDxfId="45"/>
    <tableColumn id="3" xr3:uid="{E867B583-604D-7F4A-8853-BF4856F05434}" name="pct" dataDxfId="44">
      <calculatedColumnFormula>B2/$B$8</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96281DC-F410-114D-A9DF-6FC33D264303}" name="Table7" displayName="Table7" ref="A12:C17" totalsRowShown="0">
  <autoFilter ref="A12:C17" xr:uid="{496281DC-F410-114D-A9DF-6FC33D264303}"/>
  <tableColumns count="3">
    <tableColumn id="1" xr3:uid="{8792B928-9D7B-8A42-AF48-FC3FEC657CFD}" name="citizenship" dataDxfId="43"/>
    <tableColumn id="2" xr3:uid="{CC137CAD-D817-9A4E-A847-77BC79A9BAD5}" name="frequency" dataDxfId="42"/>
    <tableColumn id="3" xr3:uid="{5F9450FC-82F5-2C4D-8AEB-91F904E53704}" name="pct" dataDxfId="41">
      <calculatedColumnFormula>B13/$B$8</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F2DD9DF-0C0C-AB40-874A-7CC61C610889}" name="Table8" displayName="Table8" ref="A13:B20" totalsRowShown="0" headerRowDxfId="40">
  <autoFilter ref="A13:B20" xr:uid="{CF2DD9DF-0C0C-AB40-874A-7CC61C610889}"/>
  <tableColumns count="2">
    <tableColumn id="1" xr3:uid="{D20F2749-F5E3-9240-AFB6-7923499AB420}" name="Level of German" dataDxfId="39"/>
    <tableColumn id="2" xr3:uid="{CC35AE04-D226-DF4D-BDC6-8CBC7A5B3DD2}" name="frequency" dataDxfId="3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40FFA0C-8DD2-A647-9847-5616382CD7C2}" name="Table9" displayName="Table9" ref="A2:C9" totalsRowShown="0">
  <autoFilter ref="A2:C9" xr:uid="{740FFA0C-8DD2-A647-9847-5616382CD7C2}"/>
  <tableColumns count="3">
    <tableColumn id="1" xr3:uid="{3B5DA2EC-2032-134C-9700-A3D9AC44E4A6}" name="Column1" dataDxfId="37"/>
    <tableColumn id="2" xr3:uid="{893CE424-FFA0-9D4C-B151-0102921AF465}" name="Column2" dataDxfId="36"/>
    <tableColumn id="3" xr3:uid="{98D9ED0F-7EA1-0342-9564-9038ACB3298D}" name="Column3" dataDxfId="35">
      <calculatedColumnFormula>B3/$B$9</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CD6AA2-507B-FF44-93D1-B4469498D8DD}" name="Table10" displayName="Table10" ref="A2:C5" totalsRowShown="0" tableBorderDxfId="34">
  <autoFilter ref="A2:C5" xr:uid="{FFCD6AA2-507B-FF44-93D1-B4469498D8DD}"/>
  <tableColumns count="3">
    <tableColumn id="1" xr3:uid="{751A7B18-45BA-5A43-A51A-931C4884BAB1}" name="Column1" dataDxfId="33"/>
    <tableColumn id="2" xr3:uid="{017A1593-DD47-3649-B940-714F819406AA}" name="Column2" dataDxfId="32"/>
    <tableColumn id="3" xr3:uid="{F23ABD7A-374C-A949-BAFB-020C394A3505}" name="Column3" dataDxfId="31">
      <calculatedColumnFormula>B3/$B$5</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913D3DA-18B2-1041-9941-F47C11094F8F}" name="Table11" displayName="Table11" ref="G1:I37" totalsRowShown="0" headerRowDxfId="30">
  <autoFilter ref="G1:I37" xr:uid="{4913D3DA-18B2-1041-9941-F47C11094F8F}"/>
  <tableColumns count="3">
    <tableColumn id="1" xr3:uid="{6B3E7F4B-B8ED-7C4D-999F-905944B5EB2F}" name="country" dataDxfId="29"/>
    <tableColumn id="2" xr3:uid="{E3ACD369-EDB2-CB4F-AAA6-90920582AC86}" name="frequency" dataDxfId="28"/>
    <tableColumn id="3" xr3:uid="{337C9242-C189-6748-8985-DCC9FE6F9F80}" name="pct" dataDxfId="27">
      <calculatedColumnFormula>H2/$H$37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apsofworld.com/lat_long/germany-lat-long.html" TargetMode="External"/><Relationship Id="rId1" Type="http://schemas.openxmlformats.org/officeDocument/2006/relationships/hyperlink" Target="https://www.exploreanalytics.com/wiki/index.php/Map_Chart" TargetMode="Externa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6.xml"/><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7" Type="http://schemas.openxmlformats.org/officeDocument/2006/relationships/table" Target="../tables/table14.xml"/><Relationship Id="rId2" Type="http://schemas.openxmlformats.org/officeDocument/2006/relationships/hyperlink" Target="https://www.make-it-in-germany.com/en/living-in-germany/discover-germany/immigration" TargetMode="External"/><Relationship Id="rId1" Type="http://schemas.openxmlformats.org/officeDocument/2006/relationships/hyperlink" Targe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 TargetMode="External"/><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87"/>
  <sheetViews>
    <sheetView topLeftCell="A16" zoomScale="75" zoomScaleNormal="50" workbookViewId="0">
      <selection activeCell="P56" sqref="P56"/>
    </sheetView>
  </sheetViews>
  <sheetFormatPr baseColWidth="10" defaultColWidth="12.6640625" defaultRowHeight="15.75" customHeight="1"/>
  <cols>
    <col min="1" max="1" width="26.1640625" customWidth="1"/>
    <col min="2" max="2" width="22.6640625" customWidth="1"/>
    <col min="5" max="5" width="0" hidden="1" customWidth="1"/>
    <col min="6" max="6" width="23.83203125" customWidth="1"/>
  </cols>
  <sheetData>
    <row r="1" spans="1:17" ht="15.75" customHeight="1">
      <c r="A1" s="16" t="s">
        <v>0</v>
      </c>
      <c r="B1" s="1" t="s">
        <v>1</v>
      </c>
      <c r="C1" t="s">
        <v>2</v>
      </c>
      <c r="D1" t="s">
        <v>3</v>
      </c>
      <c r="E1" s="16" t="s">
        <v>4</v>
      </c>
      <c r="F1" s="1" t="s">
        <v>5</v>
      </c>
      <c r="G1" s="2" t="s">
        <v>6</v>
      </c>
      <c r="J1" t="s">
        <v>2</v>
      </c>
      <c r="K1" t="s">
        <v>3</v>
      </c>
      <c r="L1" s="3" t="s">
        <v>1</v>
      </c>
      <c r="M1" s="4" t="s">
        <v>5</v>
      </c>
      <c r="N1" s="5" t="s">
        <v>6</v>
      </c>
      <c r="P1" s="16" t="s">
        <v>7</v>
      </c>
    </row>
    <row r="2" spans="1:17" ht="15.75" customHeight="1">
      <c r="A2" s="45" t="s">
        <v>8</v>
      </c>
      <c r="B2" s="1" t="s">
        <v>9</v>
      </c>
      <c r="C2" s="16">
        <v>52.52</v>
      </c>
      <c r="D2" s="16">
        <v>13.404999999999999</v>
      </c>
      <c r="E2" s="16" t="s">
        <v>10</v>
      </c>
      <c r="F2" s="1">
        <v>87</v>
      </c>
      <c r="G2" s="6">
        <f t="shared" ref="G2:G40" si="0">F2/$F$40</f>
        <v>0.55769230769230771</v>
      </c>
      <c r="J2" t="s">
        <v>11</v>
      </c>
      <c r="K2" t="s">
        <v>12</v>
      </c>
      <c r="L2" s="7" t="s">
        <v>9</v>
      </c>
      <c r="M2" s="1">
        <v>87</v>
      </c>
      <c r="N2" s="8">
        <f t="shared" ref="N2:N8" si="1">M2/$M$8</f>
        <v>0.56493506493506496</v>
      </c>
      <c r="P2" s="37" t="s">
        <v>13</v>
      </c>
    </row>
    <row r="3" spans="1:17" ht="15.75" customHeight="1">
      <c r="A3" s="45" t="s">
        <v>14</v>
      </c>
      <c r="B3" s="1" t="s">
        <v>15</v>
      </c>
      <c r="C3">
        <v>53.551099999999998</v>
      </c>
      <c r="D3">
        <v>9.9937000000000005</v>
      </c>
      <c r="E3" s="16" t="s">
        <v>10</v>
      </c>
      <c r="F3" s="1">
        <v>24</v>
      </c>
      <c r="G3" s="6">
        <f t="shared" si="0"/>
        <v>0.15384615384615385</v>
      </c>
      <c r="J3" t="s">
        <v>16</v>
      </c>
      <c r="K3" t="s">
        <v>17</v>
      </c>
      <c r="L3" s="7" t="s">
        <v>15</v>
      </c>
      <c r="M3" s="1">
        <v>24</v>
      </c>
      <c r="N3" s="8">
        <f t="shared" si="1"/>
        <v>0.15584415584415584</v>
      </c>
    </row>
    <row r="4" spans="1:17" ht="15.75" customHeight="1">
      <c r="A4" s="45" t="s">
        <v>18</v>
      </c>
      <c r="B4" s="1" t="s">
        <v>19</v>
      </c>
      <c r="C4" s="16">
        <v>48.135100000000001</v>
      </c>
      <c r="D4" s="16">
        <v>11.582000000000001</v>
      </c>
      <c r="E4" s="16" t="s">
        <v>10</v>
      </c>
      <c r="F4" s="1">
        <v>7</v>
      </c>
      <c r="G4" s="6">
        <f t="shared" si="0"/>
        <v>4.4871794871794872E-2</v>
      </c>
      <c r="J4" s="16" t="s">
        <v>20</v>
      </c>
      <c r="K4" s="16" t="s">
        <v>21</v>
      </c>
      <c r="L4" s="7" t="s">
        <v>19</v>
      </c>
      <c r="M4" s="1">
        <v>7</v>
      </c>
      <c r="N4" s="8">
        <f t="shared" si="1"/>
        <v>4.5454545454545456E-2</v>
      </c>
      <c r="P4" s="27" t="s">
        <v>22</v>
      </c>
      <c r="Q4" s="37" t="s">
        <v>23</v>
      </c>
    </row>
    <row r="5" spans="1:17" ht="15.75" customHeight="1">
      <c r="A5" s="45" t="s">
        <v>24</v>
      </c>
      <c r="B5" s="1" t="s">
        <v>25</v>
      </c>
      <c r="C5">
        <v>52.390599999999999</v>
      </c>
      <c r="D5">
        <v>13.064500000000001</v>
      </c>
      <c r="E5" s="16" t="s">
        <v>10</v>
      </c>
      <c r="F5" s="1">
        <v>2</v>
      </c>
      <c r="G5" s="6">
        <f t="shared" si="0"/>
        <v>1.282051282051282E-2</v>
      </c>
      <c r="J5" t="s">
        <v>26</v>
      </c>
      <c r="K5" t="s">
        <v>27</v>
      </c>
      <c r="L5" s="7" t="s">
        <v>25</v>
      </c>
      <c r="M5" s="1">
        <v>2</v>
      </c>
      <c r="N5" s="8">
        <f t="shared" si="1"/>
        <v>1.2987012987012988E-2</v>
      </c>
    </row>
    <row r="6" spans="1:17" ht="15.75" customHeight="1">
      <c r="A6" s="45" t="s">
        <v>28</v>
      </c>
      <c r="B6" s="1" t="s">
        <v>29</v>
      </c>
      <c r="C6">
        <v>51.227699999999999</v>
      </c>
      <c r="D6">
        <v>6.7735000000000003</v>
      </c>
      <c r="E6" s="16" t="s">
        <v>10</v>
      </c>
      <c r="F6" s="1">
        <v>2</v>
      </c>
      <c r="G6" s="6">
        <f t="shared" si="0"/>
        <v>1.282051282051282E-2</v>
      </c>
      <c r="J6" t="s">
        <v>30</v>
      </c>
      <c r="K6" t="s">
        <v>31</v>
      </c>
      <c r="L6" s="7" t="s">
        <v>29</v>
      </c>
      <c r="M6" s="1">
        <v>2</v>
      </c>
      <c r="N6" s="8">
        <f t="shared" si="1"/>
        <v>1.2987012987012988E-2</v>
      </c>
    </row>
    <row r="7" spans="1:17" ht="15.75" customHeight="1">
      <c r="A7" s="45" t="s">
        <v>32</v>
      </c>
      <c r="B7" s="35" t="s">
        <v>33</v>
      </c>
      <c r="C7">
        <v>50.110900000000001</v>
      </c>
      <c r="D7">
        <v>8.6821000000000002</v>
      </c>
      <c r="E7" s="16" t="s">
        <v>10</v>
      </c>
      <c r="F7" s="35">
        <v>2</v>
      </c>
      <c r="G7" s="36">
        <f t="shared" si="0"/>
        <v>1.282051282051282E-2</v>
      </c>
      <c r="L7" s="7" t="s">
        <v>34</v>
      </c>
      <c r="M7" s="1">
        <f>SUM(F8:F39)</f>
        <v>32</v>
      </c>
      <c r="N7" s="8">
        <f t="shared" si="1"/>
        <v>0.20779220779220781</v>
      </c>
    </row>
    <row r="8" spans="1:17" ht="15.75" customHeight="1">
      <c r="A8" s="45" t="s">
        <v>35</v>
      </c>
      <c r="B8" s="35" t="s">
        <v>36</v>
      </c>
      <c r="C8">
        <v>52.406799999999997</v>
      </c>
      <c r="D8">
        <v>12.515599999999999</v>
      </c>
      <c r="E8" s="16" t="s">
        <v>10</v>
      </c>
      <c r="F8" s="35">
        <v>1</v>
      </c>
      <c r="G8" s="36">
        <f t="shared" si="0"/>
        <v>6.41025641025641E-3</v>
      </c>
      <c r="L8" s="10" t="s">
        <v>37</v>
      </c>
      <c r="M8" s="11">
        <f>SUM(M2:M7)</f>
        <v>154</v>
      </c>
      <c r="N8" s="12">
        <f t="shared" si="1"/>
        <v>1</v>
      </c>
    </row>
    <row r="9" spans="1:17" ht="15.75" customHeight="1">
      <c r="A9" s="45" t="s">
        <v>38</v>
      </c>
      <c r="B9" s="35" t="s">
        <v>39</v>
      </c>
      <c r="C9">
        <v>51.179600000000001</v>
      </c>
      <c r="D9">
        <v>7.1898</v>
      </c>
      <c r="E9" s="16" t="s">
        <v>10</v>
      </c>
      <c r="F9" s="35">
        <v>1</v>
      </c>
      <c r="G9" s="36">
        <f t="shared" si="0"/>
        <v>6.41025641025641E-3</v>
      </c>
    </row>
    <row r="10" spans="1:17" ht="15.75" customHeight="1">
      <c r="A10" s="45" t="s">
        <v>40</v>
      </c>
      <c r="B10" s="35" t="s">
        <v>41</v>
      </c>
      <c r="C10" s="16">
        <v>51.552599999999998</v>
      </c>
      <c r="D10">
        <v>11.4651</v>
      </c>
      <c r="E10" s="16" t="s">
        <v>10</v>
      </c>
      <c r="F10" s="35">
        <v>1</v>
      </c>
      <c r="G10" s="36">
        <f t="shared" si="0"/>
        <v>6.41025641025641E-3</v>
      </c>
      <c r="L10" s="1" t="s">
        <v>42</v>
      </c>
    </row>
    <row r="11" spans="1:17" ht="15.75" customHeight="1">
      <c r="A11" s="45" t="s">
        <v>43</v>
      </c>
      <c r="B11" s="35" t="s">
        <v>44</v>
      </c>
      <c r="C11">
        <v>48.409500000000001</v>
      </c>
      <c r="D11">
        <v>11.730399999999999</v>
      </c>
      <c r="E11" s="16" t="s">
        <v>10</v>
      </c>
      <c r="F11" s="35">
        <v>1</v>
      </c>
      <c r="G11" s="36">
        <f t="shared" si="0"/>
        <v>6.41025641025641E-3</v>
      </c>
      <c r="L11" s="1" t="s">
        <v>45</v>
      </c>
    </row>
    <row r="12" spans="1:17" ht="15.75" customHeight="1">
      <c r="A12" s="45" t="s">
        <v>46</v>
      </c>
      <c r="B12" s="35" t="s">
        <v>47</v>
      </c>
      <c r="C12">
        <v>47.777200000000001</v>
      </c>
      <c r="D12">
        <v>10.624700000000001</v>
      </c>
      <c r="E12" s="16" t="s">
        <v>10</v>
      </c>
      <c r="F12" s="35">
        <v>1</v>
      </c>
      <c r="G12" s="36">
        <f t="shared" si="0"/>
        <v>6.41025641025641E-3</v>
      </c>
    </row>
    <row r="13" spans="1:17" ht="15.75" customHeight="1">
      <c r="A13" s="45" t="s">
        <v>48</v>
      </c>
      <c r="B13" s="35" t="s">
        <v>49</v>
      </c>
      <c r="C13">
        <v>51.455599999999997</v>
      </c>
      <c r="D13">
        <v>7.0115999999999996</v>
      </c>
      <c r="E13" s="16" t="s">
        <v>10</v>
      </c>
      <c r="F13" s="35">
        <v>1</v>
      </c>
      <c r="G13" s="36">
        <f t="shared" si="0"/>
        <v>6.41025641025641E-3</v>
      </c>
    </row>
    <row r="14" spans="1:17" ht="15.75" customHeight="1">
      <c r="A14" s="45" t="s">
        <v>50</v>
      </c>
      <c r="B14" s="35" t="s">
        <v>51</v>
      </c>
      <c r="C14">
        <v>51.430900000000001</v>
      </c>
      <c r="D14">
        <v>6.8784999999999998</v>
      </c>
      <c r="E14" s="16" t="s">
        <v>10</v>
      </c>
      <c r="F14" s="35">
        <v>1</v>
      </c>
      <c r="G14" s="36">
        <f t="shared" si="0"/>
        <v>6.41025641025641E-3</v>
      </c>
    </row>
    <row r="15" spans="1:17" ht="15.75" customHeight="1">
      <c r="A15" s="45" t="s">
        <v>52</v>
      </c>
      <c r="B15" s="35" t="s">
        <v>53</v>
      </c>
      <c r="C15">
        <v>54.092399999999998</v>
      </c>
      <c r="D15">
        <v>12.0991</v>
      </c>
      <c r="E15" s="16" t="s">
        <v>10</v>
      </c>
      <c r="F15" s="35">
        <v>1</v>
      </c>
      <c r="G15" s="36">
        <f t="shared" si="0"/>
        <v>6.41025641025641E-3</v>
      </c>
    </row>
    <row r="16" spans="1:17" ht="15.75" customHeight="1">
      <c r="A16" s="45" t="s">
        <v>54</v>
      </c>
      <c r="B16" s="35" t="s">
        <v>55</v>
      </c>
      <c r="C16">
        <v>48.8566</v>
      </c>
      <c r="D16">
        <v>9.3510000000000009</v>
      </c>
      <c r="E16" s="16" t="s">
        <v>10</v>
      </c>
      <c r="F16" s="35">
        <v>1</v>
      </c>
      <c r="G16" s="36">
        <f t="shared" si="0"/>
        <v>6.41025641025641E-3</v>
      </c>
    </row>
    <row r="17" spans="1:7" ht="15.75" customHeight="1">
      <c r="A17" s="45" t="s">
        <v>56</v>
      </c>
      <c r="B17" s="35" t="s">
        <v>57</v>
      </c>
      <c r="C17">
        <v>49.451999999999998</v>
      </c>
      <c r="D17">
        <v>11.0768</v>
      </c>
      <c r="E17" s="16" t="s">
        <v>10</v>
      </c>
      <c r="F17" s="35">
        <v>1</v>
      </c>
      <c r="G17" s="36">
        <f t="shared" si="0"/>
        <v>6.41025641025641E-3</v>
      </c>
    </row>
    <row r="18" spans="1:7" ht="15.75" customHeight="1">
      <c r="A18" s="45" t="s">
        <v>58</v>
      </c>
      <c r="B18" s="35" t="s">
        <v>59</v>
      </c>
      <c r="C18">
        <v>52.296500000000002</v>
      </c>
      <c r="D18">
        <v>13.263400000000001</v>
      </c>
      <c r="E18" s="16" t="s">
        <v>10</v>
      </c>
      <c r="F18" s="35">
        <v>1</v>
      </c>
      <c r="G18" s="36">
        <f t="shared" si="0"/>
        <v>6.41025641025641E-3</v>
      </c>
    </row>
    <row r="19" spans="1:7" ht="15.75" customHeight="1">
      <c r="A19" s="45" t="s">
        <v>60</v>
      </c>
      <c r="B19" s="35" t="s">
        <v>61</v>
      </c>
      <c r="C19">
        <v>52.434399999999997</v>
      </c>
      <c r="D19">
        <v>13.7506</v>
      </c>
      <c r="E19" s="16" t="s">
        <v>10</v>
      </c>
      <c r="F19" s="35">
        <v>1</v>
      </c>
      <c r="G19" s="36">
        <f t="shared" si="0"/>
        <v>6.41025641025641E-3</v>
      </c>
    </row>
    <row r="20" spans="1:7" ht="15.75" customHeight="1">
      <c r="A20" s="45" t="s">
        <v>62</v>
      </c>
      <c r="B20" s="35" t="s">
        <v>63</v>
      </c>
      <c r="C20">
        <v>50.205100000000002</v>
      </c>
      <c r="D20">
        <v>8.2284000000000006</v>
      </c>
      <c r="E20" s="16" t="s">
        <v>10</v>
      </c>
      <c r="F20" s="35">
        <v>1</v>
      </c>
      <c r="G20" s="36">
        <f t="shared" si="0"/>
        <v>6.41025641025641E-3</v>
      </c>
    </row>
    <row r="21" spans="1:7" ht="15.75" customHeight="1">
      <c r="A21" s="45" t="s">
        <v>64</v>
      </c>
      <c r="B21" s="35" t="s">
        <v>65</v>
      </c>
      <c r="C21">
        <v>52.3996</v>
      </c>
      <c r="D21">
        <v>13.2159</v>
      </c>
      <c r="E21" s="16" t="s">
        <v>10</v>
      </c>
      <c r="F21" s="35">
        <v>1</v>
      </c>
      <c r="G21" s="36">
        <f t="shared" si="0"/>
        <v>6.41025641025641E-3</v>
      </c>
    </row>
    <row r="22" spans="1:7" ht="15.75" customHeight="1">
      <c r="A22" s="45" t="s">
        <v>66</v>
      </c>
      <c r="B22" s="35" t="s">
        <v>67</v>
      </c>
      <c r="C22">
        <v>50.768799999999999</v>
      </c>
      <c r="D22">
        <v>7.1856999999999998</v>
      </c>
      <c r="E22" s="16" t="s">
        <v>10</v>
      </c>
      <c r="F22" s="35">
        <v>1</v>
      </c>
      <c r="G22" s="36">
        <f t="shared" si="0"/>
        <v>6.41025641025641E-3</v>
      </c>
    </row>
    <row r="23" spans="1:7" ht="15.75" customHeight="1">
      <c r="A23" s="45" t="s">
        <v>68</v>
      </c>
      <c r="B23" s="35" t="s">
        <v>69</v>
      </c>
      <c r="C23">
        <v>48.419800000000002</v>
      </c>
      <c r="D23">
        <v>9.8966999999999992</v>
      </c>
      <c r="E23" s="16" t="s">
        <v>10</v>
      </c>
      <c r="F23" s="35">
        <v>1</v>
      </c>
      <c r="G23" s="36">
        <f t="shared" si="0"/>
        <v>6.41025641025641E-3</v>
      </c>
    </row>
    <row r="24" spans="1:7" ht="15.75" customHeight="1">
      <c r="A24" s="45" t="s">
        <v>70</v>
      </c>
      <c r="B24" s="35" t="s">
        <v>71</v>
      </c>
      <c r="C24">
        <v>52.294199999999996</v>
      </c>
      <c r="D24">
        <v>13.4518</v>
      </c>
      <c r="E24" s="16" t="s">
        <v>10</v>
      </c>
      <c r="F24" s="35">
        <v>1</v>
      </c>
      <c r="G24" s="36">
        <f t="shared" si="0"/>
        <v>6.41025641025641E-3</v>
      </c>
    </row>
    <row r="25" spans="1:7" ht="15.75" customHeight="1">
      <c r="A25" s="45" t="s">
        <v>72</v>
      </c>
      <c r="B25" s="35" t="s">
        <v>73</v>
      </c>
      <c r="C25">
        <v>48.515099999999997</v>
      </c>
      <c r="D25">
        <v>9.6986000000000008</v>
      </c>
      <c r="E25" s="16" t="s">
        <v>10</v>
      </c>
      <c r="F25" s="35">
        <v>1</v>
      </c>
      <c r="G25" s="36">
        <f t="shared" si="0"/>
        <v>6.41025641025641E-3</v>
      </c>
    </row>
    <row r="26" spans="1:7" ht="15.75" customHeight="1">
      <c r="A26" s="45" t="s">
        <v>74</v>
      </c>
      <c r="B26" s="35" t="s">
        <v>75</v>
      </c>
      <c r="C26">
        <v>48.892200000000003</v>
      </c>
      <c r="D26">
        <v>8.7064000000000004</v>
      </c>
      <c r="E26" s="16" t="s">
        <v>10</v>
      </c>
      <c r="F26" s="35">
        <v>1</v>
      </c>
      <c r="G26" s="36">
        <f t="shared" si="0"/>
        <v>6.41025641025641E-3</v>
      </c>
    </row>
    <row r="27" spans="1:7" ht="15.75" customHeight="1">
      <c r="A27" s="45" t="s">
        <v>76</v>
      </c>
      <c r="B27" s="35" t="s">
        <v>77</v>
      </c>
      <c r="C27">
        <v>52.506300000000003</v>
      </c>
      <c r="D27">
        <v>13.659700000000001</v>
      </c>
      <c r="E27" s="16" t="s">
        <v>10</v>
      </c>
      <c r="F27" s="35">
        <v>1</v>
      </c>
      <c r="G27" s="36">
        <f t="shared" si="0"/>
        <v>6.41025641025641E-3</v>
      </c>
    </row>
    <row r="28" spans="1:7" ht="15.75" customHeight="1">
      <c r="A28" s="45" t="s">
        <v>78</v>
      </c>
      <c r="B28" s="35" t="s">
        <v>79</v>
      </c>
      <c r="C28">
        <v>49.481900000000003</v>
      </c>
      <c r="D28">
        <v>8.4352999999999998</v>
      </c>
      <c r="E28" s="16" t="s">
        <v>10</v>
      </c>
      <c r="F28" s="35">
        <v>1</v>
      </c>
      <c r="G28" s="36">
        <f t="shared" si="0"/>
        <v>6.41025641025641E-3</v>
      </c>
    </row>
    <row r="29" spans="1:7" ht="15.75" customHeight="1">
      <c r="A29" s="45" t="s">
        <v>80</v>
      </c>
      <c r="B29" s="35" t="s">
        <v>81</v>
      </c>
      <c r="C29">
        <v>47.5762</v>
      </c>
      <c r="D29">
        <v>9.9685000000000006</v>
      </c>
      <c r="E29" s="16" t="s">
        <v>10</v>
      </c>
      <c r="F29" s="35">
        <v>1</v>
      </c>
      <c r="G29" s="36">
        <f t="shared" si="0"/>
        <v>6.41025641025641E-3</v>
      </c>
    </row>
    <row r="30" spans="1:7" ht="15.75" customHeight="1">
      <c r="A30" s="45" t="s">
        <v>82</v>
      </c>
      <c r="B30" s="35" t="s">
        <v>83</v>
      </c>
      <c r="C30">
        <v>53.481200000000001</v>
      </c>
      <c r="D30">
        <v>9.6981999999999999</v>
      </c>
      <c r="E30" s="16" t="s">
        <v>10</v>
      </c>
      <c r="F30" s="35">
        <v>1</v>
      </c>
      <c r="G30" s="36">
        <f t="shared" si="0"/>
        <v>6.41025641025641E-3</v>
      </c>
    </row>
    <row r="31" spans="1:7" ht="15.75" customHeight="1">
      <c r="A31" s="45" t="s">
        <v>84</v>
      </c>
      <c r="B31" s="35" t="s">
        <v>85</v>
      </c>
      <c r="C31">
        <v>50.9375</v>
      </c>
      <c r="D31">
        <v>6.9603000000000002</v>
      </c>
      <c r="E31" s="16" t="s">
        <v>10</v>
      </c>
      <c r="F31" s="35">
        <v>1</v>
      </c>
      <c r="G31" s="36">
        <f t="shared" si="0"/>
        <v>6.41025641025641E-3</v>
      </c>
    </row>
    <row r="32" spans="1:7" ht="15.75" customHeight="1">
      <c r="A32" s="45" t="s">
        <v>86</v>
      </c>
      <c r="B32" s="35" t="s">
        <v>87</v>
      </c>
      <c r="C32">
        <v>52.422600000000003</v>
      </c>
      <c r="D32">
        <v>10.7865</v>
      </c>
      <c r="E32" s="16" t="s">
        <v>10</v>
      </c>
      <c r="F32" s="35">
        <v>1</v>
      </c>
      <c r="G32" s="36">
        <f t="shared" si="0"/>
        <v>6.41025641025641E-3</v>
      </c>
    </row>
    <row r="33" spans="1:15" ht="15.75" customHeight="1">
      <c r="A33" s="45" t="s">
        <v>88</v>
      </c>
      <c r="B33" s="35" t="s">
        <v>89</v>
      </c>
      <c r="C33">
        <v>53.695399999999999</v>
      </c>
      <c r="D33">
        <v>10.005599999999999</v>
      </c>
      <c r="E33" s="16" t="s">
        <v>10</v>
      </c>
      <c r="F33" s="35">
        <v>1</v>
      </c>
      <c r="G33" s="36">
        <f t="shared" si="0"/>
        <v>6.41025641025641E-3</v>
      </c>
    </row>
    <row r="34" spans="1:15" ht="15.75" customHeight="1">
      <c r="A34" s="45" t="s">
        <v>90</v>
      </c>
      <c r="B34" s="35" t="s">
        <v>91</v>
      </c>
      <c r="C34">
        <v>50.132399999999997</v>
      </c>
      <c r="D34">
        <v>8.5485000000000007</v>
      </c>
      <c r="E34" s="16" t="s">
        <v>10</v>
      </c>
      <c r="F34" s="35">
        <v>1</v>
      </c>
      <c r="G34" s="36">
        <f t="shared" si="0"/>
        <v>6.41025641025641E-3</v>
      </c>
      <c r="O34" s="13"/>
    </row>
    <row r="35" spans="1:15" ht="15.75" customHeight="1">
      <c r="A35" s="45" t="s">
        <v>92</v>
      </c>
      <c r="B35" s="35" t="s">
        <v>93</v>
      </c>
      <c r="C35">
        <v>48.492400000000004</v>
      </c>
      <c r="D35">
        <v>9.2042999999999999</v>
      </c>
      <c r="E35" s="16" t="s">
        <v>10</v>
      </c>
      <c r="F35" s="35">
        <v>1</v>
      </c>
      <c r="G35" s="36">
        <f t="shared" si="0"/>
        <v>6.41025641025641E-3</v>
      </c>
    </row>
    <row r="36" spans="1:15" ht="15.75" customHeight="1">
      <c r="A36" s="45" t="s">
        <v>94</v>
      </c>
      <c r="B36" s="35" t="s">
        <v>95</v>
      </c>
      <c r="C36">
        <v>49.006900000000002</v>
      </c>
      <c r="D36">
        <v>8.4037000000000006</v>
      </c>
      <c r="E36" s="16" t="s">
        <v>10</v>
      </c>
      <c r="F36" s="35">
        <v>1</v>
      </c>
      <c r="G36" s="36">
        <f t="shared" si="0"/>
        <v>6.41025641025641E-3</v>
      </c>
    </row>
    <row r="37" spans="1:15" ht="15.75" customHeight="1">
      <c r="A37" s="45" t="s">
        <v>96</v>
      </c>
      <c r="B37" s="35" t="s">
        <v>97</v>
      </c>
      <c r="C37">
        <v>51.960700000000003</v>
      </c>
      <c r="D37">
        <v>7.6261000000000001</v>
      </c>
      <c r="E37" s="16" t="s">
        <v>10</v>
      </c>
      <c r="F37" s="35">
        <v>1</v>
      </c>
      <c r="G37" s="36">
        <f t="shared" si="0"/>
        <v>6.41025641025641E-3</v>
      </c>
    </row>
    <row r="38" spans="1:15" ht="15.75" customHeight="1">
      <c r="A38" s="45" t="s">
        <v>98</v>
      </c>
      <c r="B38" s="35" t="s">
        <v>99</v>
      </c>
      <c r="C38" s="16">
        <v>50.110900000000001</v>
      </c>
      <c r="D38">
        <v>8.6821000000000002</v>
      </c>
      <c r="E38" s="16" t="s">
        <v>10</v>
      </c>
      <c r="F38" s="35">
        <v>1</v>
      </c>
      <c r="G38" s="36">
        <f t="shared" si="0"/>
        <v>6.41025641025641E-3</v>
      </c>
    </row>
    <row r="39" spans="1:15" ht="15.75" customHeight="1">
      <c r="A39" s="45" t="s">
        <v>100</v>
      </c>
      <c r="B39" s="35" t="s">
        <v>101</v>
      </c>
      <c r="C39">
        <v>52.925600000000003</v>
      </c>
      <c r="D39">
        <v>8.7797999999999998</v>
      </c>
      <c r="E39" s="16" t="s">
        <v>10</v>
      </c>
      <c r="F39" s="35">
        <v>1</v>
      </c>
      <c r="G39" s="36">
        <f t="shared" si="0"/>
        <v>6.41025641025641E-3</v>
      </c>
    </row>
    <row r="40" spans="1:15" ht="15.75" customHeight="1">
      <c r="B40" s="1" t="s">
        <v>37</v>
      </c>
      <c r="F40" s="1">
        <f>SUM(F2:F39)</f>
        <v>156</v>
      </c>
      <c r="G40" s="6">
        <f t="shared" si="0"/>
        <v>1</v>
      </c>
    </row>
    <row r="41" spans="1:15" ht="15.75" customHeight="1">
      <c r="H41" s="6"/>
    </row>
    <row r="44" spans="1:15" ht="15.75" customHeight="1">
      <c r="F44" s="1"/>
    </row>
    <row r="46" spans="1:15" ht="15.75" customHeight="1">
      <c r="A46" s="25" t="s">
        <v>102</v>
      </c>
      <c r="B46" s="25" t="s">
        <v>103</v>
      </c>
    </row>
    <row r="47" spans="1:15" ht="15.75" customHeight="1">
      <c r="A47" s="25" t="s">
        <v>9</v>
      </c>
      <c r="B47" s="41">
        <f t="shared" ref="B47:B59" si="2">C67</f>
        <v>0.55769230769230771</v>
      </c>
    </row>
    <row r="48" spans="1:15" ht="15.75" customHeight="1">
      <c r="A48" s="25" t="s">
        <v>15</v>
      </c>
      <c r="B48" s="41">
        <f t="shared" si="2"/>
        <v>0.15384615384615385</v>
      </c>
    </row>
    <row r="49" spans="1:2" ht="15.75" customHeight="1">
      <c r="A49" s="41" t="s">
        <v>104</v>
      </c>
      <c r="B49" s="41">
        <f t="shared" si="2"/>
        <v>5.7692307692307696E-2</v>
      </c>
    </row>
    <row r="50" spans="1:2" ht="15.75" customHeight="1">
      <c r="A50" s="25" t="s">
        <v>36</v>
      </c>
      <c r="B50" s="41">
        <f t="shared" si="2"/>
        <v>5.128205128205128E-2</v>
      </c>
    </row>
    <row r="51" spans="1:2" ht="15.75" customHeight="1">
      <c r="A51" s="41" t="s">
        <v>105</v>
      </c>
      <c r="B51" s="41">
        <f t="shared" si="2"/>
        <v>4.4871794871794872E-2</v>
      </c>
    </row>
    <row r="52" spans="1:2" ht="15.75" customHeight="1">
      <c r="A52" s="41" t="s">
        <v>106</v>
      </c>
      <c r="B52" s="41">
        <f t="shared" si="2"/>
        <v>3.8461538461538464E-2</v>
      </c>
    </row>
    <row r="53" spans="1:2" ht="15.75" customHeight="1">
      <c r="A53" s="25" t="s">
        <v>107</v>
      </c>
      <c r="B53" s="41">
        <f t="shared" si="2"/>
        <v>2.564102564102564E-2</v>
      </c>
    </row>
    <row r="54" spans="1:2" ht="15.75" customHeight="1">
      <c r="A54" s="25" t="s">
        <v>108</v>
      </c>
      <c r="B54" s="41">
        <f t="shared" si="2"/>
        <v>1.9230769230769232E-2</v>
      </c>
    </row>
    <row r="55" spans="1:2" ht="15.75" customHeight="1">
      <c r="A55" s="25" t="s">
        <v>109</v>
      </c>
      <c r="B55" s="41">
        <f t="shared" si="2"/>
        <v>1.9230769230769232E-2</v>
      </c>
    </row>
    <row r="56" spans="1:2" ht="15.75" customHeight="1">
      <c r="A56" s="41" t="s">
        <v>110</v>
      </c>
      <c r="B56" s="41">
        <f t="shared" si="2"/>
        <v>1.282051282051282E-2</v>
      </c>
    </row>
    <row r="57" spans="1:2" ht="15.75" customHeight="1">
      <c r="A57" s="41" t="s">
        <v>111</v>
      </c>
      <c r="B57" s="41">
        <f t="shared" si="2"/>
        <v>6.41025641025641E-3</v>
      </c>
    </row>
    <row r="58" spans="1:2" ht="15.75" customHeight="1">
      <c r="A58" s="41" t="s">
        <v>112</v>
      </c>
      <c r="B58" s="41">
        <f t="shared" si="2"/>
        <v>6.41025641025641E-3</v>
      </c>
    </row>
    <row r="59" spans="1:2" ht="15.75" customHeight="1">
      <c r="A59" s="41" t="s">
        <v>113</v>
      </c>
      <c r="B59" s="41">
        <f t="shared" si="2"/>
        <v>6.41025641025641E-3</v>
      </c>
    </row>
    <row r="60" spans="1:2" ht="15.75" customHeight="1">
      <c r="A60" s="16" t="s">
        <v>37</v>
      </c>
      <c r="B60" s="41">
        <f>SUM(B47:B59)</f>
        <v>1</v>
      </c>
    </row>
    <row r="66" spans="1:3" ht="15.75" customHeight="1">
      <c r="A66" t="s">
        <v>114</v>
      </c>
      <c r="B66" s="16" t="s">
        <v>115</v>
      </c>
      <c r="C66" s="16" t="s">
        <v>5</v>
      </c>
    </row>
    <row r="67" spans="1:3" ht="15.75" customHeight="1">
      <c r="A67" t="s">
        <v>9</v>
      </c>
      <c r="B67">
        <v>87</v>
      </c>
      <c r="C67" s="41">
        <f t="shared" ref="C67:C80" si="3">B67/$B$80</f>
        <v>0.55769230769230771</v>
      </c>
    </row>
    <row r="68" spans="1:3" ht="15.75" customHeight="1">
      <c r="A68" t="s">
        <v>15</v>
      </c>
      <c r="B68">
        <v>24</v>
      </c>
      <c r="C68" s="41">
        <f t="shared" si="3"/>
        <v>0.15384615384615385</v>
      </c>
    </row>
    <row r="69" spans="1:3" ht="15.75" customHeight="1">
      <c r="A69" t="s">
        <v>104</v>
      </c>
      <c r="B69">
        <v>9</v>
      </c>
      <c r="C69" s="41">
        <f t="shared" si="3"/>
        <v>5.7692307692307696E-2</v>
      </c>
    </row>
    <row r="70" spans="1:3" ht="15.75" customHeight="1">
      <c r="A70" t="s">
        <v>36</v>
      </c>
      <c r="B70">
        <v>8</v>
      </c>
      <c r="C70" s="41">
        <f t="shared" si="3"/>
        <v>5.128205128205128E-2</v>
      </c>
    </row>
    <row r="71" spans="1:3" ht="15.75" customHeight="1">
      <c r="A71" t="s">
        <v>105</v>
      </c>
      <c r="B71">
        <v>7</v>
      </c>
      <c r="C71" s="41">
        <f t="shared" si="3"/>
        <v>4.4871794871794872E-2</v>
      </c>
    </row>
    <row r="72" spans="1:3" ht="15.75" customHeight="1">
      <c r="A72" t="s">
        <v>106</v>
      </c>
      <c r="B72">
        <v>6</v>
      </c>
      <c r="C72" s="41">
        <f t="shared" si="3"/>
        <v>3.8461538461538464E-2</v>
      </c>
    </row>
    <row r="73" spans="1:3" ht="15.75" customHeight="1">
      <c r="A73" t="s">
        <v>107</v>
      </c>
      <c r="B73">
        <v>4</v>
      </c>
      <c r="C73" s="41">
        <f t="shared" si="3"/>
        <v>2.564102564102564E-2</v>
      </c>
    </row>
    <row r="74" spans="1:3" ht="15.75" customHeight="1">
      <c r="A74" t="s">
        <v>108</v>
      </c>
      <c r="B74">
        <v>3</v>
      </c>
      <c r="C74" s="41">
        <f t="shared" si="3"/>
        <v>1.9230769230769232E-2</v>
      </c>
    </row>
    <row r="75" spans="1:3" ht="15.75" customHeight="1">
      <c r="A75" t="s">
        <v>109</v>
      </c>
      <c r="B75">
        <v>3</v>
      </c>
      <c r="C75" s="41">
        <f t="shared" si="3"/>
        <v>1.9230769230769232E-2</v>
      </c>
    </row>
    <row r="76" spans="1:3" ht="15.75" customHeight="1">
      <c r="A76" t="s">
        <v>110</v>
      </c>
      <c r="B76">
        <v>2</v>
      </c>
      <c r="C76" s="41">
        <f t="shared" si="3"/>
        <v>1.282051282051282E-2</v>
      </c>
    </row>
    <row r="77" spans="1:3" ht="15.75" customHeight="1">
      <c r="A77" t="s">
        <v>111</v>
      </c>
      <c r="B77">
        <v>1</v>
      </c>
      <c r="C77" s="41">
        <f t="shared" si="3"/>
        <v>6.41025641025641E-3</v>
      </c>
    </row>
    <row r="78" spans="1:3" ht="15.75" customHeight="1">
      <c r="A78" t="s">
        <v>112</v>
      </c>
      <c r="B78">
        <v>1</v>
      </c>
      <c r="C78" s="41">
        <f t="shared" si="3"/>
        <v>6.41025641025641E-3</v>
      </c>
    </row>
    <row r="79" spans="1:3" ht="15.75" customHeight="1">
      <c r="A79" t="s">
        <v>113</v>
      </c>
      <c r="B79">
        <v>1</v>
      </c>
      <c r="C79" s="41">
        <f t="shared" si="3"/>
        <v>6.41025641025641E-3</v>
      </c>
    </row>
    <row r="80" spans="1:3" ht="15.75" customHeight="1">
      <c r="A80" t="s">
        <v>37</v>
      </c>
      <c r="B80">
        <f>SUM(B67:B79)</f>
        <v>156</v>
      </c>
      <c r="C80" s="41">
        <f t="shared" si="3"/>
        <v>1</v>
      </c>
    </row>
    <row r="83" spans="1:2" ht="15.75" customHeight="1">
      <c r="A83" s="35"/>
      <c r="B83" s="35"/>
    </row>
    <row r="84" spans="1:2" ht="15.75" customHeight="1">
      <c r="A84" s="35"/>
      <c r="B84" s="35"/>
    </row>
    <row r="85" spans="1:2" ht="15.75" customHeight="1">
      <c r="A85" s="35"/>
      <c r="B85" s="35"/>
    </row>
    <row r="86" spans="1:2" ht="15.75" customHeight="1">
      <c r="A86" s="35"/>
      <c r="B86" s="35"/>
    </row>
    <row r="87" spans="1:2" ht="15.75" customHeight="1">
      <c r="A87" s="35"/>
      <c r="B87" s="35"/>
    </row>
  </sheetData>
  <hyperlinks>
    <hyperlink ref="Q4" r:id="rId1" xr:uid="{566FEDAB-B62D-C542-833F-0958B8EE8055}"/>
    <hyperlink ref="P2" r:id="rId2" xr:uid="{9769D88B-9607-6B4F-816D-D99D833C2F08}"/>
  </hyperlinks>
  <pageMargins left="0.7" right="0.7" top="0.75" bottom="0.75" header="0.3" footer="0.3"/>
  <pageSetup paperSize="9" orientation="portrait" horizontalDpi="0" verticalDpi="0"/>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52D2A-800B-3140-B601-B949F26C3F41}">
  <dimension ref="A1:L55"/>
  <sheetViews>
    <sheetView showGridLines="0" zoomScale="170" zoomScaleNormal="170" zoomScalePageLayoutView="90" workbookViewId="0">
      <selection activeCell="J66" sqref="J66"/>
    </sheetView>
  </sheetViews>
  <sheetFormatPr baseColWidth="10" defaultColWidth="11.5" defaultRowHeight="13"/>
  <cols>
    <col min="1" max="1" width="26.6640625" customWidth="1"/>
  </cols>
  <sheetData>
    <row r="1" spans="1:12" ht="14">
      <c r="A1" s="64"/>
      <c r="B1" s="64"/>
      <c r="C1" s="64"/>
      <c r="D1" s="64"/>
      <c r="E1" s="64"/>
      <c r="F1" s="64"/>
      <c r="G1" s="64"/>
      <c r="H1" s="64"/>
      <c r="I1" s="64"/>
      <c r="J1" s="64"/>
      <c r="K1" s="64"/>
      <c r="L1" s="64"/>
    </row>
    <row r="2" spans="1:12" ht="14">
      <c r="A2" s="64"/>
      <c r="B2" s="64"/>
      <c r="C2" s="64"/>
      <c r="D2" s="64"/>
      <c r="E2" s="64"/>
      <c r="F2" s="64"/>
      <c r="G2" s="64"/>
      <c r="H2" s="64"/>
      <c r="I2" s="64"/>
      <c r="J2" s="64"/>
      <c r="K2" s="64"/>
      <c r="L2" s="64"/>
    </row>
    <row r="3" spans="1:12" ht="14">
      <c r="A3" s="64"/>
      <c r="B3" s="64"/>
      <c r="C3" s="64"/>
      <c r="D3" s="64"/>
      <c r="E3" s="64"/>
      <c r="F3" s="64"/>
      <c r="G3" s="64"/>
      <c r="H3" s="64"/>
      <c r="I3" s="64"/>
      <c r="J3" s="64"/>
      <c r="K3" s="64"/>
      <c r="L3" s="64"/>
    </row>
    <row r="4" spans="1:12" ht="14">
      <c r="A4" s="64"/>
      <c r="B4" s="64"/>
      <c r="C4" s="64"/>
      <c r="D4" s="64"/>
      <c r="E4" s="64"/>
      <c r="F4" s="64"/>
      <c r="G4" s="64"/>
      <c r="H4" s="64"/>
      <c r="I4" s="64"/>
      <c r="J4" s="64"/>
      <c r="K4" s="64"/>
      <c r="L4" s="64"/>
    </row>
    <row r="5" spans="1:12" ht="14">
      <c r="A5" s="64"/>
      <c r="B5" s="64"/>
      <c r="C5" s="64"/>
      <c r="D5" s="64"/>
      <c r="E5" s="64"/>
      <c r="F5" s="64"/>
      <c r="G5" s="64"/>
      <c r="H5" s="64"/>
      <c r="I5" s="64"/>
      <c r="J5" s="64"/>
      <c r="K5" s="64"/>
      <c r="L5" s="64"/>
    </row>
    <row r="6" spans="1:12" ht="14">
      <c r="A6" s="64"/>
      <c r="B6" s="64"/>
      <c r="C6" s="64"/>
      <c r="D6" s="64"/>
      <c r="E6" s="64"/>
      <c r="F6" s="64"/>
      <c r="G6" s="64"/>
      <c r="H6" s="64"/>
      <c r="I6" s="64"/>
      <c r="J6" s="64"/>
      <c r="K6" s="64"/>
      <c r="L6" s="64"/>
    </row>
    <row r="7" spans="1:12" ht="14">
      <c r="A7" s="64"/>
      <c r="B7" s="64"/>
      <c r="C7" s="64"/>
      <c r="D7" s="64"/>
      <c r="E7" s="64"/>
      <c r="F7" s="64"/>
      <c r="G7" s="64"/>
      <c r="H7" s="64"/>
      <c r="I7" s="64"/>
      <c r="J7" s="64"/>
      <c r="K7" s="64"/>
      <c r="L7" s="64"/>
    </row>
    <row r="8" spans="1:12" ht="14">
      <c r="A8" s="64"/>
      <c r="B8" s="64"/>
      <c r="C8" s="64"/>
      <c r="D8" s="64"/>
      <c r="E8" s="64"/>
      <c r="F8" s="64"/>
      <c r="G8" s="64"/>
      <c r="H8" s="64"/>
      <c r="I8" s="64"/>
      <c r="J8" s="64"/>
      <c r="K8" s="64"/>
      <c r="L8" s="64"/>
    </row>
    <row r="9" spans="1:12" ht="14">
      <c r="A9" s="64"/>
      <c r="B9" s="64"/>
      <c r="C9" s="64"/>
      <c r="D9" s="64"/>
      <c r="E9" s="64"/>
      <c r="F9" s="64"/>
      <c r="G9" s="64"/>
      <c r="H9" s="64"/>
      <c r="I9" s="64"/>
      <c r="J9" s="64"/>
      <c r="K9" s="64"/>
      <c r="L9" s="64"/>
    </row>
    <row r="10" spans="1:12" ht="14">
      <c r="A10" s="64"/>
      <c r="B10" s="64"/>
      <c r="C10" s="64"/>
      <c r="D10" s="64"/>
      <c r="E10" s="64"/>
      <c r="F10" s="64"/>
      <c r="G10" s="64"/>
      <c r="H10" s="64"/>
      <c r="I10" s="64"/>
      <c r="J10" s="64"/>
      <c r="K10" s="64"/>
      <c r="L10" s="64"/>
    </row>
    <row r="11" spans="1:12" ht="14">
      <c r="A11" s="64"/>
      <c r="B11" s="64"/>
      <c r="C11" s="64"/>
      <c r="D11" s="64"/>
      <c r="E11" s="64"/>
      <c r="F11" s="64"/>
      <c r="G11" s="64"/>
      <c r="H11" s="64"/>
      <c r="I11" s="64"/>
      <c r="J11" s="64"/>
      <c r="K11" s="64"/>
      <c r="L11" s="64"/>
    </row>
    <row r="12" spans="1:12" ht="14">
      <c r="A12" s="64"/>
      <c r="B12" s="64"/>
      <c r="C12" s="64"/>
      <c r="D12" s="64"/>
      <c r="E12" s="64"/>
      <c r="F12" s="64"/>
      <c r="G12" s="64"/>
      <c r="H12" s="64"/>
      <c r="I12" s="64"/>
      <c r="J12" s="64"/>
      <c r="K12" s="64"/>
      <c r="L12" s="64"/>
    </row>
    <row r="13" spans="1:12" ht="14">
      <c r="A13" s="64"/>
      <c r="B13" s="64"/>
      <c r="C13" s="64"/>
      <c r="D13" s="64"/>
      <c r="E13" s="64"/>
      <c r="F13" s="64"/>
      <c r="G13" s="64"/>
      <c r="H13" s="64"/>
      <c r="I13" s="64"/>
      <c r="J13" s="64"/>
      <c r="K13" s="64"/>
      <c r="L13" s="64"/>
    </row>
    <row r="14" spans="1:12" ht="14">
      <c r="A14" s="64"/>
      <c r="B14" s="64"/>
      <c r="C14" s="64"/>
      <c r="D14" s="64"/>
      <c r="E14" s="64"/>
      <c r="F14" s="64"/>
      <c r="G14" s="64"/>
      <c r="H14" s="64"/>
      <c r="I14" s="64"/>
      <c r="J14" s="64"/>
      <c r="K14" s="64"/>
      <c r="L14" s="64"/>
    </row>
    <row r="15" spans="1:12" ht="14">
      <c r="A15" s="64"/>
      <c r="B15" s="64"/>
      <c r="C15" s="64"/>
      <c r="D15" s="64"/>
      <c r="E15" s="64"/>
      <c r="F15" s="64"/>
      <c r="G15" s="64"/>
      <c r="H15" s="64"/>
      <c r="I15" s="64"/>
      <c r="J15" s="64"/>
      <c r="K15" s="64"/>
      <c r="L15" s="64"/>
    </row>
    <row r="16" spans="1:12" ht="14">
      <c r="A16" s="64"/>
      <c r="B16" s="64"/>
      <c r="C16" s="64"/>
      <c r="D16" s="64"/>
      <c r="E16" s="64"/>
      <c r="F16" s="64"/>
      <c r="G16" s="64"/>
      <c r="H16" s="64"/>
      <c r="I16" s="64"/>
      <c r="J16" s="64"/>
      <c r="K16" s="64"/>
      <c r="L16" s="64"/>
    </row>
    <row r="17" spans="1:12" ht="14">
      <c r="A17" s="64"/>
      <c r="B17" s="64"/>
      <c r="C17" s="64"/>
      <c r="D17" s="64"/>
      <c r="E17" s="64"/>
      <c r="F17" s="64"/>
      <c r="G17" s="64"/>
      <c r="H17" s="64"/>
      <c r="I17" s="64"/>
      <c r="J17" s="64"/>
      <c r="K17" s="64"/>
      <c r="L17" s="64"/>
    </row>
    <row r="18" spans="1:12" ht="14">
      <c r="A18" s="64"/>
      <c r="B18" s="64"/>
      <c r="C18" s="64"/>
      <c r="D18" s="64"/>
      <c r="E18" s="64"/>
      <c r="F18" s="64"/>
      <c r="G18" s="64"/>
      <c r="H18" s="64"/>
      <c r="I18" s="64"/>
      <c r="J18" s="64"/>
      <c r="K18" s="64"/>
      <c r="L18" s="64"/>
    </row>
    <row r="19" spans="1:12" ht="14">
      <c r="A19" s="64"/>
      <c r="B19" s="64"/>
      <c r="C19" s="64"/>
      <c r="D19" s="64"/>
      <c r="E19" s="64"/>
      <c r="F19" s="64"/>
      <c r="G19" s="64"/>
      <c r="H19" s="64"/>
      <c r="I19" s="64"/>
      <c r="J19" s="64"/>
      <c r="K19" s="64"/>
      <c r="L19" s="64"/>
    </row>
    <row r="20" spans="1:12" ht="14">
      <c r="A20" s="64"/>
      <c r="B20" s="64"/>
      <c r="C20" s="64"/>
      <c r="D20" s="64"/>
      <c r="E20" s="64"/>
      <c r="F20" s="64"/>
      <c r="G20" s="64"/>
      <c r="H20" s="64"/>
      <c r="I20" s="64"/>
      <c r="J20" s="64"/>
      <c r="K20" s="64"/>
      <c r="L20" s="64"/>
    </row>
    <row r="21" spans="1:12" ht="14">
      <c r="A21" s="64"/>
      <c r="B21" s="64"/>
      <c r="C21" s="64"/>
      <c r="D21" s="64"/>
      <c r="E21" s="64"/>
      <c r="F21" s="64"/>
      <c r="G21" s="64"/>
      <c r="H21" s="64"/>
      <c r="I21" s="64"/>
      <c r="J21" s="64"/>
      <c r="K21" s="64"/>
      <c r="L21" s="64"/>
    </row>
    <row r="22" spans="1:12" ht="14">
      <c r="A22" s="64"/>
      <c r="B22" s="64"/>
      <c r="C22" s="64"/>
      <c r="D22" s="64"/>
      <c r="E22" s="64"/>
      <c r="F22" s="64"/>
      <c r="G22" s="64"/>
      <c r="H22" s="64"/>
      <c r="I22" s="64"/>
      <c r="J22" s="64"/>
      <c r="K22" s="64"/>
      <c r="L22" s="64"/>
    </row>
    <row r="23" spans="1:12" ht="14">
      <c r="A23" s="64"/>
      <c r="B23" s="64"/>
      <c r="C23" s="64"/>
      <c r="D23" s="64"/>
      <c r="E23" s="64"/>
      <c r="F23" s="64"/>
      <c r="G23" s="64"/>
      <c r="H23" s="64"/>
      <c r="I23" s="64"/>
      <c r="J23" s="64"/>
      <c r="K23" s="64"/>
      <c r="L23" s="64"/>
    </row>
    <row r="24" spans="1:12" ht="14">
      <c r="A24" s="64"/>
      <c r="B24" s="64"/>
      <c r="C24" s="64"/>
      <c r="D24" s="64"/>
      <c r="E24" s="64"/>
      <c r="F24" s="64"/>
      <c r="G24" s="64"/>
      <c r="H24" s="64"/>
      <c r="I24" s="64"/>
      <c r="J24" s="64"/>
      <c r="K24" s="64"/>
      <c r="L24" s="64"/>
    </row>
    <row r="25" spans="1:12" ht="14">
      <c r="A25" s="64"/>
      <c r="B25" s="64"/>
      <c r="C25" s="64"/>
      <c r="D25" s="64"/>
      <c r="E25" s="64"/>
      <c r="F25" s="64"/>
      <c r="G25" s="64"/>
      <c r="H25" s="64"/>
      <c r="I25" s="64"/>
      <c r="J25" s="64"/>
      <c r="K25" s="64"/>
      <c r="L25" s="64"/>
    </row>
    <row r="26" spans="1:12" ht="14">
      <c r="A26" s="64"/>
      <c r="B26" s="64"/>
      <c r="C26" s="64"/>
      <c r="D26" s="64"/>
      <c r="E26" s="64"/>
      <c r="F26" s="64"/>
      <c r="G26" s="64"/>
      <c r="H26" s="64"/>
      <c r="I26" s="64"/>
      <c r="J26" s="64"/>
      <c r="K26" s="64"/>
      <c r="L26" s="64"/>
    </row>
    <row r="27" spans="1:12" ht="14">
      <c r="A27" s="64"/>
      <c r="B27" s="64"/>
      <c r="C27" s="64"/>
      <c r="D27" s="64"/>
      <c r="E27" s="64"/>
      <c r="F27" s="64"/>
      <c r="G27" s="64"/>
      <c r="H27" s="64"/>
      <c r="I27" s="64"/>
      <c r="J27" s="64"/>
      <c r="K27" s="64"/>
      <c r="L27" s="64"/>
    </row>
    <row r="28" spans="1:12" ht="14">
      <c r="A28" s="64"/>
      <c r="B28" s="64"/>
      <c r="C28" s="64"/>
      <c r="D28" s="64"/>
      <c r="E28" s="64"/>
      <c r="F28" s="64"/>
      <c r="G28" s="64"/>
      <c r="H28" s="64"/>
      <c r="I28" s="64"/>
      <c r="J28" s="64"/>
      <c r="K28" s="64"/>
      <c r="L28" s="64"/>
    </row>
    <row r="29" spans="1:12" ht="14">
      <c r="A29" s="64"/>
      <c r="B29" s="64"/>
      <c r="C29" s="64"/>
      <c r="D29" s="64"/>
      <c r="E29" s="64"/>
      <c r="F29" s="64"/>
      <c r="G29" s="64"/>
      <c r="H29" s="64"/>
      <c r="I29" s="64"/>
      <c r="J29" s="64"/>
      <c r="K29" s="64"/>
      <c r="L29" s="64"/>
    </row>
    <row r="30" spans="1:12" ht="14">
      <c r="A30" s="64"/>
      <c r="B30" s="64"/>
      <c r="C30" s="64"/>
      <c r="D30" s="64"/>
      <c r="E30" s="64"/>
      <c r="F30" s="64"/>
      <c r="G30" s="64"/>
      <c r="H30" s="64"/>
      <c r="I30" s="64"/>
      <c r="J30" s="64"/>
      <c r="K30" s="64"/>
      <c r="L30" s="64"/>
    </row>
    <row r="31" spans="1:12" ht="14">
      <c r="A31" s="64"/>
      <c r="B31" s="64"/>
      <c r="C31" s="64"/>
      <c r="D31" s="64"/>
      <c r="E31" s="64"/>
      <c r="F31" s="64"/>
      <c r="G31" s="64"/>
      <c r="H31" s="64"/>
      <c r="I31" s="64"/>
      <c r="J31" s="64"/>
      <c r="K31" s="64"/>
      <c r="L31" s="64"/>
    </row>
    <row r="32" spans="1:12" ht="14">
      <c r="A32" s="64"/>
      <c r="B32" s="64"/>
      <c r="C32" s="64"/>
      <c r="D32" s="64"/>
      <c r="E32" s="64"/>
      <c r="F32" s="64"/>
      <c r="G32" s="64"/>
      <c r="H32" s="64"/>
      <c r="I32" s="64"/>
      <c r="J32" s="64"/>
      <c r="K32" s="64"/>
      <c r="L32" s="64"/>
    </row>
    <row r="33" spans="1:12" ht="14">
      <c r="A33" s="64"/>
      <c r="B33" s="64"/>
      <c r="C33" s="64"/>
      <c r="D33" s="64"/>
      <c r="E33" s="64"/>
      <c r="F33" s="64"/>
      <c r="G33" s="64"/>
      <c r="H33" s="64"/>
      <c r="I33" s="64"/>
      <c r="J33" s="64"/>
      <c r="K33" s="64"/>
      <c r="L33" s="64"/>
    </row>
    <row r="34" spans="1:12" ht="14">
      <c r="A34" s="64"/>
      <c r="B34" s="64"/>
      <c r="C34" s="64"/>
      <c r="D34" s="64"/>
      <c r="E34" s="64"/>
      <c r="F34" s="64"/>
      <c r="G34" s="64"/>
      <c r="H34" s="64"/>
      <c r="I34" s="64"/>
      <c r="J34" s="64"/>
      <c r="K34" s="64"/>
      <c r="L34" s="64"/>
    </row>
    <row r="35" spans="1:12" ht="14">
      <c r="A35" s="64"/>
      <c r="B35" s="64"/>
      <c r="C35" s="64"/>
      <c r="D35" s="64"/>
      <c r="E35" s="64"/>
      <c r="F35" s="64"/>
      <c r="G35" s="64"/>
      <c r="H35" s="64"/>
      <c r="I35" s="64"/>
      <c r="J35" s="64"/>
      <c r="K35" s="64"/>
      <c r="L35" s="64"/>
    </row>
    <row r="36" spans="1:12" ht="14">
      <c r="A36" s="64"/>
      <c r="B36" s="64"/>
      <c r="C36" s="64"/>
      <c r="D36" s="64"/>
      <c r="E36" s="64"/>
      <c r="F36" s="64"/>
      <c r="G36" s="64"/>
      <c r="H36" s="64"/>
      <c r="I36" s="64"/>
      <c r="J36" s="64"/>
      <c r="K36" s="64"/>
      <c r="L36" s="64"/>
    </row>
    <row r="37" spans="1:12" ht="14">
      <c r="A37" s="64"/>
      <c r="B37" s="64"/>
      <c r="C37" s="64"/>
      <c r="D37" s="64"/>
      <c r="E37" s="64"/>
      <c r="F37" s="64"/>
      <c r="G37" s="64"/>
      <c r="H37" s="64"/>
      <c r="I37" s="64"/>
      <c r="J37" s="64"/>
      <c r="K37" s="64"/>
      <c r="L37" s="64"/>
    </row>
    <row r="38" spans="1:12" ht="14">
      <c r="A38" s="64"/>
      <c r="B38" s="64"/>
      <c r="C38" s="64"/>
      <c r="D38" s="64"/>
      <c r="E38" s="64"/>
      <c r="F38" s="64"/>
      <c r="G38" s="64"/>
      <c r="H38" s="64"/>
      <c r="I38" s="64"/>
      <c r="J38" s="64"/>
      <c r="K38" s="64"/>
      <c r="L38" s="64"/>
    </row>
    <row r="39" spans="1:12" ht="14">
      <c r="A39" s="64"/>
      <c r="B39" s="64"/>
      <c r="C39" s="64"/>
      <c r="D39" s="64"/>
      <c r="E39" s="64"/>
      <c r="F39" s="64"/>
      <c r="G39" s="64"/>
      <c r="H39" s="64"/>
      <c r="I39" s="64"/>
      <c r="J39" s="64"/>
      <c r="K39" s="64"/>
      <c r="L39" s="64"/>
    </row>
    <row r="40" spans="1:12" ht="14">
      <c r="A40" s="64"/>
      <c r="B40" s="64"/>
      <c r="C40" s="64"/>
      <c r="D40" s="64"/>
      <c r="E40" s="64"/>
      <c r="F40" s="64"/>
      <c r="G40" s="64"/>
      <c r="H40" s="64"/>
      <c r="I40" s="64"/>
      <c r="J40" s="64"/>
      <c r="K40" s="64"/>
      <c r="L40" s="64"/>
    </row>
    <row r="41" spans="1:12" ht="14">
      <c r="A41" s="64"/>
      <c r="B41" s="64"/>
      <c r="C41" s="64"/>
      <c r="D41" s="64"/>
      <c r="E41" s="64"/>
      <c r="F41" s="64"/>
      <c r="G41" s="64"/>
      <c r="H41" s="64"/>
      <c r="I41" s="64"/>
      <c r="J41" s="64"/>
      <c r="K41" s="64"/>
      <c r="L41" s="64"/>
    </row>
    <row r="42" spans="1:12" ht="14">
      <c r="A42" s="64"/>
      <c r="B42" s="64"/>
      <c r="C42" s="64"/>
      <c r="D42" s="64"/>
      <c r="E42" s="64"/>
      <c r="F42" s="64"/>
      <c r="G42" s="64"/>
      <c r="H42" s="64"/>
      <c r="I42" s="64"/>
      <c r="J42" s="64"/>
      <c r="K42" s="64"/>
      <c r="L42" s="64"/>
    </row>
    <row r="43" spans="1:12" ht="14">
      <c r="A43" s="64"/>
      <c r="B43" s="64"/>
      <c r="C43" s="64"/>
      <c r="D43" s="64"/>
      <c r="E43" s="64"/>
      <c r="F43" s="64"/>
      <c r="G43" s="64"/>
      <c r="H43" s="64"/>
      <c r="I43" s="64"/>
      <c r="J43" s="64"/>
      <c r="K43" s="64"/>
      <c r="L43" s="64"/>
    </row>
    <row r="44" spans="1:12" ht="14">
      <c r="A44" s="64"/>
      <c r="B44" s="64"/>
      <c r="C44" s="64"/>
      <c r="D44" s="64"/>
      <c r="E44" s="64"/>
      <c r="F44" s="64"/>
      <c r="G44" s="64"/>
      <c r="H44" s="64"/>
      <c r="I44" s="64"/>
      <c r="J44" s="64"/>
      <c r="K44" s="64"/>
      <c r="L44" s="64"/>
    </row>
    <row r="45" spans="1:12" ht="14">
      <c r="A45" s="64"/>
      <c r="B45" s="64"/>
      <c r="C45" s="64"/>
      <c r="D45" s="64"/>
      <c r="E45" s="64"/>
      <c r="F45" s="64"/>
      <c r="G45" s="64"/>
      <c r="H45" s="64"/>
      <c r="I45" s="64"/>
      <c r="J45" s="64"/>
      <c r="K45" s="64"/>
      <c r="L45" s="64"/>
    </row>
    <row r="46" spans="1:12" ht="14">
      <c r="A46" s="64"/>
      <c r="B46" s="64"/>
      <c r="C46" s="64"/>
      <c r="D46" s="64"/>
      <c r="E46" s="64"/>
      <c r="F46" s="64"/>
      <c r="G46" s="64"/>
      <c r="H46" s="64"/>
      <c r="I46" s="64"/>
      <c r="J46" s="64"/>
      <c r="K46" s="64"/>
      <c r="L46" s="64"/>
    </row>
    <row r="47" spans="1:12" ht="14">
      <c r="A47" s="64"/>
      <c r="B47" s="64"/>
      <c r="C47" s="64"/>
      <c r="D47" s="64"/>
      <c r="E47" s="64"/>
      <c r="F47" s="64"/>
      <c r="G47" s="64"/>
      <c r="H47" s="64"/>
      <c r="I47" s="64"/>
      <c r="J47" s="64"/>
      <c r="K47" s="64"/>
      <c r="L47" s="64"/>
    </row>
    <row r="48" spans="1:12" ht="14">
      <c r="A48" s="64"/>
      <c r="B48" s="64"/>
      <c r="C48" s="64"/>
      <c r="D48" s="64"/>
      <c r="E48" s="64"/>
      <c r="F48" s="64"/>
      <c r="G48" s="64"/>
      <c r="H48" s="64"/>
      <c r="I48" s="64"/>
      <c r="J48" s="64"/>
      <c r="K48" s="64"/>
      <c r="L48" s="64"/>
    </row>
    <row r="49" spans="1:12" ht="14">
      <c r="A49" s="64"/>
      <c r="B49" s="64"/>
      <c r="C49" s="64"/>
      <c r="D49" s="64"/>
      <c r="E49" s="64"/>
      <c r="F49" s="64"/>
      <c r="G49" s="64"/>
      <c r="H49" s="64"/>
      <c r="I49" s="64"/>
      <c r="J49" s="64"/>
      <c r="K49" s="64"/>
      <c r="L49" s="64"/>
    </row>
    <row r="50" spans="1:12" ht="14">
      <c r="A50" s="64"/>
      <c r="B50" s="64"/>
      <c r="C50" s="64"/>
      <c r="D50" s="64"/>
      <c r="E50" s="64"/>
      <c r="F50" s="64"/>
      <c r="G50" s="64"/>
      <c r="H50" s="64"/>
      <c r="I50" s="64"/>
      <c r="J50" s="64"/>
      <c r="K50" s="64"/>
      <c r="L50" s="64"/>
    </row>
    <row r="53" spans="1:12">
      <c r="D53" s="16"/>
    </row>
    <row r="55" spans="1:12">
      <c r="C55" s="16"/>
    </row>
  </sheetData>
  <pageMargins left="0.7" right="0.7" top="0.75" bottom="0.75" header="0.3" footer="0.3"/>
  <pageSetup paperSize="5"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0A767-EBAE-2943-ABB2-DBFDA948FD3F}">
  <dimension ref="A1:R61"/>
  <sheetViews>
    <sheetView showGridLines="0" tabSelected="1" zoomScale="170" zoomScaleNormal="170" workbookViewId="0">
      <selection activeCell="L44" sqref="L44"/>
    </sheetView>
  </sheetViews>
  <sheetFormatPr baseColWidth="10" defaultColWidth="11.5" defaultRowHeight="13"/>
  <sheetData>
    <row r="1" spans="1:18" ht="14">
      <c r="A1" s="64"/>
      <c r="B1" s="64"/>
      <c r="C1" s="64"/>
      <c r="D1" s="64"/>
      <c r="E1" s="64"/>
      <c r="F1" s="64"/>
      <c r="G1" s="64"/>
      <c r="H1" s="64"/>
      <c r="I1" s="64"/>
      <c r="J1" s="64"/>
      <c r="K1" s="64"/>
      <c r="L1" s="64"/>
      <c r="M1" s="64"/>
      <c r="N1" s="64"/>
      <c r="O1" s="64"/>
      <c r="P1" s="64"/>
      <c r="Q1" s="64"/>
      <c r="R1" s="64"/>
    </row>
    <row r="2" spans="1:18" ht="14">
      <c r="A2" s="64"/>
      <c r="B2" s="64"/>
      <c r="C2" s="64"/>
      <c r="D2" s="64"/>
      <c r="E2" s="64"/>
      <c r="F2" s="64"/>
      <c r="G2" s="64"/>
      <c r="H2" s="64"/>
      <c r="I2" s="64"/>
      <c r="J2" s="64"/>
      <c r="K2" s="64"/>
      <c r="L2" s="64"/>
      <c r="M2" s="64"/>
      <c r="N2" s="64"/>
      <c r="O2" s="64"/>
      <c r="P2" s="64"/>
      <c r="Q2" s="64"/>
      <c r="R2" s="64"/>
    </row>
    <row r="3" spans="1:18" ht="14">
      <c r="A3" s="64"/>
      <c r="B3" s="64"/>
      <c r="C3" s="64"/>
      <c r="D3" s="64"/>
      <c r="E3" s="64"/>
      <c r="F3" s="64"/>
      <c r="G3" s="64"/>
      <c r="H3" s="64"/>
      <c r="I3" s="64"/>
      <c r="J3" s="64"/>
      <c r="K3" s="64"/>
      <c r="L3" s="64"/>
      <c r="M3" s="64"/>
      <c r="N3" s="64"/>
      <c r="O3" s="64"/>
      <c r="P3" s="64"/>
      <c r="Q3" s="64"/>
      <c r="R3" s="64"/>
    </row>
    <row r="4" spans="1:18" ht="14">
      <c r="A4" s="64"/>
      <c r="B4" s="64"/>
      <c r="C4" s="64"/>
      <c r="D4" s="64"/>
      <c r="E4" s="64"/>
      <c r="F4" s="64"/>
      <c r="G4" s="64"/>
      <c r="H4" s="64"/>
      <c r="I4" s="64"/>
      <c r="J4" s="64"/>
      <c r="K4" s="64"/>
      <c r="L4" s="64"/>
      <c r="M4" s="64"/>
      <c r="N4" s="64"/>
      <c r="O4" s="64"/>
      <c r="P4" s="64"/>
      <c r="Q4" s="64"/>
      <c r="R4" s="64"/>
    </row>
    <row r="5" spans="1:18" ht="14">
      <c r="A5" s="64"/>
      <c r="B5" s="64"/>
      <c r="C5" s="64"/>
      <c r="D5" s="64"/>
      <c r="E5" s="64"/>
      <c r="F5" s="64"/>
      <c r="G5" s="64"/>
      <c r="H5" s="64"/>
      <c r="I5" s="64"/>
      <c r="J5" s="64"/>
      <c r="K5" s="64"/>
      <c r="L5" s="64"/>
      <c r="M5" s="64"/>
      <c r="N5" s="64"/>
      <c r="O5" s="64"/>
      <c r="P5" s="64"/>
      <c r="Q5" s="64"/>
      <c r="R5" s="64"/>
    </row>
    <row r="6" spans="1:18" ht="14">
      <c r="A6" s="64"/>
      <c r="B6" s="64"/>
      <c r="C6" s="64"/>
      <c r="D6" s="64"/>
      <c r="E6" s="65"/>
      <c r="F6" s="64"/>
      <c r="G6" s="64"/>
      <c r="H6" s="64"/>
      <c r="I6" s="64"/>
      <c r="J6" s="64"/>
      <c r="K6" s="64"/>
      <c r="L6" s="64"/>
      <c r="M6" s="64"/>
      <c r="N6" s="64"/>
      <c r="O6" s="64"/>
      <c r="P6" s="64"/>
      <c r="Q6" s="64"/>
      <c r="R6" s="64"/>
    </row>
    <row r="7" spans="1:18" ht="14">
      <c r="A7" s="64"/>
      <c r="B7" s="64"/>
      <c r="C7" s="64"/>
      <c r="D7" s="64"/>
      <c r="E7" s="64"/>
      <c r="F7" s="64"/>
      <c r="G7" s="64"/>
      <c r="H7" s="64"/>
      <c r="I7" s="64"/>
      <c r="J7" s="64"/>
      <c r="K7" s="64"/>
      <c r="L7" s="64"/>
      <c r="M7" s="64"/>
      <c r="N7" s="64"/>
      <c r="O7" s="64"/>
      <c r="P7" s="64"/>
      <c r="Q7" s="64"/>
      <c r="R7" s="64"/>
    </row>
    <row r="8" spans="1:18" ht="14">
      <c r="A8" s="64"/>
      <c r="B8" s="64"/>
      <c r="C8" s="64"/>
      <c r="D8" s="64"/>
      <c r="E8" s="64"/>
      <c r="F8" s="64"/>
      <c r="G8" s="64"/>
      <c r="H8" s="64"/>
      <c r="I8" s="64"/>
      <c r="J8" s="64"/>
      <c r="K8" s="64"/>
      <c r="L8" s="64"/>
      <c r="M8" s="64"/>
      <c r="N8" s="64"/>
      <c r="O8" s="64"/>
      <c r="P8" s="64"/>
      <c r="Q8" s="64"/>
      <c r="R8" s="64"/>
    </row>
    <row r="9" spans="1:18" ht="14">
      <c r="A9" s="64"/>
      <c r="B9" s="64"/>
      <c r="C9" s="64"/>
      <c r="D9" s="64"/>
      <c r="E9" s="64"/>
      <c r="F9" s="64"/>
      <c r="G9" s="64"/>
      <c r="H9" s="64"/>
      <c r="I9" s="64"/>
      <c r="J9" s="64"/>
      <c r="K9" s="64"/>
      <c r="L9" s="64"/>
      <c r="M9" s="64"/>
      <c r="N9" s="64"/>
      <c r="O9" s="64"/>
      <c r="P9" s="64"/>
      <c r="Q9" s="64"/>
      <c r="R9" s="64"/>
    </row>
    <row r="10" spans="1:18" ht="14">
      <c r="A10" s="64"/>
      <c r="B10" s="64"/>
      <c r="C10" s="64"/>
      <c r="D10" s="64"/>
      <c r="E10" s="64"/>
      <c r="F10" s="64"/>
      <c r="G10" s="64"/>
      <c r="H10" s="64"/>
      <c r="I10" s="64"/>
      <c r="J10" s="64"/>
      <c r="K10" s="64"/>
      <c r="L10" s="64"/>
      <c r="M10" s="64"/>
      <c r="N10" s="64"/>
      <c r="O10" s="64"/>
      <c r="P10" s="64"/>
      <c r="Q10" s="64"/>
      <c r="R10" s="64"/>
    </row>
    <row r="11" spans="1:18" ht="14">
      <c r="A11" s="64"/>
      <c r="B11" s="64"/>
      <c r="C11" s="64"/>
      <c r="D11" s="64"/>
      <c r="E11" s="64"/>
      <c r="F11" s="64"/>
      <c r="G11" s="64"/>
      <c r="H11" s="64"/>
      <c r="I11" s="64"/>
      <c r="J11" s="64"/>
      <c r="K11" s="64"/>
      <c r="L11" s="64"/>
      <c r="M11" s="64"/>
      <c r="N11" s="64"/>
      <c r="O11" s="64"/>
      <c r="P11" s="64"/>
      <c r="Q11" s="64"/>
      <c r="R11" s="64"/>
    </row>
    <row r="12" spans="1:18" ht="14">
      <c r="A12" s="64"/>
      <c r="B12" s="64"/>
      <c r="C12" s="64"/>
      <c r="D12" s="64"/>
      <c r="E12" s="64"/>
      <c r="F12" s="64"/>
      <c r="G12" s="64"/>
      <c r="H12" s="64"/>
      <c r="I12" s="64"/>
      <c r="J12" s="64"/>
      <c r="K12" s="64"/>
      <c r="L12" s="64"/>
      <c r="M12" s="64"/>
      <c r="N12" s="64"/>
      <c r="O12" s="64"/>
      <c r="P12" s="64"/>
      <c r="Q12" s="64"/>
      <c r="R12" s="64"/>
    </row>
    <row r="13" spans="1:18" ht="14">
      <c r="A13" s="64"/>
      <c r="B13" s="64"/>
      <c r="C13" s="64"/>
      <c r="D13" s="64"/>
      <c r="E13" s="64"/>
      <c r="F13" s="64"/>
      <c r="G13" s="64"/>
      <c r="H13" s="64"/>
      <c r="I13" s="64"/>
      <c r="J13" s="64"/>
      <c r="K13" s="64"/>
      <c r="L13" s="64"/>
      <c r="M13" s="64"/>
      <c r="N13" s="64"/>
      <c r="O13" s="64"/>
      <c r="P13" s="64"/>
      <c r="Q13" s="64"/>
      <c r="R13" s="64"/>
    </row>
    <row r="14" spans="1:18" ht="14">
      <c r="A14" s="64"/>
      <c r="B14" s="64"/>
      <c r="C14" s="64"/>
      <c r="D14" s="64"/>
      <c r="E14" s="64"/>
      <c r="F14" s="64"/>
      <c r="G14" s="64"/>
      <c r="H14" s="64"/>
      <c r="I14" s="64"/>
      <c r="J14" s="64"/>
      <c r="K14" s="64"/>
      <c r="L14" s="64"/>
      <c r="M14" s="64"/>
      <c r="N14" s="64"/>
      <c r="O14" s="64"/>
      <c r="P14" s="64"/>
      <c r="Q14" s="64"/>
      <c r="R14" s="64"/>
    </row>
    <row r="15" spans="1:18" ht="14">
      <c r="A15" s="64"/>
      <c r="B15" s="64"/>
      <c r="C15" s="64"/>
      <c r="D15" s="64"/>
      <c r="E15" s="64"/>
      <c r="F15" s="64"/>
      <c r="G15" s="64"/>
      <c r="H15" s="64"/>
      <c r="I15" s="64"/>
      <c r="J15" s="64"/>
      <c r="K15" s="64"/>
      <c r="L15" s="64"/>
      <c r="M15" s="64"/>
      <c r="N15" s="64"/>
      <c r="O15" s="64"/>
      <c r="P15" s="64"/>
      <c r="Q15" s="64"/>
      <c r="R15" s="64"/>
    </row>
    <row r="16" spans="1:18" ht="14">
      <c r="A16" s="64"/>
      <c r="B16" s="64"/>
      <c r="C16" s="64"/>
      <c r="D16" s="64"/>
      <c r="E16" s="64"/>
      <c r="F16" s="64"/>
      <c r="G16" s="64"/>
      <c r="H16" s="64"/>
      <c r="I16" s="64"/>
      <c r="J16" s="64"/>
      <c r="K16" s="64"/>
      <c r="L16" s="64"/>
      <c r="M16" s="64"/>
      <c r="N16" s="64"/>
      <c r="O16" s="64"/>
      <c r="P16" s="64"/>
      <c r="Q16" s="64"/>
      <c r="R16" s="64"/>
    </row>
    <row r="17" spans="1:18" ht="14">
      <c r="A17" s="64"/>
      <c r="B17" s="64"/>
      <c r="C17" s="64"/>
      <c r="D17" s="64"/>
      <c r="E17" s="64"/>
      <c r="F17" s="64"/>
      <c r="G17" s="64"/>
      <c r="H17" s="64"/>
      <c r="I17" s="64"/>
      <c r="J17" s="64"/>
      <c r="K17" s="64"/>
      <c r="L17" s="64"/>
      <c r="M17" s="64"/>
      <c r="N17" s="64"/>
      <c r="O17" s="64"/>
      <c r="P17" s="64"/>
      <c r="Q17" s="64"/>
      <c r="R17" s="64"/>
    </row>
    <row r="18" spans="1:18" ht="14">
      <c r="A18" s="64"/>
      <c r="B18" s="64"/>
      <c r="C18" s="64"/>
      <c r="D18" s="66"/>
      <c r="E18" s="66"/>
      <c r="F18" s="64"/>
      <c r="G18" s="64"/>
      <c r="H18" s="64"/>
      <c r="I18" s="64"/>
      <c r="J18" s="64"/>
      <c r="K18" s="64"/>
      <c r="L18" s="64"/>
      <c r="M18" s="64"/>
      <c r="N18" s="64"/>
      <c r="O18" s="64"/>
      <c r="P18" s="64"/>
      <c r="Q18" s="64"/>
      <c r="R18" s="64"/>
    </row>
    <row r="19" spans="1:18" ht="14">
      <c r="A19" s="64"/>
      <c r="B19" s="64"/>
      <c r="C19" s="64"/>
      <c r="D19" s="64"/>
      <c r="E19" s="64"/>
      <c r="F19" s="64"/>
      <c r="G19" s="64"/>
      <c r="H19" s="64"/>
      <c r="I19" s="64"/>
      <c r="J19" s="64"/>
      <c r="K19" s="64"/>
      <c r="L19" s="64"/>
      <c r="M19" s="64"/>
      <c r="N19" s="64"/>
      <c r="O19" s="64"/>
      <c r="P19" s="64"/>
      <c r="Q19" s="64"/>
      <c r="R19" s="64"/>
    </row>
    <row r="20" spans="1:18" ht="14">
      <c r="A20" s="64"/>
      <c r="B20" s="64"/>
      <c r="C20" s="64"/>
      <c r="D20" s="64"/>
      <c r="E20" s="64"/>
      <c r="F20" s="64"/>
      <c r="G20" s="64"/>
      <c r="H20" s="64"/>
      <c r="I20" s="64"/>
      <c r="J20" s="64"/>
      <c r="K20" s="64"/>
      <c r="L20" s="64"/>
      <c r="M20" s="64"/>
      <c r="N20" s="64"/>
      <c r="O20" s="64"/>
      <c r="P20" s="64"/>
      <c r="Q20" s="64"/>
      <c r="R20" s="64"/>
    </row>
    <row r="21" spans="1:18" ht="14">
      <c r="A21" s="64"/>
      <c r="B21" s="64"/>
      <c r="C21" s="64"/>
      <c r="D21" s="64"/>
      <c r="E21" s="64"/>
      <c r="F21" s="64"/>
      <c r="G21" s="64"/>
      <c r="H21" s="64"/>
      <c r="I21" s="64"/>
      <c r="J21" s="64"/>
      <c r="K21" s="64"/>
      <c r="L21" s="64"/>
      <c r="M21" s="64"/>
      <c r="N21" s="64"/>
      <c r="O21" s="64"/>
      <c r="P21" s="64"/>
      <c r="Q21" s="64"/>
      <c r="R21" s="64"/>
    </row>
    <row r="22" spans="1:18" ht="14">
      <c r="A22" s="64"/>
      <c r="B22" s="64"/>
      <c r="C22" s="64"/>
      <c r="D22" s="64"/>
      <c r="E22" s="64"/>
      <c r="F22" s="64"/>
      <c r="G22" s="64"/>
      <c r="H22" s="64"/>
      <c r="I22" s="64"/>
      <c r="J22" s="64"/>
      <c r="K22" s="64"/>
      <c r="L22" s="64"/>
      <c r="M22" s="64"/>
      <c r="N22" s="64"/>
      <c r="O22" s="64"/>
      <c r="P22" s="64"/>
      <c r="Q22" s="64"/>
      <c r="R22" s="64"/>
    </row>
    <row r="23" spans="1:18" ht="14">
      <c r="A23" s="64"/>
      <c r="B23" s="64"/>
      <c r="C23" s="64"/>
      <c r="D23" s="64"/>
      <c r="E23" s="64"/>
      <c r="F23" s="64"/>
      <c r="G23" s="64"/>
      <c r="H23" s="64"/>
      <c r="I23" s="64"/>
      <c r="J23" s="64"/>
      <c r="K23" s="64"/>
      <c r="L23" s="64"/>
      <c r="M23" s="64"/>
      <c r="N23" s="64"/>
      <c r="O23" s="64"/>
      <c r="P23" s="64"/>
      <c r="Q23" s="64"/>
      <c r="R23" s="64"/>
    </row>
    <row r="24" spans="1:18" ht="14">
      <c r="A24" s="64"/>
      <c r="B24" s="64"/>
      <c r="C24" s="64"/>
      <c r="D24" s="64"/>
      <c r="E24" s="64"/>
      <c r="F24" s="64"/>
      <c r="G24" s="64"/>
      <c r="H24" s="64"/>
      <c r="I24" s="64"/>
      <c r="J24" s="64"/>
      <c r="K24" s="64"/>
      <c r="L24" s="64"/>
      <c r="M24" s="64"/>
      <c r="N24" s="64"/>
      <c r="O24" s="64"/>
      <c r="P24" s="64"/>
      <c r="Q24" s="64"/>
      <c r="R24" s="64"/>
    </row>
    <row r="25" spans="1:18" ht="14">
      <c r="A25" s="64"/>
      <c r="B25" s="64"/>
      <c r="C25" s="64"/>
      <c r="D25" s="64"/>
      <c r="E25" s="64"/>
      <c r="F25" s="64"/>
      <c r="G25" s="64"/>
      <c r="H25" s="64"/>
      <c r="I25" s="64"/>
      <c r="J25" s="64"/>
      <c r="K25" s="64"/>
      <c r="L25" s="64"/>
      <c r="M25" s="64"/>
      <c r="N25" s="64"/>
      <c r="O25" s="64"/>
      <c r="P25" s="64"/>
      <c r="Q25" s="64"/>
      <c r="R25" s="64"/>
    </row>
    <row r="26" spans="1:18" ht="14">
      <c r="A26" s="64"/>
      <c r="B26" s="64"/>
      <c r="C26" s="64"/>
      <c r="D26" s="64"/>
      <c r="E26" s="64"/>
      <c r="F26" s="64"/>
      <c r="G26" s="64"/>
      <c r="H26" s="64"/>
      <c r="I26" s="64"/>
      <c r="J26" s="64"/>
      <c r="K26" s="64"/>
      <c r="L26" s="64"/>
      <c r="M26" s="64"/>
      <c r="N26" s="64"/>
      <c r="O26" s="64"/>
      <c r="P26" s="64"/>
      <c r="Q26" s="64"/>
      <c r="R26" s="64"/>
    </row>
    <row r="27" spans="1:18" ht="14">
      <c r="A27" s="64"/>
      <c r="B27" s="64"/>
      <c r="C27" s="64"/>
      <c r="D27" s="64"/>
      <c r="E27" s="64"/>
      <c r="F27" s="64"/>
      <c r="G27" s="64"/>
      <c r="H27" s="64"/>
      <c r="I27" s="64"/>
      <c r="J27" s="64"/>
      <c r="K27" s="64"/>
      <c r="L27" s="64"/>
      <c r="M27" s="64"/>
      <c r="N27" s="64"/>
      <c r="O27" s="64"/>
      <c r="P27" s="64"/>
      <c r="Q27" s="64"/>
      <c r="R27" s="64"/>
    </row>
    <row r="28" spans="1:18" ht="14">
      <c r="A28" s="64"/>
      <c r="B28" s="64"/>
      <c r="C28" s="64"/>
      <c r="D28" s="64"/>
      <c r="E28" s="64"/>
      <c r="F28" s="64"/>
      <c r="G28" s="64"/>
      <c r="H28" s="64"/>
      <c r="I28" s="64"/>
      <c r="J28" s="64"/>
      <c r="K28" s="64"/>
      <c r="L28" s="64"/>
      <c r="M28" s="64"/>
      <c r="N28" s="64"/>
      <c r="O28" s="64"/>
      <c r="P28" s="64"/>
      <c r="Q28" s="64"/>
      <c r="R28" s="64"/>
    </row>
    <row r="29" spans="1:18" ht="14">
      <c r="A29" s="64"/>
      <c r="B29" s="64"/>
      <c r="C29" s="64"/>
      <c r="D29" s="64"/>
      <c r="E29" s="64"/>
      <c r="F29" s="64"/>
      <c r="G29" s="64"/>
      <c r="H29" s="64"/>
      <c r="I29" s="64"/>
      <c r="J29" s="64"/>
      <c r="K29" s="64"/>
      <c r="L29" s="64"/>
      <c r="M29" s="64"/>
      <c r="N29" s="64"/>
      <c r="O29" s="64"/>
      <c r="P29" s="64"/>
      <c r="Q29" s="64"/>
      <c r="R29" s="64"/>
    </row>
    <row r="30" spans="1:18" ht="14">
      <c r="A30" s="64"/>
      <c r="B30" s="64"/>
      <c r="C30" s="64"/>
      <c r="D30" s="64"/>
      <c r="E30" s="64"/>
      <c r="F30" s="64"/>
      <c r="G30" s="64"/>
      <c r="H30" s="64"/>
      <c r="I30" s="64"/>
      <c r="J30" s="64"/>
      <c r="K30" s="64"/>
      <c r="L30" s="64"/>
      <c r="M30" s="64"/>
      <c r="N30" s="64"/>
      <c r="O30" s="64"/>
      <c r="P30" s="64"/>
      <c r="Q30" s="64"/>
      <c r="R30" s="64"/>
    </row>
    <row r="31" spans="1:18" ht="14">
      <c r="A31" s="64"/>
      <c r="B31" s="64"/>
      <c r="C31" s="64"/>
      <c r="D31" s="64"/>
      <c r="E31" s="64"/>
      <c r="F31" s="64"/>
      <c r="G31" s="64"/>
      <c r="H31" s="64"/>
      <c r="I31" s="64"/>
      <c r="J31" s="64"/>
      <c r="K31" s="64"/>
      <c r="L31" s="64"/>
      <c r="M31" s="64"/>
      <c r="N31" s="64"/>
      <c r="O31" s="64"/>
      <c r="P31" s="64"/>
      <c r="Q31" s="64"/>
      <c r="R31" s="64"/>
    </row>
    <row r="32" spans="1:18" ht="14">
      <c r="A32" s="64"/>
      <c r="B32" s="64"/>
      <c r="C32" s="64"/>
      <c r="D32" s="64"/>
      <c r="E32" s="64"/>
      <c r="F32" s="64"/>
      <c r="G32" s="64"/>
      <c r="H32" s="64"/>
      <c r="I32" s="64"/>
      <c r="J32" s="64"/>
      <c r="K32" s="64"/>
      <c r="L32" s="64"/>
      <c r="M32" s="64"/>
      <c r="N32" s="64"/>
      <c r="O32" s="64"/>
      <c r="P32" s="64"/>
      <c r="Q32" s="64"/>
      <c r="R32" s="64"/>
    </row>
    <row r="33" spans="1:18" ht="14">
      <c r="A33" s="64"/>
      <c r="B33" s="64"/>
      <c r="C33" s="64"/>
      <c r="D33" s="64"/>
      <c r="E33" s="64"/>
      <c r="F33" s="64"/>
      <c r="G33" s="64"/>
      <c r="H33" s="64"/>
      <c r="I33" s="64"/>
      <c r="J33" s="64"/>
      <c r="K33" s="64"/>
      <c r="L33" s="64"/>
      <c r="M33" s="64"/>
      <c r="N33" s="64"/>
      <c r="O33" s="64"/>
      <c r="P33" s="64"/>
      <c r="Q33" s="64"/>
      <c r="R33" s="64"/>
    </row>
    <row r="34" spans="1:18" ht="14">
      <c r="A34" s="64"/>
      <c r="B34" s="64"/>
      <c r="C34" s="64"/>
      <c r="D34" s="64"/>
      <c r="E34" s="64"/>
      <c r="F34" s="64"/>
      <c r="G34" s="64"/>
      <c r="H34" s="64"/>
      <c r="I34" s="64"/>
      <c r="J34" s="64"/>
      <c r="K34" s="64"/>
      <c r="L34" s="64"/>
      <c r="M34" s="64"/>
      <c r="N34" s="64"/>
      <c r="O34" s="64"/>
      <c r="P34" s="64"/>
      <c r="Q34" s="64"/>
      <c r="R34" s="64"/>
    </row>
    <row r="35" spans="1:18" ht="14">
      <c r="A35" s="64"/>
      <c r="B35" s="64"/>
      <c r="C35" s="64"/>
      <c r="D35" s="64"/>
      <c r="E35" s="64"/>
      <c r="F35" s="64"/>
      <c r="G35" s="64"/>
      <c r="H35" s="64"/>
      <c r="I35" s="64"/>
      <c r="J35" s="64"/>
      <c r="K35" s="64"/>
      <c r="L35" s="64"/>
      <c r="M35" s="64"/>
      <c r="N35" s="64"/>
      <c r="O35" s="64"/>
      <c r="P35" s="64"/>
      <c r="Q35" s="64"/>
      <c r="R35" s="64"/>
    </row>
    <row r="36" spans="1:18" ht="14">
      <c r="A36" s="64"/>
      <c r="B36" s="64"/>
      <c r="C36" s="64"/>
      <c r="D36" s="64"/>
      <c r="E36" s="64"/>
      <c r="F36" s="64"/>
      <c r="G36" s="64"/>
      <c r="H36" s="64"/>
      <c r="I36" s="64"/>
      <c r="J36" s="64"/>
      <c r="K36" s="64"/>
      <c r="L36" s="64"/>
      <c r="M36" s="64"/>
      <c r="N36" s="64"/>
      <c r="O36" s="64"/>
      <c r="P36" s="64"/>
      <c r="Q36" s="64"/>
      <c r="R36" s="64"/>
    </row>
    <row r="37" spans="1:18" ht="14">
      <c r="A37" s="64"/>
      <c r="B37" s="64"/>
      <c r="C37" s="64"/>
      <c r="D37" s="64"/>
      <c r="E37" s="64"/>
      <c r="F37" s="64"/>
      <c r="G37" s="64"/>
      <c r="H37" s="64"/>
      <c r="I37" s="64"/>
      <c r="J37" s="64"/>
      <c r="K37" s="64"/>
      <c r="L37" s="64"/>
      <c r="M37" s="64"/>
      <c r="N37" s="64"/>
      <c r="O37" s="64"/>
      <c r="P37" s="64"/>
      <c r="Q37" s="64"/>
      <c r="R37" s="64"/>
    </row>
    <row r="38" spans="1:18" ht="14">
      <c r="A38" s="64"/>
      <c r="B38" s="64"/>
      <c r="C38" s="64"/>
      <c r="D38" s="64"/>
      <c r="E38" s="64"/>
      <c r="F38" s="64"/>
      <c r="G38" s="64"/>
      <c r="H38" s="64"/>
      <c r="I38" s="64"/>
      <c r="J38" s="64"/>
      <c r="K38" s="64"/>
      <c r="L38" s="64"/>
      <c r="M38" s="64"/>
      <c r="N38" s="64"/>
      <c r="O38" s="64"/>
      <c r="P38" s="64"/>
      <c r="Q38" s="64"/>
      <c r="R38" s="64"/>
    </row>
    <row r="39" spans="1:18" ht="14">
      <c r="A39" s="64"/>
      <c r="B39" s="64"/>
      <c r="C39" s="64"/>
      <c r="D39" s="64"/>
      <c r="E39" s="64"/>
      <c r="F39" s="64"/>
      <c r="G39" s="64"/>
      <c r="H39" s="64"/>
      <c r="I39" s="64"/>
      <c r="J39" s="64"/>
      <c r="K39" s="64"/>
      <c r="L39" s="64"/>
      <c r="M39" s="64"/>
      <c r="N39" s="64"/>
      <c r="O39" s="64"/>
      <c r="P39" s="64"/>
      <c r="Q39" s="64"/>
      <c r="R39" s="64"/>
    </row>
    <row r="40" spans="1:18" ht="14">
      <c r="A40" s="64"/>
      <c r="B40" s="64"/>
      <c r="C40" s="64"/>
      <c r="D40" s="64"/>
      <c r="E40" s="64"/>
      <c r="F40" s="64"/>
      <c r="G40" s="64"/>
      <c r="H40" s="64"/>
      <c r="I40" s="64"/>
      <c r="J40" s="64"/>
      <c r="K40" s="64"/>
      <c r="L40" s="64"/>
      <c r="M40" s="64"/>
      <c r="N40" s="64"/>
      <c r="O40" s="64"/>
      <c r="P40" s="64"/>
      <c r="Q40" s="64"/>
      <c r="R40" s="64"/>
    </row>
    <row r="41" spans="1:18" ht="14">
      <c r="A41" s="64"/>
      <c r="B41" s="64"/>
      <c r="C41" s="64"/>
      <c r="D41" s="64"/>
      <c r="E41" s="64"/>
      <c r="F41" s="64"/>
      <c r="G41" s="64"/>
      <c r="H41" s="64"/>
      <c r="I41" s="64"/>
      <c r="J41" s="64" t="s">
        <v>103</v>
      </c>
      <c r="K41" s="64"/>
      <c r="L41" s="64"/>
      <c r="M41" s="64"/>
      <c r="N41" s="64"/>
      <c r="O41" s="64"/>
      <c r="P41" s="64"/>
      <c r="Q41" s="64"/>
      <c r="R41" s="64"/>
    </row>
    <row r="42" spans="1:18" ht="14">
      <c r="A42" s="64"/>
      <c r="B42" s="64"/>
      <c r="C42" s="64"/>
      <c r="D42" s="64"/>
      <c r="E42" s="64"/>
      <c r="F42" s="64"/>
      <c r="G42" s="64"/>
      <c r="H42" s="64"/>
      <c r="I42" s="64"/>
      <c r="J42" s="64"/>
      <c r="K42" s="64"/>
      <c r="L42" s="64"/>
      <c r="M42" s="64"/>
      <c r="N42" s="64"/>
      <c r="O42" s="64"/>
      <c r="P42" s="64"/>
      <c r="Q42" s="64"/>
      <c r="R42" s="64"/>
    </row>
    <row r="43" spans="1:18" ht="14">
      <c r="A43" s="64"/>
      <c r="B43" s="64"/>
      <c r="C43" s="64"/>
      <c r="D43" s="64"/>
      <c r="E43" s="64"/>
      <c r="F43" s="64"/>
      <c r="G43" s="64"/>
      <c r="H43" s="64"/>
      <c r="I43" s="64"/>
      <c r="J43" s="64"/>
      <c r="K43" s="64"/>
      <c r="L43" s="64"/>
      <c r="M43" s="64"/>
      <c r="N43" s="64"/>
      <c r="O43" s="64"/>
      <c r="P43" s="64"/>
      <c r="Q43" s="64"/>
      <c r="R43" s="64"/>
    </row>
    <row r="44" spans="1:18" ht="14">
      <c r="A44" s="64"/>
      <c r="B44" s="64"/>
      <c r="C44" s="64"/>
      <c r="D44" s="64"/>
      <c r="E44" s="64"/>
      <c r="F44" s="64"/>
      <c r="G44" s="64"/>
      <c r="H44" s="64"/>
      <c r="I44" s="64"/>
      <c r="J44" s="64"/>
      <c r="K44" s="64"/>
      <c r="L44" s="64"/>
      <c r="M44" s="64"/>
      <c r="N44" s="64"/>
      <c r="O44" s="64"/>
      <c r="P44" s="64"/>
      <c r="Q44" s="64"/>
      <c r="R44" s="64"/>
    </row>
    <row r="45" spans="1:18" ht="14">
      <c r="A45" s="64"/>
      <c r="B45" s="64"/>
      <c r="C45" s="64"/>
      <c r="D45" s="64"/>
      <c r="E45" s="64"/>
      <c r="F45" s="64"/>
      <c r="G45" s="64"/>
      <c r="H45" s="64"/>
      <c r="I45" s="64"/>
      <c r="J45" s="64"/>
      <c r="K45" s="64"/>
      <c r="L45" s="64"/>
      <c r="M45" s="64"/>
      <c r="N45" s="64"/>
      <c r="O45" s="64"/>
      <c r="P45" s="64"/>
      <c r="Q45" s="64"/>
      <c r="R45" s="64"/>
    </row>
    <row r="46" spans="1:18" ht="14">
      <c r="A46" s="64"/>
      <c r="B46" s="64"/>
      <c r="C46" s="64"/>
      <c r="D46" s="64"/>
      <c r="E46" s="64"/>
      <c r="F46" s="64"/>
      <c r="G46" s="64"/>
      <c r="H46" s="64"/>
      <c r="I46" s="64"/>
      <c r="J46" s="64"/>
      <c r="K46" s="64"/>
      <c r="L46" s="64"/>
      <c r="M46" s="64"/>
      <c r="N46" s="64"/>
      <c r="O46" s="64"/>
      <c r="P46" s="64"/>
      <c r="Q46" s="64"/>
      <c r="R46" s="64"/>
    </row>
    <row r="47" spans="1:18" ht="14">
      <c r="A47" s="64"/>
      <c r="B47" s="64"/>
      <c r="C47" s="64"/>
      <c r="D47" s="64"/>
      <c r="E47" s="64"/>
      <c r="F47" s="64"/>
      <c r="G47" s="64"/>
      <c r="H47" s="64"/>
      <c r="I47" s="64"/>
      <c r="J47" s="64"/>
      <c r="K47" s="64"/>
      <c r="L47" s="64"/>
      <c r="M47" s="64"/>
      <c r="N47" s="64"/>
      <c r="O47" s="64"/>
      <c r="P47" s="64"/>
      <c r="Q47" s="64"/>
      <c r="R47" s="64"/>
    </row>
    <row r="48" spans="1:18" ht="14">
      <c r="A48" s="64"/>
      <c r="B48" s="64"/>
      <c r="C48" s="64"/>
      <c r="D48" s="64"/>
      <c r="E48" s="64"/>
      <c r="F48" s="64"/>
      <c r="G48" s="64"/>
      <c r="H48" s="64"/>
      <c r="I48" s="64"/>
      <c r="J48" s="64"/>
      <c r="K48" s="64"/>
      <c r="L48" s="64"/>
      <c r="M48" s="64"/>
      <c r="N48" s="64"/>
      <c r="O48" s="64"/>
      <c r="P48" s="64"/>
      <c r="Q48" s="64"/>
      <c r="R48" s="64"/>
    </row>
    <row r="49" spans="1:18" ht="14">
      <c r="A49" s="64"/>
      <c r="B49" s="64"/>
      <c r="C49" s="64"/>
      <c r="D49" s="64"/>
      <c r="E49" s="64"/>
      <c r="F49" s="64"/>
      <c r="G49" s="64"/>
      <c r="H49" s="121"/>
      <c r="I49" s="64"/>
      <c r="J49" s="64"/>
      <c r="K49" s="64"/>
      <c r="L49" s="64"/>
      <c r="M49" s="64"/>
      <c r="N49" s="64"/>
      <c r="O49" s="64"/>
      <c r="P49" s="64"/>
      <c r="Q49" s="64"/>
      <c r="R49" s="64"/>
    </row>
    <row r="50" spans="1:18" ht="14">
      <c r="A50" s="64"/>
      <c r="B50" s="64"/>
      <c r="C50" s="64"/>
      <c r="D50" s="64"/>
      <c r="E50" s="64"/>
      <c r="F50" s="64"/>
      <c r="G50" s="64"/>
      <c r="H50" s="64"/>
      <c r="I50" s="64"/>
      <c r="J50" s="64"/>
      <c r="K50" s="64"/>
      <c r="L50" s="64"/>
      <c r="M50" s="64"/>
      <c r="N50" s="64"/>
      <c r="O50" s="64"/>
      <c r="P50" s="64"/>
      <c r="Q50" s="64"/>
      <c r="R50" s="64"/>
    </row>
    <row r="59" spans="1:18">
      <c r="C59" s="16"/>
    </row>
    <row r="61" spans="1:18">
      <c r="J61" s="16" t="s">
        <v>600</v>
      </c>
    </row>
  </sheetData>
  <pageMargins left="0.7" right="0.7" top="0.75" bottom="0.75" header="0.3" footer="0.3"/>
  <pageSetup paperSize="5"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28"/>
  <sheetViews>
    <sheetView zoomScale="125" workbookViewId="0">
      <selection activeCell="B32" sqref="B32"/>
    </sheetView>
  </sheetViews>
  <sheetFormatPr baseColWidth="10" defaultColWidth="12.6640625" defaultRowHeight="15.75" customHeight="1"/>
  <cols>
    <col min="1" max="1" width="19.1640625" customWidth="1"/>
    <col min="2" max="2" width="12.6640625" customWidth="1"/>
    <col min="3" max="3" width="13.1640625" customWidth="1"/>
    <col min="4" max="4" width="14" customWidth="1"/>
    <col min="5" max="5" width="17.83203125" customWidth="1"/>
  </cols>
  <sheetData>
    <row r="1" spans="1:6" ht="15.75" customHeight="1">
      <c r="A1" s="14" t="s">
        <v>116</v>
      </c>
      <c r="B1" s="14" t="s">
        <v>5</v>
      </c>
      <c r="C1" s="15" t="s">
        <v>6</v>
      </c>
    </row>
    <row r="2" spans="1:6" ht="15.75" customHeight="1">
      <c r="A2" s="1" t="s">
        <v>117</v>
      </c>
      <c r="B2" s="1">
        <v>18</v>
      </c>
      <c r="C2" s="6">
        <f>B2/$B$6</f>
        <v>0.11538461538461539</v>
      </c>
    </row>
    <row r="3" spans="1:6" ht="15.75" customHeight="1">
      <c r="A3" s="71" t="s">
        <v>118</v>
      </c>
      <c r="B3" s="72">
        <v>67</v>
      </c>
      <c r="C3" s="73">
        <f>B3/$B$6</f>
        <v>0.42948717948717946</v>
      </c>
    </row>
    <row r="4" spans="1:6" ht="15.75" customHeight="1">
      <c r="A4" s="1" t="s">
        <v>119</v>
      </c>
      <c r="B4" s="1">
        <v>48</v>
      </c>
      <c r="C4" s="6">
        <f>B4/$B$6</f>
        <v>0.30769230769230771</v>
      </c>
    </row>
    <row r="5" spans="1:6" ht="15.75" customHeight="1">
      <c r="A5" s="74" t="s">
        <v>120</v>
      </c>
      <c r="B5" s="72">
        <v>23</v>
      </c>
      <c r="C5" s="73">
        <f>B5/$B$6</f>
        <v>0.14743589743589744</v>
      </c>
    </row>
    <row r="6" spans="1:6" ht="15.75" customHeight="1">
      <c r="A6" s="1" t="s">
        <v>37</v>
      </c>
      <c r="B6" s="1">
        <f>SUM(B2:B5)</f>
        <v>156</v>
      </c>
      <c r="C6" s="6">
        <f>B6/$B$6</f>
        <v>1</v>
      </c>
    </row>
    <row r="8" spans="1:6" ht="15.75" customHeight="1">
      <c r="C8" s="2"/>
    </row>
    <row r="9" spans="1:6" ht="15.75" customHeight="1">
      <c r="C9" s="2"/>
    </row>
    <row r="10" spans="1:6" ht="15.75" customHeight="1">
      <c r="A10" s="1" t="s">
        <v>121</v>
      </c>
    </row>
    <row r="12" spans="1:6" ht="15.75" customHeight="1">
      <c r="A12" s="21" t="s">
        <v>116</v>
      </c>
      <c r="B12" s="17" t="s">
        <v>122</v>
      </c>
      <c r="C12" s="17" t="s">
        <v>123</v>
      </c>
      <c r="D12" s="17" t="s">
        <v>124</v>
      </c>
      <c r="E12" s="17" t="s">
        <v>125</v>
      </c>
      <c r="F12" s="16" t="s">
        <v>37</v>
      </c>
    </row>
    <row r="13" spans="1:6" ht="15.75" customHeight="1">
      <c r="A13" s="22" t="s">
        <v>5</v>
      </c>
      <c r="B13" s="16">
        <v>67</v>
      </c>
      <c r="C13" s="16">
        <v>48</v>
      </c>
      <c r="D13" s="16">
        <v>23</v>
      </c>
      <c r="E13" s="16">
        <v>18</v>
      </c>
      <c r="F13" s="16">
        <v>156</v>
      </c>
    </row>
    <row r="14" spans="1:6" ht="15.75" customHeight="1">
      <c r="A14" s="22" t="s">
        <v>6</v>
      </c>
      <c r="B14" s="23">
        <v>0.42949999999999999</v>
      </c>
      <c r="C14" s="23">
        <v>0.30769999999999997</v>
      </c>
      <c r="D14" s="23">
        <v>0.1474</v>
      </c>
      <c r="E14" s="23">
        <v>0.1154</v>
      </c>
      <c r="F14" s="23">
        <v>1</v>
      </c>
    </row>
    <row r="17" spans="1:16" ht="15.75" customHeight="1">
      <c r="A17" s="21" t="s">
        <v>126</v>
      </c>
      <c r="B17" s="16"/>
      <c r="C17" s="17">
        <v>5</v>
      </c>
      <c r="D17" s="17">
        <v>10</v>
      </c>
      <c r="E17" s="17" t="s">
        <v>127</v>
      </c>
      <c r="F17" s="16"/>
    </row>
    <row r="18" spans="1:16" ht="15.75" customHeight="1">
      <c r="A18" s="24" t="s">
        <v>128</v>
      </c>
      <c r="B18" s="25">
        <v>0.11538461538461539</v>
      </c>
      <c r="C18" s="16">
        <v>67</v>
      </c>
      <c r="D18" s="16">
        <v>48</v>
      </c>
      <c r="E18" s="16">
        <v>23</v>
      </c>
      <c r="F18" s="16"/>
    </row>
    <row r="19" spans="1:16" ht="15.75" customHeight="1">
      <c r="A19" s="24" t="s">
        <v>129</v>
      </c>
      <c r="B19" s="25">
        <v>0.42948717948717946</v>
      </c>
      <c r="C19" s="23">
        <v>0.48549999999999999</v>
      </c>
      <c r="D19" s="23">
        <v>0.3478</v>
      </c>
      <c r="E19" s="23">
        <v>0.16669999999999999</v>
      </c>
      <c r="F19" s="23"/>
    </row>
    <row r="20" spans="1:16" ht="15.75" customHeight="1">
      <c r="A20" s="24" t="s">
        <v>130</v>
      </c>
      <c r="B20" s="25">
        <v>0.30769230769230771</v>
      </c>
      <c r="C20" s="23">
        <v>0.48549999999999999</v>
      </c>
      <c r="D20" s="23">
        <v>0.3478</v>
      </c>
      <c r="E20" s="23">
        <v>0.16669999999999999</v>
      </c>
    </row>
    <row r="21" spans="1:16" ht="15.75" customHeight="1">
      <c r="A21" s="26" t="s">
        <v>131</v>
      </c>
      <c r="B21" s="25">
        <v>0.14743589743589744</v>
      </c>
      <c r="C21" s="23">
        <v>0.48549999999999999</v>
      </c>
      <c r="D21" s="23">
        <v>0.3478</v>
      </c>
      <c r="E21" s="23">
        <v>0.16669999999999999</v>
      </c>
    </row>
    <row r="24" spans="1:16" ht="15.75" customHeight="1">
      <c r="H24" s="39" t="s">
        <v>132</v>
      </c>
    </row>
    <row r="27" spans="1:16" ht="15.75" customHeight="1">
      <c r="A27" s="21" t="s">
        <v>116</v>
      </c>
      <c r="B27" s="58" t="s">
        <v>133</v>
      </c>
      <c r="C27" s="59" t="s">
        <v>134</v>
      </c>
      <c r="D27" s="59" t="s">
        <v>135</v>
      </c>
      <c r="E27" s="59" t="s">
        <v>136</v>
      </c>
      <c r="P27" s="43" t="s">
        <v>137</v>
      </c>
    </row>
    <row r="28" spans="1:16" ht="15.75" customHeight="1">
      <c r="A28" s="38" t="s">
        <v>6</v>
      </c>
      <c r="B28" s="25">
        <v>0.42949999999999999</v>
      </c>
      <c r="C28" s="25">
        <v>0.30769999999999997</v>
      </c>
      <c r="D28" s="25">
        <v>0.1474</v>
      </c>
      <c r="E28" s="25">
        <v>0.1154</v>
      </c>
    </row>
  </sheetData>
  <pageMargins left="0.7" right="0.7" top="0.75" bottom="0.75" header="0.3" footer="0.3"/>
  <pageSetup paperSize="9" orientation="portrait" horizontalDpi="0" verticalDpi="0"/>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33"/>
  <sheetViews>
    <sheetView zoomScale="142" workbookViewId="0">
      <selection activeCell="C29" sqref="C29"/>
    </sheetView>
  </sheetViews>
  <sheetFormatPr baseColWidth="10" defaultColWidth="12.6640625" defaultRowHeight="15.75" customHeight="1"/>
  <cols>
    <col min="1" max="1" width="25.5" customWidth="1"/>
    <col min="2" max="2" width="12.6640625" hidden="1" customWidth="1"/>
  </cols>
  <sheetData>
    <row r="1" spans="1:8" ht="15.75" customHeight="1">
      <c r="A1" s="14" t="s">
        <v>138</v>
      </c>
      <c r="B1" s="14" t="s">
        <v>5</v>
      </c>
      <c r="C1" s="15" t="s">
        <v>6</v>
      </c>
    </row>
    <row r="2" spans="1:8" ht="15.75" customHeight="1">
      <c r="A2" s="17" t="s">
        <v>139</v>
      </c>
      <c r="B2" s="1">
        <v>96</v>
      </c>
      <c r="C2" s="6">
        <f t="shared" ref="C2:C8" si="0">B2/$B$8</f>
        <v>0.61538461538461542</v>
      </c>
    </row>
    <row r="3" spans="1:8" ht="15.75" customHeight="1">
      <c r="A3" s="17" t="s">
        <v>140</v>
      </c>
      <c r="B3" s="1">
        <v>32</v>
      </c>
      <c r="C3" s="6">
        <f t="shared" si="0"/>
        <v>0.20512820512820512</v>
      </c>
    </row>
    <row r="4" spans="1:8" ht="15.75" customHeight="1">
      <c r="A4" s="17" t="s">
        <v>141</v>
      </c>
      <c r="B4" s="1">
        <v>23</v>
      </c>
      <c r="C4" s="6">
        <f t="shared" si="0"/>
        <v>0.14743589743589744</v>
      </c>
    </row>
    <row r="5" spans="1:8" ht="15.75" customHeight="1">
      <c r="A5" s="17" t="s">
        <v>142</v>
      </c>
      <c r="B5" s="1">
        <v>3</v>
      </c>
      <c r="C5" s="6">
        <f t="shared" si="0"/>
        <v>1.9230769230769232E-2</v>
      </c>
    </row>
    <row r="6" spans="1:8" ht="15.75" customHeight="1">
      <c r="A6" s="17" t="s">
        <v>143</v>
      </c>
      <c r="B6" s="1">
        <v>1</v>
      </c>
      <c r="C6" s="6">
        <f t="shared" si="0"/>
        <v>6.41025641025641E-3</v>
      </c>
    </row>
    <row r="7" spans="1:8" ht="15.75" customHeight="1">
      <c r="A7" s="17" t="s">
        <v>144</v>
      </c>
      <c r="B7" s="1">
        <v>1</v>
      </c>
      <c r="C7" s="6">
        <f t="shared" si="0"/>
        <v>6.41025641025641E-3</v>
      </c>
    </row>
    <row r="8" spans="1:8" ht="15.75" customHeight="1">
      <c r="A8" s="1" t="s">
        <v>37</v>
      </c>
      <c r="B8" s="1">
        <f>SUM(B2:B7)</f>
        <v>156</v>
      </c>
      <c r="C8" s="6">
        <f t="shared" si="0"/>
        <v>1</v>
      </c>
    </row>
    <row r="12" spans="1:8" ht="15.75" customHeight="1">
      <c r="A12" s="14" t="s">
        <v>138</v>
      </c>
      <c r="B12" s="14" t="s">
        <v>5</v>
      </c>
      <c r="C12" s="15" t="s">
        <v>6</v>
      </c>
    </row>
    <row r="13" spans="1:8" ht="15.75" customHeight="1">
      <c r="A13" s="17"/>
      <c r="B13" s="1">
        <v>96</v>
      </c>
      <c r="C13" s="18">
        <f>B13/$B$8</f>
        <v>0.61538461538461542</v>
      </c>
    </row>
    <row r="14" spans="1:8" ht="15.75" customHeight="1">
      <c r="A14" s="17"/>
      <c r="B14" s="1">
        <v>33</v>
      </c>
      <c r="C14" s="18">
        <f>B14/$B$8</f>
        <v>0.21153846153846154</v>
      </c>
    </row>
    <row r="15" spans="1:8" ht="15.75" customHeight="1">
      <c r="A15" s="17"/>
      <c r="B15" s="1">
        <v>26</v>
      </c>
      <c r="C15" s="18">
        <f>B15/$B$8</f>
        <v>0.16666666666666666</v>
      </c>
      <c r="H15" s="43" t="s">
        <v>145</v>
      </c>
    </row>
    <row r="16" spans="1:8" ht="15.75" customHeight="1">
      <c r="A16" s="17"/>
      <c r="B16" s="1">
        <v>1</v>
      </c>
      <c r="C16" s="18">
        <f>B16/$B$8</f>
        <v>6.41025641025641E-3</v>
      </c>
    </row>
    <row r="17" spans="1:3" ht="15.75" customHeight="1">
      <c r="A17" s="1"/>
      <c r="B17" s="1">
        <f>SUM(B13:B16)</f>
        <v>156</v>
      </c>
      <c r="C17" s="18">
        <f>B17/$B$8</f>
        <v>1</v>
      </c>
    </row>
    <row r="33" spans="7:7" ht="15.75" customHeight="1">
      <c r="G33" s="40" t="s">
        <v>146</v>
      </c>
    </row>
  </sheetData>
  <pageMargins left="0.7" right="0.7" top="0.75" bottom="0.75" header="0.3" footer="0.3"/>
  <pageSetup paperSize="9" orientation="portrait" horizontalDpi="0" verticalDpi="0"/>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44"/>
  <sheetViews>
    <sheetView topLeftCell="E21" zoomScale="341" workbookViewId="0">
      <selection activeCell="H33" sqref="H33"/>
    </sheetView>
  </sheetViews>
  <sheetFormatPr baseColWidth="10" defaultColWidth="12.6640625" defaultRowHeight="15.75" customHeight="1"/>
  <cols>
    <col min="1" max="1" width="14.6640625" customWidth="1"/>
  </cols>
  <sheetData>
    <row r="1" spans="1:4" ht="15.75" customHeight="1">
      <c r="A1" s="16" t="s">
        <v>147</v>
      </c>
    </row>
    <row r="2" spans="1:4" ht="15.75" customHeight="1">
      <c r="A2" s="14" t="s">
        <v>148</v>
      </c>
      <c r="B2" s="14" t="s">
        <v>5</v>
      </c>
      <c r="C2" s="15" t="s">
        <v>6</v>
      </c>
    </row>
    <row r="3" spans="1:4" ht="15.75" customHeight="1">
      <c r="A3" s="19" t="s">
        <v>149</v>
      </c>
      <c r="B3" s="1">
        <v>10</v>
      </c>
      <c r="C3" s="18">
        <f t="shared" ref="C3:C8" si="0">B3/$B$9</f>
        <v>6.4102564102564097E-2</v>
      </c>
      <c r="D3" s="19"/>
    </row>
    <row r="4" spans="1:4" ht="15.75" customHeight="1">
      <c r="A4" s="19" t="s">
        <v>150</v>
      </c>
      <c r="B4" s="1">
        <v>39</v>
      </c>
      <c r="C4" s="18">
        <f t="shared" si="0"/>
        <v>0.25</v>
      </c>
      <c r="D4" s="19"/>
    </row>
    <row r="5" spans="1:4" ht="15.75" customHeight="1">
      <c r="A5" s="19" t="s">
        <v>151</v>
      </c>
      <c r="B5" s="1">
        <v>48</v>
      </c>
      <c r="C5" s="18">
        <f t="shared" si="0"/>
        <v>0.30769230769230771</v>
      </c>
      <c r="D5" s="19"/>
    </row>
    <row r="6" spans="1:4" ht="15.75" customHeight="1">
      <c r="A6" s="19" t="s">
        <v>152</v>
      </c>
      <c r="B6" s="1">
        <v>25</v>
      </c>
      <c r="C6" s="18">
        <f t="shared" si="0"/>
        <v>0.16025641025641027</v>
      </c>
      <c r="D6" s="19"/>
    </row>
    <row r="7" spans="1:4" ht="15.75" customHeight="1">
      <c r="A7" s="19" t="s">
        <v>153</v>
      </c>
      <c r="B7" s="1">
        <v>27</v>
      </c>
      <c r="C7" s="18">
        <f t="shared" si="0"/>
        <v>0.17307692307692307</v>
      </c>
      <c r="D7" s="19"/>
    </row>
    <row r="8" spans="1:4" ht="15.75" customHeight="1">
      <c r="A8" s="19" t="s">
        <v>154</v>
      </c>
      <c r="B8" s="1">
        <v>7</v>
      </c>
      <c r="C8" s="18">
        <f t="shared" si="0"/>
        <v>4.4871794871794872E-2</v>
      </c>
      <c r="D8" s="19"/>
    </row>
    <row r="9" spans="1:4" ht="15.75" customHeight="1">
      <c r="A9" s="20" t="s">
        <v>37</v>
      </c>
      <c r="B9" s="1">
        <f>SUM(B3:B8)</f>
        <v>156</v>
      </c>
      <c r="C9" s="18">
        <f>B9/$B$9</f>
        <v>1</v>
      </c>
    </row>
    <row r="11" spans="1:4" ht="15.75" customHeight="1">
      <c r="A11" s="1" t="s">
        <v>155</v>
      </c>
    </row>
    <row r="13" spans="1:4" ht="15.75" customHeight="1">
      <c r="A13" s="14" t="s">
        <v>148</v>
      </c>
      <c r="B13" s="14" t="s">
        <v>5</v>
      </c>
      <c r="C13" s="16" t="s">
        <v>156</v>
      </c>
    </row>
    <row r="14" spans="1:4" ht="15.75" customHeight="1">
      <c r="A14" s="19" t="s">
        <v>149</v>
      </c>
      <c r="B14" s="1">
        <v>10</v>
      </c>
      <c r="C14">
        <v>156</v>
      </c>
    </row>
    <row r="15" spans="1:4" ht="15.75" customHeight="1">
      <c r="A15" s="19" t="s">
        <v>157</v>
      </c>
      <c r="B15" s="1">
        <v>39</v>
      </c>
      <c r="C15">
        <v>156</v>
      </c>
    </row>
    <row r="16" spans="1:4" ht="15.75" customHeight="1">
      <c r="A16" s="19" t="s">
        <v>158</v>
      </c>
      <c r="B16" s="1">
        <v>48</v>
      </c>
      <c r="C16">
        <v>156</v>
      </c>
    </row>
    <row r="17" spans="1:3" ht="15.75" customHeight="1">
      <c r="A17" s="19" t="s">
        <v>159</v>
      </c>
      <c r="B17" s="1">
        <v>25</v>
      </c>
      <c r="C17">
        <v>156</v>
      </c>
    </row>
    <row r="18" spans="1:3" ht="15.75" customHeight="1">
      <c r="A18" s="19" t="s">
        <v>160</v>
      </c>
      <c r="B18" s="1">
        <v>27</v>
      </c>
      <c r="C18">
        <v>156</v>
      </c>
    </row>
    <row r="19" spans="1:3" ht="15.75" customHeight="1">
      <c r="A19" s="19" t="s">
        <v>154</v>
      </c>
      <c r="B19" s="1">
        <v>7</v>
      </c>
      <c r="C19">
        <v>156</v>
      </c>
    </row>
    <row r="20" spans="1:3" ht="15.75" customHeight="1">
      <c r="A20" s="20" t="s">
        <v>37</v>
      </c>
      <c r="B20" s="1">
        <f>SUM(B14:B19)</f>
        <v>156</v>
      </c>
      <c r="C20" s="18"/>
    </row>
    <row r="34" spans="5:7" ht="15.75" customHeight="1">
      <c r="E34" s="39" t="s">
        <v>161</v>
      </c>
    </row>
    <row r="35" spans="5:7" ht="15.75" customHeight="1">
      <c r="E35" s="39" t="s">
        <v>162</v>
      </c>
    </row>
    <row r="37" spans="5:7" ht="15.75" customHeight="1">
      <c r="E37" s="22" t="s">
        <v>148</v>
      </c>
      <c r="F37" s="22" t="s">
        <v>5</v>
      </c>
      <c r="G37" s="22" t="s">
        <v>6</v>
      </c>
    </row>
    <row r="38" spans="5:7" ht="15.75" customHeight="1">
      <c r="E38" s="17" t="s">
        <v>163</v>
      </c>
      <c r="F38" s="16">
        <v>10</v>
      </c>
      <c r="G38" s="25">
        <v>0.06</v>
      </c>
    </row>
    <row r="39" spans="5:7" ht="15.75" customHeight="1">
      <c r="E39" s="17" t="s">
        <v>157</v>
      </c>
      <c r="F39" s="16">
        <v>39</v>
      </c>
      <c r="G39" s="25">
        <v>0.25</v>
      </c>
    </row>
    <row r="40" spans="5:7" ht="15.75" customHeight="1">
      <c r="E40" s="17" t="s">
        <v>158</v>
      </c>
      <c r="F40" s="16">
        <v>48</v>
      </c>
      <c r="G40" s="25">
        <v>0.31</v>
      </c>
    </row>
    <row r="41" spans="5:7" ht="15.75" customHeight="1">
      <c r="E41" s="17" t="s">
        <v>159</v>
      </c>
      <c r="F41" s="16">
        <v>25</v>
      </c>
      <c r="G41" s="25">
        <v>0.16</v>
      </c>
    </row>
    <row r="42" spans="5:7" ht="15.75" customHeight="1">
      <c r="E42" s="17" t="s">
        <v>160</v>
      </c>
      <c r="F42" s="16">
        <v>27</v>
      </c>
      <c r="G42" s="25">
        <v>0.17</v>
      </c>
    </row>
    <row r="43" spans="5:7" ht="15.75" customHeight="1">
      <c r="E43" s="17" t="s">
        <v>164</v>
      </c>
      <c r="F43" s="16">
        <v>7</v>
      </c>
      <c r="G43" s="25">
        <v>0.04</v>
      </c>
    </row>
    <row r="44" spans="5:7" ht="15.75" customHeight="1">
      <c r="E44" s="16" t="s">
        <v>37</v>
      </c>
      <c r="F44" s="16">
        <v>156</v>
      </c>
      <c r="G44" s="25">
        <v>1</v>
      </c>
    </row>
  </sheetData>
  <pageMargins left="0.7" right="0.7" top="0.75" bottom="0.75" header="0.3" footer="0.3"/>
  <pageSetup paperSize="9" orientation="portrait" horizontalDpi="0" verticalDpi="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36"/>
  <sheetViews>
    <sheetView zoomScale="120" zoomScaleNormal="120" workbookViewId="0">
      <selection activeCell="K12" sqref="K12"/>
    </sheetView>
  </sheetViews>
  <sheetFormatPr baseColWidth="10" defaultColWidth="12.6640625" defaultRowHeight="15.75" customHeight="1"/>
  <cols>
    <col min="1" max="1" width="26.83203125" customWidth="1"/>
    <col min="2" max="2" width="0" hidden="1" customWidth="1"/>
  </cols>
  <sheetData>
    <row r="1" spans="1:3" ht="15.75" customHeight="1">
      <c r="A1" s="60" t="s">
        <v>165</v>
      </c>
      <c r="B1" s="14" t="s">
        <v>5</v>
      </c>
      <c r="C1" s="15" t="s">
        <v>6</v>
      </c>
    </row>
    <row r="2" spans="1:3" ht="15.75" customHeight="1">
      <c r="A2" s="61" t="s">
        <v>166</v>
      </c>
      <c r="B2" s="1" t="s">
        <v>167</v>
      </c>
      <c r="C2" s="6" t="s">
        <v>168</v>
      </c>
    </row>
    <row r="3" spans="1:3" ht="15.75" customHeight="1">
      <c r="A3" s="61" t="s">
        <v>169</v>
      </c>
      <c r="B3" s="1">
        <v>80</v>
      </c>
      <c r="C3" s="6">
        <f t="shared" ref="C3:C9" si="0">B3/$B$9</f>
        <v>0.51282051282051277</v>
      </c>
    </row>
    <row r="4" spans="1:3" ht="15.75" customHeight="1">
      <c r="A4" s="61" t="s">
        <v>170</v>
      </c>
      <c r="B4" s="1">
        <v>35</v>
      </c>
      <c r="C4" s="6">
        <f t="shared" si="0"/>
        <v>0.22435897435897437</v>
      </c>
    </row>
    <row r="5" spans="1:3" ht="15.75" customHeight="1">
      <c r="A5" s="62" t="s">
        <v>171</v>
      </c>
      <c r="B5" s="1">
        <v>19</v>
      </c>
      <c r="C5" s="6">
        <f t="shared" si="0"/>
        <v>0.12179487179487179</v>
      </c>
    </row>
    <row r="6" spans="1:3" ht="15.75" customHeight="1">
      <c r="A6" s="62" t="s">
        <v>172</v>
      </c>
      <c r="B6" s="1">
        <v>14</v>
      </c>
      <c r="C6" s="6">
        <f t="shared" si="0"/>
        <v>8.9743589743589744E-2</v>
      </c>
    </row>
    <row r="7" spans="1:3" ht="15.75" customHeight="1">
      <c r="A7" s="62" t="s">
        <v>173</v>
      </c>
      <c r="B7" s="1">
        <v>5</v>
      </c>
      <c r="C7" s="6">
        <f t="shared" si="0"/>
        <v>3.2051282051282048E-2</v>
      </c>
    </row>
    <row r="8" spans="1:3" ht="15.75" customHeight="1">
      <c r="A8" s="62" t="s">
        <v>174</v>
      </c>
      <c r="B8" s="1">
        <v>3</v>
      </c>
      <c r="C8" s="6">
        <f t="shared" si="0"/>
        <v>1.9230769230769232E-2</v>
      </c>
    </row>
    <row r="9" spans="1:3" ht="15.75" customHeight="1">
      <c r="A9" s="62" t="s">
        <v>175</v>
      </c>
      <c r="B9" s="1">
        <f>SUM(B3:B8)</f>
        <v>156</v>
      </c>
      <c r="C9" s="6">
        <f t="shared" si="0"/>
        <v>1</v>
      </c>
    </row>
    <row r="11" spans="1:3" ht="15.75" customHeight="1">
      <c r="A11" s="1"/>
    </row>
    <row r="13" spans="1:3" ht="15.75" customHeight="1">
      <c r="A13" s="75" t="s">
        <v>176</v>
      </c>
    </row>
    <row r="16" spans="1:3" ht="15.75" customHeight="1">
      <c r="A16" s="76" t="s">
        <v>177</v>
      </c>
    </row>
    <row r="35" spans="1:1" ht="15.75" customHeight="1">
      <c r="A35" s="39" t="s">
        <v>178</v>
      </c>
    </row>
    <row r="36" spans="1:1" ht="15.75" customHeight="1">
      <c r="A36" s="39" t="s">
        <v>179</v>
      </c>
    </row>
  </sheetData>
  <pageMargins left="0.7" right="0.7" top="0.75" bottom="0.75" header="0.3" footer="0.3"/>
  <pageSetup paperSize="9" orientation="portrait" horizontalDpi="0" verticalDpi="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149"/>
  <sheetViews>
    <sheetView zoomScale="88" zoomScaleNormal="100" workbookViewId="0">
      <selection activeCell="N26" sqref="N26"/>
    </sheetView>
  </sheetViews>
  <sheetFormatPr baseColWidth="10" defaultColWidth="12.6640625" defaultRowHeight="15.75" customHeight="1"/>
  <cols>
    <col min="1" max="1" width="36.5" customWidth="1"/>
    <col min="2" max="3" width="10.6640625" customWidth="1"/>
    <col min="4" max="4" width="3.6640625" customWidth="1"/>
    <col min="5" max="5" width="32" customWidth="1"/>
    <col min="7" max="7" width="25.1640625" customWidth="1"/>
    <col min="8" max="8" width="11.5" customWidth="1"/>
    <col min="9" max="9" width="11.1640625" customWidth="1"/>
  </cols>
  <sheetData>
    <row r="1" spans="1:13" ht="15.75" customHeight="1">
      <c r="A1" s="3" t="s">
        <v>180</v>
      </c>
      <c r="B1" s="4" t="s">
        <v>5</v>
      </c>
      <c r="C1" s="28" t="s">
        <v>6</v>
      </c>
      <c r="D1" s="1"/>
      <c r="E1" s="1" t="s">
        <v>4</v>
      </c>
      <c r="G1" s="29" t="s">
        <v>4</v>
      </c>
      <c r="H1" s="29" t="s">
        <v>5</v>
      </c>
      <c r="I1" s="29" t="s">
        <v>6</v>
      </c>
      <c r="K1" s="79" t="s">
        <v>4</v>
      </c>
      <c r="L1" s="29" t="s">
        <v>5</v>
      </c>
      <c r="M1" s="29" t="s">
        <v>6</v>
      </c>
    </row>
    <row r="2" spans="1:13" ht="15.75" customHeight="1">
      <c r="A2" s="1" t="s">
        <v>166</v>
      </c>
      <c r="B2" s="1" t="s">
        <v>167</v>
      </c>
      <c r="C2" s="77" t="s">
        <v>168</v>
      </c>
      <c r="D2" s="30"/>
      <c r="E2" s="30" t="s">
        <v>181</v>
      </c>
      <c r="G2" s="17" t="s">
        <v>182</v>
      </c>
      <c r="H2" s="1">
        <v>9</v>
      </c>
      <c r="I2" s="6">
        <f t="shared" ref="I2:I37" si="0">H2/$H$37</f>
        <v>0.125</v>
      </c>
      <c r="K2" s="56" t="s">
        <v>183</v>
      </c>
      <c r="L2" s="1">
        <v>9</v>
      </c>
      <c r="M2" s="18">
        <f t="shared" ref="M2:M12" si="1">L2/$L$12</f>
        <v>0.125</v>
      </c>
    </row>
    <row r="3" spans="1:13" ht="15.75" customHeight="1">
      <c r="A3" s="1" t="s">
        <v>184</v>
      </c>
      <c r="B3" s="1">
        <v>72</v>
      </c>
      <c r="C3" s="77">
        <f>B3/$B$5</f>
        <v>0.46153846153846156</v>
      </c>
      <c r="D3" s="1"/>
      <c r="E3" s="1" t="s">
        <v>185</v>
      </c>
      <c r="G3" s="17" t="s">
        <v>186</v>
      </c>
      <c r="H3" s="1">
        <v>8</v>
      </c>
      <c r="I3" s="6">
        <f t="shared" si="0"/>
        <v>0.1111111111111111</v>
      </c>
      <c r="K3" s="56" t="s">
        <v>187</v>
      </c>
      <c r="L3" s="1">
        <v>8</v>
      </c>
      <c r="M3" s="18">
        <f t="shared" si="1"/>
        <v>0.1111111111111111</v>
      </c>
    </row>
    <row r="4" spans="1:13" ht="15.75" customHeight="1">
      <c r="A4" s="1" t="s">
        <v>188</v>
      </c>
      <c r="B4" s="1">
        <v>84</v>
      </c>
      <c r="C4" s="77">
        <f>B4/$B$5</f>
        <v>0.53846153846153844</v>
      </c>
      <c r="D4" s="30"/>
      <c r="E4" s="30" t="s">
        <v>181</v>
      </c>
      <c r="G4" s="17" t="s">
        <v>189</v>
      </c>
      <c r="H4" s="1">
        <v>8</v>
      </c>
      <c r="I4" s="6">
        <f t="shared" si="0"/>
        <v>0.1111111111111111</v>
      </c>
      <c r="K4" s="56" t="s">
        <v>189</v>
      </c>
      <c r="L4" s="1">
        <v>8</v>
      </c>
      <c r="M4" s="18">
        <f t="shared" si="1"/>
        <v>0.1111111111111111</v>
      </c>
    </row>
    <row r="5" spans="1:13" ht="15.75" customHeight="1">
      <c r="A5" s="1" t="s">
        <v>37</v>
      </c>
      <c r="B5" s="1">
        <f>SUM(B3:B4)</f>
        <v>156</v>
      </c>
      <c r="C5" s="77">
        <f>B5/$B$5</f>
        <v>1</v>
      </c>
      <c r="D5" s="30"/>
      <c r="E5" s="30" t="s">
        <v>190</v>
      </c>
      <c r="G5" s="17" t="s">
        <v>190</v>
      </c>
      <c r="H5" s="1">
        <v>5</v>
      </c>
      <c r="I5" s="6">
        <f t="shared" si="0"/>
        <v>6.9444444444444448E-2</v>
      </c>
      <c r="K5" s="56" t="s">
        <v>191</v>
      </c>
      <c r="L5" s="1">
        <v>5</v>
      </c>
      <c r="M5" s="18">
        <f t="shared" si="1"/>
        <v>6.9444444444444448E-2</v>
      </c>
    </row>
    <row r="6" spans="1:13" ht="15.75" customHeight="1">
      <c r="A6" s="1" t="s">
        <v>192</v>
      </c>
      <c r="C6" s="30"/>
      <c r="D6" s="30"/>
      <c r="E6" s="30" t="s">
        <v>190</v>
      </c>
      <c r="G6" s="17" t="s">
        <v>193</v>
      </c>
      <c r="H6" s="1">
        <v>4</v>
      </c>
      <c r="I6" s="6">
        <f t="shared" si="0"/>
        <v>5.5555555555555552E-2</v>
      </c>
      <c r="K6" s="56" t="s">
        <v>194</v>
      </c>
      <c r="L6" s="1">
        <v>4</v>
      </c>
      <c r="M6" s="18">
        <f t="shared" si="1"/>
        <v>5.5555555555555552E-2</v>
      </c>
    </row>
    <row r="7" spans="1:13" ht="15.75" customHeight="1">
      <c r="C7" s="30"/>
      <c r="D7" s="30"/>
      <c r="E7" s="30" t="s">
        <v>186</v>
      </c>
      <c r="G7" s="17" t="s">
        <v>195</v>
      </c>
      <c r="H7" s="1">
        <v>4</v>
      </c>
      <c r="I7" s="6">
        <f t="shared" si="0"/>
        <v>5.5555555555555552E-2</v>
      </c>
      <c r="K7" s="56" t="s">
        <v>196</v>
      </c>
      <c r="L7" s="1">
        <v>4</v>
      </c>
      <c r="M7" s="18">
        <f t="shared" si="1"/>
        <v>5.5555555555555552E-2</v>
      </c>
    </row>
    <row r="8" spans="1:13" ht="15.75" customHeight="1">
      <c r="C8" s="30"/>
      <c r="D8" s="30"/>
      <c r="E8" s="30" t="s">
        <v>197</v>
      </c>
      <c r="G8" s="17" t="s">
        <v>181</v>
      </c>
      <c r="H8" s="1">
        <v>3</v>
      </c>
      <c r="I8" s="6">
        <f t="shared" si="0"/>
        <v>4.1666666666666664E-2</v>
      </c>
      <c r="K8" s="56" t="s">
        <v>198</v>
      </c>
      <c r="L8" s="1">
        <v>3</v>
      </c>
      <c r="M8" s="18">
        <f t="shared" si="1"/>
        <v>4.1666666666666664E-2</v>
      </c>
    </row>
    <row r="9" spans="1:13" ht="15.75" customHeight="1">
      <c r="C9" s="30"/>
      <c r="D9" s="30"/>
      <c r="E9" s="30" t="s">
        <v>186</v>
      </c>
      <c r="G9" s="17" t="s">
        <v>199</v>
      </c>
      <c r="H9" s="1">
        <v>3</v>
      </c>
      <c r="I9" s="6">
        <f t="shared" si="0"/>
        <v>4.1666666666666664E-2</v>
      </c>
      <c r="K9" s="56" t="s">
        <v>200</v>
      </c>
      <c r="L9" s="1">
        <v>3</v>
      </c>
      <c r="M9" s="18">
        <f t="shared" si="1"/>
        <v>4.1666666666666664E-2</v>
      </c>
    </row>
    <row r="10" spans="1:13" ht="15.75" customHeight="1">
      <c r="C10" s="31"/>
      <c r="D10" s="31"/>
      <c r="E10" s="31" t="s">
        <v>201</v>
      </c>
      <c r="G10" s="17" t="s">
        <v>202</v>
      </c>
      <c r="H10" s="1">
        <v>2</v>
      </c>
      <c r="I10" s="6">
        <f t="shared" si="0"/>
        <v>2.7777777777777776E-2</v>
      </c>
      <c r="K10" s="56" t="s">
        <v>203</v>
      </c>
      <c r="L10" s="1">
        <v>2</v>
      </c>
      <c r="M10" s="18">
        <f t="shared" si="1"/>
        <v>2.7777777777777776E-2</v>
      </c>
    </row>
    <row r="11" spans="1:13" ht="15.75" customHeight="1">
      <c r="C11" s="30"/>
      <c r="D11" s="30"/>
      <c r="E11" s="30" t="s">
        <v>189</v>
      </c>
      <c r="G11" s="17" t="s">
        <v>204</v>
      </c>
      <c r="H11" s="1">
        <v>1</v>
      </c>
      <c r="I11" s="6">
        <f t="shared" si="0"/>
        <v>1.3888888888888888E-2</v>
      </c>
      <c r="K11" s="56" t="s">
        <v>205</v>
      </c>
      <c r="L11" s="1">
        <v>26</v>
      </c>
      <c r="M11" s="18">
        <f t="shared" si="1"/>
        <v>0.3611111111111111</v>
      </c>
    </row>
    <row r="12" spans="1:13" ht="15.75" customHeight="1" thickBot="1">
      <c r="C12" s="30"/>
      <c r="D12" s="30"/>
      <c r="E12" s="30" t="s">
        <v>186</v>
      </c>
      <c r="G12" s="17" t="s">
        <v>206</v>
      </c>
      <c r="H12" s="1">
        <v>1</v>
      </c>
      <c r="I12" s="6">
        <f t="shared" si="0"/>
        <v>1.3888888888888888E-2</v>
      </c>
      <c r="K12" s="57" t="s">
        <v>175</v>
      </c>
      <c r="L12" s="11">
        <f>SUM(L2:L11)</f>
        <v>72</v>
      </c>
      <c r="M12" s="78">
        <f t="shared" si="1"/>
        <v>1</v>
      </c>
    </row>
    <row r="13" spans="1:13" ht="15.75" customHeight="1">
      <c r="C13" s="31"/>
      <c r="D13" s="31"/>
      <c r="E13" s="31" t="s">
        <v>207</v>
      </c>
      <c r="G13" s="17" t="s">
        <v>208</v>
      </c>
      <c r="H13" s="1">
        <v>1</v>
      </c>
      <c r="I13" s="6">
        <f t="shared" si="0"/>
        <v>1.3888888888888888E-2</v>
      </c>
      <c r="K13" s="17"/>
      <c r="M13" s="6"/>
    </row>
    <row r="14" spans="1:13" ht="15.75" customHeight="1">
      <c r="C14" s="30"/>
      <c r="D14" s="30"/>
      <c r="E14" s="30" t="s">
        <v>189</v>
      </c>
      <c r="G14" s="17" t="s">
        <v>209</v>
      </c>
      <c r="H14" s="1">
        <v>1</v>
      </c>
      <c r="I14" s="6">
        <f t="shared" si="0"/>
        <v>1.3888888888888888E-2</v>
      </c>
      <c r="K14" s="17"/>
      <c r="M14" s="6"/>
    </row>
    <row r="15" spans="1:13" ht="15.75" customHeight="1">
      <c r="C15" s="30"/>
      <c r="D15" s="30"/>
      <c r="E15" s="30" t="s">
        <v>186</v>
      </c>
      <c r="G15" s="17" t="s">
        <v>210</v>
      </c>
      <c r="H15" s="1">
        <v>1</v>
      </c>
      <c r="I15" s="6">
        <f t="shared" si="0"/>
        <v>1.3888888888888888E-2</v>
      </c>
      <c r="K15" s="17"/>
      <c r="M15" s="6"/>
    </row>
    <row r="16" spans="1:13" ht="15.75" customHeight="1">
      <c r="C16" s="30"/>
      <c r="D16" s="30"/>
      <c r="E16" s="30" t="s">
        <v>193</v>
      </c>
      <c r="G16" s="17" t="s">
        <v>211</v>
      </c>
      <c r="H16" s="1">
        <v>1</v>
      </c>
      <c r="I16" s="6">
        <f t="shared" si="0"/>
        <v>1.3888888888888888E-2</v>
      </c>
      <c r="K16" s="17"/>
      <c r="M16" s="6"/>
    </row>
    <row r="17" spans="3:13" ht="15.75" customHeight="1">
      <c r="C17" s="30"/>
      <c r="D17" s="30"/>
      <c r="E17" s="30" t="s">
        <v>212</v>
      </c>
      <c r="G17" s="17" t="s">
        <v>213</v>
      </c>
      <c r="H17" s="1">
        <v>1</v>
      </c>
      <c r="I17" s="6">
        <f t="shared" si="0"/>
        <v>1.3888888888888888E-2</v>
      </c>
      <c r="K17" s="17"/>
      <c r="M17" s="6"/>
    </row>
    <row r="18" spans="3:13" ht="15.75" customHeight="1">
      <c r="C18" s="31"/>
      <c r="D18" s="31"/>
      <c r="E18" s="31" t="s">
        <v>214</v>
      </c>
      <c r="G18" s="17" t="s">
        <v>215</v>
      </c>
      <c r="H18" s="1">
        <v>1</v>
      </c>
      <c r="I18" s="6">
        <f t="shared" si="0"/>
        <v>1.3888888888888888E-2</v>
      </c>
      <c r="K18" s="17"/>
      <c r="M18" s="6"/>
    </row>
    <row r="19" spans="3:13" ht="15.75" customHeight="1">
      <c r="C19" s="30"/>
      <c r="D19" s="30"/>
      <c r="E19" s="30" t="s">
        <v>189</v>
      </c>
      <c r="G19" s="17" t="s">
        <v>216</v>
      </c>
      <c r="H19" s="1">
        <v>1</v>
      </c>
      <c r="I19" s="6">
        <f t="shared" si="0"/>
        <v>1.3888888888888888E-2</v>
      </c>
      <c r="K19" s="17"/>
      <c r="M19" s="6"/>
    </row>
    <row r="20" spans="3:13" ht="15.75" customHeight="1">
      <c r="C20" s="30"/>
      <c r="D20" s="30"/>
      <c r="E20" s="30" t="s">
        <v>182</v>
      </c>
      <c r="G20" s="17" t="s">
        <v>217</v>
      </c>
      <c r="H20" s="1">
        <v>1</v>
      </c>
      <c r="I20" s="6">
        <f t="shared" si="0"/>
        <v>1.3888888888888888E-2</v>
      </c>
      <c r="K20" s="17"/>
      <c r="M20" s="6"/>
    </row>
    <row r="21" spans="3:13" ht="15.75" customHeight="1">
      <c r="C21" s="30"/>
      <c r="D21" s="30"/>
      <c r="E21" s="30" t="s">
        <v>190</v>
      </c>
      <c r="G21" s="17" t="s">
        <v>218</v>
      </c>
      <c r="H21" s="1">
        <v>1</v>
      </c>
      <c r="I21" s="6">
        <f t="shared" si="0"/>
        <v>1.3888888888888888E-2</v>
      </c>
      <c r="K21" s="17"/>
      <c r="L21" s="32"/>
      <c r="M21" s="34"/>
    </row>
    <row r="22" spans="3:13" ht="15.75" customHeight="1">
      <c r="C22" s="30"/>
      <c r="D22" s="30"/>
      <c r="E22" s="30" t="s">
        <v>195</v>
      </c>
      <c r="G22" s="17" t="s">
        <v>219</v>
      </c>
      <c r="H22" s="1">
        <v>1</v>
      </c>
      <c r="I22" s="6">
        <f t="shared" si="0"/>
        <v>1.3888888888888888E-2</v>
      </c>
      <c r="K22" s="17"/>
      <c r="M22" s="6"/>
    </row>
    <row r="23" spans="3:13" ht="15.75" customHeight="1">
      <c r="C23" s="30"/>
      <c r="D23" s="30"/>
      <c r="E23" s="30" t="s">
        <v>202</v>
      </c>
      <c r="G23" s="17" t="s">
        <v>220</v>
      </c>
      <c r="H23" s="1">
        <v>1</v>
      </c>
      <c r="I23" s="6">
        <f t="shared" si="0"/>
        <v>1.3888888888888888E-2</v>
      </c>
      <c r="K23" s="17"/>
      <c r="M23" s="6"/>
    </row>
    <row r="24" spans="3:13" ht="15.75" customHeight="1">
      <c r="C24" s="30"/>
      <c r="D24" s="30"/>
      <c r="E24" s="30" t="s">
        <v>221</v>
      </c>
      <c r="G24" s="17" t="s">
        <v>222</v>
      </c>
      <c r="H24" s="1">
        <v>1</v>
      </c>
      <c r="I24" s="6">
        <f t="shared" si="0"/>
        <v>1.3888888888888888E-2</v>
      </c>
      <c r="K24" s="17"/>
      <c r="M24" s="6"/>
    </row>
    <row r="25" spans="3:13" ht="15.75" customHeight="1">
      <c r="C25" s="31"/>
      <c r="D25" s="31"/>
      <c r="E25" s="31" t="s">
        <v>223</v>
      </c>
      <c r="G25" s="17" t="s">
        <v>224</v>
      </c>
      <c r="H25" s="1">
        <v>1</v>
      </c>
      <c r="I25" s="6">
        <f t="shared" si="0"/>
        <v>1.3888888888888888E-2</v>
      </c>
      <c r="K25" s="17"/>
      <c r="M25" s="6"/>
    </row>
    <row r="26" spans="3:13" ht="15.75" customHeight="1">
      <c r="C26" s="30"/>
      <c r="D26" s="30"/>
      <c r="E26" s="30" t="s">
        <v>182</v>
      </c>
      <c r="G26" s="17" t="s">
        <v>225</v>
      </c>
      <c r="H26" s="1">
        <v>1</v>
      </c>
      <c r="I26" s="6">
        <f t="shared" si="0"/>
        <v>1.3888888888888888E-2</v>
      </c>
      <c r="K26" s="17"/>
      <c r="M26" s="6"/>
    </row>
    <row r="27" spans="3:13" ht="15.75" customHeight="1">
      <c r="C27" s="30"/>
      <c r="D27" s="30"/>
      <c r="E27" s="30" t="s">
        <v>202</v>
      </c>
      <c r="G27" s="17" t="s">
        <v>226</v>
      </c>
      <c r="H27" s="1">
        <v>1</v>
      </c>
      <c r="I27" s="6">
        <f t="shared" si="0"/>
        <v>1.3888888888888888E-2</v>
      </c>
      <c r="K27" s="17"/>
      <c r="M27" s="6"/>
    </row>
    <row r="28" spans="3:13" ht="15.75" customHeight="1">
      <c r="C28" s="30"/>
      <c r="D28" s="30"/>
      <c r="E28" s="30" t="s">
        <v>182</v>
      </c>
      <c r="G28" s="17" t="s">
        <v>227</v>
      </c>
      <c r="H28" s="1">
        <v>1</v>
      </c>
      <c r="I28" s="6">
        <f t="shared" si="0"/>
        <v>1.3888888888888888E-2</v>
      </c>
      <c r="K28" s="17"/>
      <c r="M28" s="6"/>
    </row>
    <row r="29" spans="3:13" ht="15.75" customHeight="1">
      <c r="C29" s="31"/>
      <c r="D29" s="31"/>
      <c r="E29" s="31" t="s">
        <v>227</v>
      </c>
      <c r="G29" s="17" t="s">
        <v>223</v>
      </c>
      <c r="H29" s="1">
        <v>1</v>
      </c>
      <c r="I29" s="6">
        <f t="shared" si="0"/>
        <v>1.3888888888888888E-2</v>
      </c>
      <c r="K29" s="17"/>
      <c r="M29" s="6"/>
    </row>
    <row r="30" spans="3:13" ht="15.75" customHeight="1">
      <c r="C30" s="30"/>
      <c r="D30" s="30"/>
      <c r="E30" s="30" t="s">
        <v>193</v>
      </c>
      <c r="G30" s="17" t="s">
        <v>221</v>
      </c>
      <c r="H30" s="1">
        <v>1</v>
      </c>
      <c r="I30" s="6">
        <f t="shared" si="0"/>
        <v>1.3888888888888888E-2</v>
      </c>
      <c r="K30" s="17"/>
      <c r="M30" s="6"/>
    </row>
    <row r="31" spans="3:13" ht="15.75" customHeight="1">
      <c r="C31" s="30"/>
      <c r="D31" s="30"/>
      <c r="E31" s="30" t="s">
        <v>182</v>
      </c>
      <c r="G31" s="17" t="s">
        <v>214</v>
      </c>
      <c r="H31" s="1">
        <v>1</v>
      </c>
      <c r="I31" s="6">
        <f t="shared" si="0"/>
        <v>1.3888888888888888E-2</v>
      </c>
      <c r="K31" s="17"/>
      <c r="M31" s="6"/>
    </row>
    <row r="32" spans="3:13" ht="15.75" customHeight="1">
      <c r="C32" s="30"/>
      <c r="D32" s="30"/>
      <c r="E32" s="30" t="s">
        <v>226</v>
      </c>
      <c r="G32" s="17" t="s">
        <v>212</v>
      </c>
      <c r="H32" s="1">
        <v>1</v>
      </c>
      <c r="I32" s="6">
        <f t="shared" si="0"/>
        <v>1.3888888888888888E-2</v>
      </c>
      <c r="K32" s="17"/>
      <c r="M32" s="6"/>
    </row>
    <row r="33" spans="3:22" ht="15.75" customHeight="1">
      <c r="C33" s="30"/>
      <c r="D33" s="30"/>
      <c r="E33" s="30" t="s">
        <v>186</v>
      </c>
      <c r="G33" s="17" t="s">
        <v>207</v>
      </c>
      <c r="H33" s="1">
        <v>1</v>
      </c>
      <c r="I33" s="6">
        <f t="shared" si="0"/>
        <v>1.3888888888888888E-2</v>
      </c>
      <c r="K33" s="17"/>
      <c r="M33" s="6"/>
    </row>
    <row r="34" spans="3:22" ht="15.75" customHeight="1">
      <c r="C34" s="30"/>
      <c r="D34" s="30"/>
      <c r="E34" s="30" t="s">
        <v>189</v>
      </c>
      <c r="G34" s="17" t="s">
        <v>201</v>
      </c>
      <c r="H34" s="1">
        <v>1</v>
      </c>
      <c r="I34" s="6">
        <f t="shared" si="0"/>
        <v>1.3888888888888888E-2</v>
      </c>
      <c r="K34" s="17"/>
      <c r="M34" s="6"/>
    </row>
    <row r="35" spans="3:22" ht="15.75" customHeight="1">
      <c r="C35" s="31"/>
      <c r="D35" s="31"/>
      <c r="E35" s="31" t="s">
        <v>220</v>
      </c>
      <c r="G35" s="17" t="s">
        <v>197</v>
      </c>
      <c r="H35" s="1">
        <v>1</v>
      </c>
      <c r="I35" s="6">
        <f t="shared" si="0"/>
        <v>1.3888888888888888E-2</v>
      </c>
      <c r="K35" s="17"/>
      <c r="L35" s="44" t="s">
        <v>228</v>
      </c>
      <c r="M35" s="6"/>
    </row>
    <row r="36" spans="3:22" ht="15.75" customHeight="1">
      <c r="C36" s="30"/>
      <c r="D36" s="30"/>
      <c r="E36" s="30" t="s">
        <v>195</v>
      </c>
      <c r="G36" s="17" t="s">
        <v>229</v>
      </c>
      <c r="H36" s="1">
        <v>1</v>
      </c>
      <c r="I36" s="6">
        <f t="shared" si="0"/>
        <v>1.3888888888888888E-2</v>
      </c>
      <c r="K36" s="17"/>
      <c r="M36" s="6"/>
    </row>
    <row r="37" spans="3:22" ht="15.75" customHeight="1">
      <c r="C37" s="30"/>
      <c r="D37" s="30"/>
      <c r="E37" s="30" t="s">
        <v>193</v>
      </c>
      <c r="G37" s="17" t="s">
        <v>37</v>
      </c>
      <c r="H37" s="1">
        <f>SUM(H2:H36)</f>
        <v>72</v>
      </c>
      <c r="I37" s="6">
        <f t="shared" si="0"/>
        <v>1</v>
      </c>
      <c r="K37" s="16"/>
      <c r="L37" s="39" t="s">
        <v>230</v>
      </c>
    </row>
    <row r="38" spans="3:22" ht="15.75" customHeight="1">
      <c r="C38" s="30"/>
      <c r="D38" s="30"/>
      <c r="E38" s="30" t="s">
        <v>182</v>
      </c>
      <c r="G38" s="30"/>
      <c r="L38" s="42" t="s">
        <v>231</v>
      </c>
    </row>
    <row r="39" spans="3:22" ht="15.75" customHeight="1">
      <c r="C39" s="30"/>
      <c r="D39" s="30"/>
      <c r="E39" s="30" t="s">
        <v>225</v>
      </c>
      <c r="G39" s="30"/>
      <c r="V39" s="63" t="s">
        <v>232</v>
      </c>
    </row>
    <row r="40" spans="3:22" ht="15.75" customHeight="1">
      <c r="C40" s="31"/>
      <c r="D40" s="31"/>
      <c r="E40" s="31" t="s">
        <v>224</v>
      </c>
      <c r="G40" s="30"/>
    </row>
    <row r="41" spans="3:22" ht="15.75" customHeight="1">
      <c r="C41" s="30"/>
      <c r="D41" s="30"/>
      <c r="E41" s="30" t="s">
        <v>189</v>
      </c>
      <c r="G41" s="30"/>
    </row>
    <row r="42" spans="3:22" ht="15.75" customHeight="1">
      <c r="C42" s="31"/>
      <c r="D42" s="31"/>
      <c r="E42" s="31" t="s">
        <v>222</v>
      </c>
      <c r="G42" s="30"/>
    </row>
    <row r="43" spans="3:22" ht="15.75" customHeight="1">
      <c r="C43" s="31"/>
      <c r="D43" s="31"/>
      <c r="E43" s="31" t="s">
        <v>213</v>
      </c>
      <c r="G43" s="30"/>
    </row>
    <row r="44" spans="3:22" ht="15.75" customHeight="1">
      <c r="C44" s="30"/>
      <c r="D44" s="30"/>
      <c r="E44" s="30" t="s">
        <v>186</v>
      </c>
      <c r="G44" s="30"/>
    </row>
    <row r="45" spans="3:22" ht="15.75" customHeight="1">
      <c r="C45" s="31"/>
      <c r="D45" s="31"/>
      <c r="E45" s="31" t="s">
        <v>219</v>
      </c>
      <c r="G45" s="30"/>
    </row>
    <row r="46" spans="3:22" ht="15.75" customHeight="1">
      <c r="C46" s="30"/>
      <c r="D46" s="30"/>
      <c r="E46" s="30" t="s">
        <v>190</v>
      </c>
      <c r="G46" s="30"/>
    </row>
    <row r="47" spans="3:22" ht="15.75" customHeight="1">
      <c r="C47" s="30"/>
      <c r="D47" s="30"/>
      <c r="E47" s="30" t="s">
        <v>206</v>
      </c>
      <c r="G47" s="30"/>
    </row>
    <row r="48" spans="3:22" ht="15.75" customHeight="1">
      <c r="C48" s="30"/>
      <c r="D48" s="30"/>
      <c r="E48" s="30" t="s">
        <v>182</v>
      </c>
      <c r="G48" s="30"/>
    </row>
    <row r="49" spans="3:12" ht="15.75" customHeight="1">
      <c r="C49" s="30"/>
      <c r="D49" s="30"/>
      <c r="E49" s="30" t="s">
        <v>208</v>
      </c>
      <c r="G49" s="30"/>
    </row>
    <row r="50" spans="3:12" ht="15.75" customHeight="1">
      <c r="C50" s="30"/>
      <c r="D50" s="30"/>
      <c r="E50" s="30" t="s">
        <v>199</v>
      </c>
      <c r="G50" s="30"/>
    </row>
    <row r="51" spans="3:12" ht="15.75" customHeight="1">
      <c r="C51" s="30"/>
      <c r="D51" s="30"/>
      <c r="E51" s="30" t="s">
        <v>209</v>
      </c>
      <c r="G51" s="30"/>
    </row>
    <row r="52" spans="3:12" ht="15.75" customHeight="1">
      <c r="C52" s="30"/>
      <c r="D52" s="30"/>
      <c r="E52" s="30" t="s">
        <v>189</v>
      </c>
      <c r="G52" s="30"/>
    </row>
    <row r="53" spans="3:12" ht="15.75" customHeight="1">
      <c r="C53" s="30"/>
      <c r="D53" s="30"/>
      <c r="E53" s="30" t="s">
        <v>204</v>
      </c>
      <c r="G53" s="30"/>
    </row>
    <row r="54" spans="3:12" ht="15.75" customHeight="1">
      <c r="C54" s="30"/>
      <c r="D54" s="30"/>
      <c r="E54" s="30" t="s">
        <v>211</v>
      </c>
      <c r="G54" s="30"/>
    </row>
    <row r="55" spans="3:12" ht="15.75" customHeight="1">
      <c r="C55" s="31"/>
      <c r="D55" s="31"/>
      <c r="E55" s="31" t="s">
        <v>210</v>
      </c>
      <c r="G55" s="30"/>
    </row>
    <row r="56" spans="3:12" ht="15.75" customHeight="1">
      <c r="C56" s="30"/>
      <c r="D56" s="30"/>
      <c r="E56" s="30" t="s">
        <v>186</v>
      </c>
      <c r="G56" s="30"/>
    </row>
    <row r="57" spans="3:12" ht="15.75" customHeight="1">
      <c r="C57" s="30"/>
      <c r="D57" s="30"/>
      <c r="E57" s="30" t="s">
        <v>190</v>
      </c>
      <c r="G57" s="30"/>
    </row>
    <row r="58" spans="3:12" ht="15.75" customHeight="1">
      <c r="C58" s="30"/>
      <c r="D58" s="30"/>
      <c r="E58" s="30" t="s">
        <v>193</v>
      </c>
      <c r="G58" s="30"/>
      <c r="L58" s="22" t="s">
        <v>233</v>
      </c>
    </row>
    <row r="59" spans="3:12" ht="15.75" customHeight="1">
      <c r="C59" s="31"/>
      <c r="D59" s="31"/>
      <c r="E59" s="31" t="s">
        <v>215</v>
      </c>
      <c r="G59" s="30"/>
      <c r="L59" s="17" t="s">
        <v>204</v>
      </c>
    </row>
    <row r="60" spans="3:12" ht="15.75" customHeight="1">
      <c r="C60" s="31"/>
      <c r="D60" s="31"/>
      <c r="E60" s="31" t="s">
        <v>216</v>
      </c>
      <c r="G60" s="30"/>
      <c r="L60" s="17" t="s">
        <v>206</v>
      </c>
    </row>
    <row r="61" spans="3:12" ht="15">
      <c r="C61" s="30"/>
      <c r="D61" s="30"/>
      <c r="E61" s="30" t="s">
        <v>189</v>
      </c>
      <c r="G61" s="30"/>
      <c r="L61" s="17" t="s">
        <v>208</v>
      </c>
    </row>
    <row r="62" spans="3:12" ht="15">
      <c r="C62" s="30"/>
      <c r="D62" s="30"/>
      <c r="E62" s="30" t="s">
        <v>182</v>
      </c>
      <c r="G62" s="30"/>
      <c r="L62" s="17" t="s">
        <v>209</v>
      </c>
    </row>
    <row r="63" spans="3:12" ht="15">
      <c r="C63" s="30"/>
      <c r="D63" s="30"/>
      <c r="E63" s="30" t="s">
        <v>199</v>
      </c>
      <c r="G63" s="30"/>
      <c r="L63" s="17" t="s">
        <v>210</v>
      </c>
    </row>
    <row r="64" spans="3:12" ht="15">
      <c r="C64" s="30"/>
      <c r="D64" s="30"/>
      <c r="E64" s="30" t="s">
        <v>195</v>
      </c>
      <c r="G64" s="30"/>
      <c r="L64" s="17" t="s">
        <v>211</v>
      </c>
    </row>
    <row r="65" spans="1:12" ht="15">
      <c r="C65" s="31"/>
      <c r="D65" s="31"/>
      <c r="E65" s="31" t="s">
        <v>217</v>
      </c>
      <c r="G65" s="30"/>
      <c r="L65" s="17" t="s">
        <v>213</v>
      </c>
    </row>
    <row r="66" spans="1:12" ht="15">
      <c r="C66" s="30"/>
      <c r="D66" s="30"/>
      <c r="E66" s="30" t="s">
        <v>189</v>
      </c>
      <c r="G66" s="30"/>
      <c r="L66" s="17" t="s">
        <v>215</v>
      </c>
    </row>
    <row r="67" spans="1:12" ht="15">
      <c r="C67" s="30"/>
      <c r="D67" s="30"/>
      <c r="E67" s="30" t="s">
        <v>186</v>
      </c>
      <c r="G67" s="30"/>
      <c r="L67" s="17" t="s">
        <v>216</v>
      </c>
    </row>
    <row r="68" spans="1:12" ht="15">
      <c r="C68" s="30"/>
      <c r="D68" s="30"/>
      <c r="E68" s="30" t="s">
        <v>182</v>
      </c>
      <c r="G68" s="30"/>
      <c r="L68" s="17" t="s">
        <v>217</v>
      </c>
    </row>
    <row r="69" spans="1:12" ht="15">
      <c r="C69" s="30"/>
      <c r="D69" s="30"/>
      <c r="E69" s="30" t="s">
        <v>195</v>
      </c>
      <c r="G69" s="30"/>
      <c r="L69" s="17" t="s">
        <v>218</v>
      </c>
    </row>
    <row r="70" spans="1:12" ht="15">
      <c r="C70" s="30"/>
      <c r="D70" s="30"/>
      <c r="E70" s="30" t="s">
        <v>181</v>
      </c>
      <c r="G70" s="30"/>
      <c r="L70" s="17" t="s">
        <v>219</v>
      </c>
    </row>
    <row r="71" spans="1:12" ht="15">
      <c r="C71" s="31"/>
      <c r="D71" s="31"/>
      <c r="E71" s="31" t="s">
        <v>218</v>
      </c>
      <c r="G71" s="30"/>
      <c r="L71" s="17" t="s">
        <v>220</v>
      </c>
    </row>
    <row r="72" spans="1:12" ht="15">
      <c r="C72" s="30"/>
      <c r="D72" s="30"/>
      <c r="E72" s="30" t="s">
        <v>199</v>
      </c>
      <c r="G72" s="30"/>
      <c r="L72" s="17" t="s">
        <v>222</v>
      </c>
    </row>
    <row r="73" spans="1:12" ht="15">
      <c r="C73" s="31"/>
      <c r="D73" s="31"/>
      <c r="E73" s="31" t="s">
        <v>229</v>
      </c>
      <c r="G73" s="30"/>
      <c r="L73" s="17" t="s">
        <v>224</v>
      </c>
    </row>
    <row r="74" spans="1:12" ht="15.75" customHeight="1">
      <c r="L74" s="17" t="s">
        <v>225</v>
      </c>
    </row>
    <row r="75" spans="1:12" ht="14">
      <c r="E75" s="1" t="s">
        <v>234</v>
      </c>
      <c r="L75" s="17" t="s">
        <v>226</v>
      </c>
    </row>
    <row r="76" spans="1:12" ht="15.75" customHeight="1">
      <c r="L76" s="17" t="s">
        <v>227</v>
      </c>
    </row>
    <row r="77" spans="1:12" ht="15.75" customHeight="1">
      <c r="L77" s="17" t="s">
        <v>223</v>
      </c>
    </row>
    <row r="78" spans="1:12" ht="15">
      <c r="A78" s="30"/>
      <c r="L78" s="17" t="s">
        <v>221</v>
      </c>
    </row>
    <row r="79" spans="1:12" ht="15">
      <c r="A79" s="30"/>
      <c r="G79" s="33"/>
      <c r="L79" s="17" t="s">
        <v>214</v>
      </c>
    </row>
    <row r="80" spans="1:12" ht="15">
      <c r="A80" s="30"/>
      <c r="L80" s="17" t="s">
        <v>212</v>
      </c>
    </row>
    <row r="81" spans="1:12" ht="15">
      <c r="A81" s="30"/>
      <c r="L81" s="17" t="s">
        <v>207</v>
      </c>
    </row>
    <row r="82" spans="1:12" ht="15">
      <c r="A82" s="30"/>
      <c r="G82" s="33"/>
      <c r="L82" s="17" t="s">
        <v>201</v>
      </c>
    </row>
    <row r="83" spans="1:12" ht="15">
      <c r="A83" s="30"/>
      <c r="G83" s="33"/>
      <c r="L83" s="17" t="s">
        <v>197</v>
      </c>
    </row>
    <row r="84" spans="1:12" ht="15">
      <c r="A84" s="30"/>
      <c r="L84" s="17" t="s">
        <v>229</v>
      </c>
    </row>
    <row r="85" spans="1:12" ht="15">
      <c r="A85" s="30"/>
    </row>
    <row r="86" spans="1:12" ht="15">
      <c r="A86" s="30"/>
    </row>
    <row r="87" spans="1:12" ht="15">
      <c r="A87" s="30"/>
    </row>
    <row r="88" spans="1:12" ht="15">
      <c r="A88" s="30"/>
    </row>
    <row r="89" spans="1:12" ht="15">
      <c r="A89" s="30"/>
    </row>
    <row r="90" spans="1:12" ht="15">
      <c r="A90" s="30"/>
    </row>
    <row r="91" spans="1:12" ht="15">
      <c r="A91" s="30"/>
    </row>
    <row r="92" spans="1:12" ht="15">
      <c r="A92" s="30"/>
    </row>
    <row r="93" spans="1:12" ht="15">
      <c r="A93" s="30"/>
    </row>
    <row r="94" spans="1:12" ht="15">
      <c r="A94" s="30"/>
    </row>
    <row r="95" spans="1:12" ht="15">
      <c r="A95" s="30"/>
    </row>
    <row r="96" spans="1:12" ht="15">
      <c r="A96" s="30"/>
    </row>
    <row r="97" spans="1:1" ht="15">
      <c r="A97" s="30"/>
    </row>
    <row r="98" spans="1:1" ht="15">
      <c r="A98" s="30"/>
    </row>
    <row r="99" spans="1:1" ht="15">
      <c r="A99" s="30"/>
    </row>
    <row r="100" spans="1:1" ht="15">
      <c r="A100" s="30"/>
    </row>
    <row r="101" spans="1:1" ht="15">
      <c r="A101" s="30"/>
    </row>
    <row r="102" spans="1:1" ht="15">
      <c r="A102" s="30"/>
    </row>
    <row r="103" spans="1:1" ht="15">
      <c r="A103" s="30"/>
    </row>
    <row r="104" spans="1:1" ht="15">
      <c r="A104" s="30"/>
    </row>
    <row r="105" spans="1:1" ht="15">
      <c r="A105" s="30"/>
    </row>
    <row r="106" spans="1:1" ht="15">
      <c r="A106" s="30"/>
    </row>
    <row r="107" spans="1:1" ht="15">
      <c r="A107" s="30"/>
    </row>
    <row r="108" spans="1:1" ht="15">
      <c r="A108" s="30"/>
    </row>
    <row r="109" spans="1:1" ht="15">
      <c r="A109" s="30"/>
    </row>
    <row r="110" spans="1:1" ht="15">
      <c r="A110" s="30"/>
    </row>
    <row r="111" spans="1:1" ht="15">
      <c r="A111" s="30"/>
    </row>
    <row r="112" spans="1:1" ht="15">
      <c r="A112" s="30"/>
    </row>
    <row r="113" spans="1:1" ht="15">
      <c r="A113" s="30"/>
    </row>
    <row r="114" spans="1:1" ht="15">
      <c r="A114" s="30"/>
    </row>
    <row r="115" spans="1:1" ht="15">
      <c r="A115" s="30"/>
    </row>
    <row r="116" spans="1:1" ht="15">
      <c r="A116" s="30"/>
    </row>
    <row r="117" spans="1:1" ht="15">
      <c r="A117" s="30"/>
    </row>
    <row r="118" spans="1:1" ht="15">
      <c r="A118" s="30"/>
    </row>
    <row r="119" spans="1:1" ht="15">
      <c r="A119" s="30"/>
    </row>
    <row r="120" spans="1:1" ht="15">
      <c r="A120" s="30"/>
    </row>
    <row r="121" spans="1:1" ht="15">
      <c r="A121" s="30"/>
    </row>
    <row r="122" spans="1:1" ht="15">
      <c r="A122" s="30"/>
    </row>
    <row r="123" spans="1:1" ht="15">
      <c r="A123" s="30"/>
    </row>
    <row r="124" spans="1:1" ht="15">
      <c r="A124" s="30"/>
    </row>
    <row r="125" spans="1:1" ht="15">
      <c r="A125" s="30"/>
    </row>
    <row r="126" spans="1:1" ht="15">
      <c r="A126" s="30"/>
    </row>
    <row r="127" spans="1:1" ht="15">
      <c r="A127" s="30"/>
    </row>
    <row r="128" spans="1:1" ht="15">
      <c r="A128" s="30"/>
    </row>
    <row r="129" spans="1:1" ht="15">
      <c r="A129" s="30"/>
    </row>
    <row r="130" spans="1:1" ht="15">
      <c r="A130" s="30"/>
    </row>
    <row r="131" spans="1:1" ht="15">
      <c r="A131" s="30"/>
    </row>
    <row r="132" spans="1:1" ht="15">
      <c r="A132" s="30"/>
    </row>
    <row r="133" spans="1:1" ht="15">
      <c r="A133" s="30"/>
    </row>
    <row r="134" spans="1:1" ht="15">
      <c r="A134" s="30"/>
    </row>
    <row r="135" spans="1:1" ht="15">
      <c r="A135" s="30"/>
    </row>
    <row r="136" spans="1:1" ht="15">
      <c r="A136" s="30"/>
    </row>
    <row r="137" spans="1:1" ht="15">
      <c r="A137" s="30"/>
    </row>
    <row r="138" spans="1:1" ht="15">
      <c r="A138" s="30"/>
    </row>
    <row r="139" spans="1:1" ht="15">
      <c r="A139" s="30"/>
    </row>
    <row r="140" spans="1:1" ht="15">
      <c r="A140" s="30"/>
    </row>
    <row r="141" spans="1:1" ht="15">
      <c r="A141" s="30"/>
    </row>
    <row r="142" spans="1:1" ht="15">
      <c r="A142" s="30"/>
    </row>
    <row r="143" spans="1:1" ht="15">
      <c r="A143" s="30"/>
    </row>
    <row r="144" spans="1:1" ht="15">
      <c r="A144" s="30"/>
    </row>
    <row r="145" spans="1:1" ht="15">
      <c r="A145" s="30"/>
    </row>
    <row r="146" spans="1:1" ht="15">
      <c r="A146" s="30"/>
    </row>
    <row r="147" spans="1:1" ht="15">
      <c r="A147" s="30"/>
    </row>
    <row r="148" spans="1:1" ht="15">
      <c r="A148" s="30"/>
    </row>
    <row r="149" spans="1:1" ht="15">
      <c r="A149" s="30"/>
    </row>
  </sheetData>
  <pageMargins left="0.7" right="0.7" top="0.75" bottom="0.75" header="0.3" footer="0.3"/>
  <pageSetup paperSize="9" orientation="portrait" horizontalDpi="0" verticalDpi="0"/>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F7496-005B-1946-992C-2569B138C19B}">
  <dimension ref="A1:D155"/>
  <sheetViews>
    <sheetView topLeftCell="A55" zoomScale="83" zoomScaleNormal="120" workbookViewId="0">
      <selection activeCell="C38" sqref="C38"/>
    </sheetView>
  </sheetViews>
  <sheetFormatPr baseColWidth="10" defaultColWidth="11.5" defaultRowHeight="13"/>
  <cols>
    <col min="2" max="2" width="31.6640625" customWidth="1"/>
    <col min="3" max="3" width="62.83203125" customWidth="1"/>
  </cols>
  <sheetData>
    <row r="1" spans="1:4">
      <c r="A1" s="22" t="s">
        <v>235</v>
      </c>
      <c r="B1" s="52" t="s">
        <v>236</v>
      </c>
      <c r="C1" s="9" t="s">
        <v>237</v>
      </c>
      <c r="D1" s="22" t="s">
        <v>238</v>
      </c>
    </row>
    <row r="2" spans="1:4" ht="15">
      <c r="A2" s="16" t="s">
        <v>239</v>
      </c>
      <c r="B2" s="16"/>
      <c r="C2" s="9" t="s">
        <v>240</v>
      </c>
      <c r="D2" s="54" t="s">
        <v>241</v>
      </c>
    </row>
    <row r="3" spans="1:4" ht="15">
      <c r="A3" s="16" t="s">
        <v>163</v>
      </c>
      <c r="B3" s="16"/>
      <c r="C3" s="9" t="s">
        <v>163</v>
      </c>
      <c r="D3" s="54" t="s">
        <v>242</v>
      </c>
    </row>
    <row r="4" spans="1:4" ht="15">
      <c r="A4" s="16" t="s">
        <v>243</v>
      </c>
      <c r="B4" s="16"/>
      <c r="C4" s="9" t="s">
        <v>243</v>
      </c>
      <c r="D4" s="54" t="s">
        <v>244</v>
      </c>
    </row>
    <row r="5" spans="1:4" ht="15">
      <c r="A5" s="16" t="s">
        <v>245</v>
      </c>
      <c r="B5" s="53" t="s">
        <v>245</v>
      </c>
      <c r="C5" s="9" t="s">
        <v>245</v>
      </c>
      <c r="D5" s="54" t="s">
        <v>246</v>
      </c>
    </row>
    <row r="6" spans="1:4" ht="15">
      <c r="A6" s="16" t="s">
        <v>247</v>
      </c>
      <c r="B6" s="16"/>
      <c r="C6" s="9" t="s">
        <v>248</v>
      </c>
      <c r="D6" s="54" t="s">
        <v>249</v>
      </c>
    </row>
    <row r="7" spans="1:4" ht="15">
      <c r="A7" s="16" t="s">
        <v>250</v>
      </c>
      <c r="B7" s="16"/>
      <c r="C7" s="9" t="s">
        <v>251</v>
      </c>
      <c r="D7" s="54" t="s">
        <v>252</v>
      </c>
    </row>
    <row r="8" spans="1:4" ht="15">
      <c r="A8" s="16" t="s">
        <v>253</v>
      </c>
      <c r="B8" s="16"/>
      <c r="C8" s="9" t="s">
        <v>254</v>
      </c>
      <c r="D8" s="54" t="s">
        <v>255</v>
      </c>
    </row>
    <row r="9" spans="1:4" ht="15">
      <c r="A9" s="16" t="s">
        <v>245</v>
      </c>
      <c r="B9" s="53" t="s">
        <v>245</v>
      </c>
      <c r="C9" s="16"/>
      <c r="D9" s="54" t="s">
        <v>256</v>
      </c>
    </row>
    <row r="10" spans="1:4" ht="15">
      <c r="A10" s="16" t="s">
        <v>250</v>
      </c>
      <c r="B10" s="16"/>
      <c r="C10" s="9" t="s">
        <v>257</v>
      </c>
      <c r="D10" s="54" t="s">
        <v>258</v>
      </c>
    </row>
    <row r="11" spans="1:4" ht="15">
      <c r="A11" s="16" t="s">
        <v>259</v>
      </c>
      <c r="B11" s="53" t="s">
        <v>260</v>
      </c>
      <c r="C11" s="16"/>
      <c r="D11" s="54" t="s">
        <v>261</v>
      </c>
    </row>
    <row r="12" spans="1:4" ht="15">
      <c r="A12" s="16" t="s">
        <v>259</v>
      </c>
      <c r="B12" s="53" t="s">
        <v>262</v>
      </c>
      <c r="C12" s="16"/>
      <c r="D12" s="54" t="s">
        <v>263</v>
      </c>
    </row>
    <row r="13" spans="1:4" ht="15">
      <c r="A13" s="16" t="s">
        <v>264</v>
      </c>
      <c r="B13" s="16"/>
      <c r="C13" s="9" t="s">
        <v>265</v>
      </c>
      <c r="D13" s="54" t="s">
        <v>266</v>
      </c>
    </row>
    <row r="14" spans="1:4" ht="15">
      <c r="A14" s="16" t="s">
        <v>267</v>
      </c>
      <c r="B14" s="53" t="s">
        <v>262</v>
      </c>
      <c r="C14" s="9" t="s">
        <v>267</v>
      </c>
      <c r="D14" s="54" t="s">
        <v>268</v>
      </c>
    </row>
    <row r="15" spans="1:4" ht="15">
      <c r="A15" s="16" t="s">
        <v>163</v>
      </c>
      <c r="B15" s="53"/>
      <c r="C15" s="9" t="s">
        <v>163</v>
      </c>
      <c r="D15" s="54" t="s">
        <v>269</v>
      </c>
    </row>
    <row r="16" spans="1:4" ht="15">
      <c r="A16" s="16" t="s">
        <v>163</v>
      </c>
      <c r="B16" s="16"/>
      <c r="C16" s="9" t="s">
        <v>163</v>
      </c>
      <c r="D16" s="54" t="s">
        <v>270</v>
      </c>
    </row>
    <row r="17" spans="1:4" ht="15">
      <c r="A17" s="16" t="s">
        <v>271</v>
      </c>
      <c r="B17" s="16"/>
      <c r="C17" s="9" t="s">
        <v>271</v>
      </c>
      <c r="D17" s="54" t="s">
        <v>272</v>
      </c>
    </row>
    <row r="18" spans="1:4" ht="15">
      <c r="A18" s="16" t="s">
        <v>273</v>
      </c>
      <c r="B18" s="16"/>
      <c r="C18" s="9" t="s">
        <v>274</v>
      </c>
      <c r="D18" s="54" t="s">
        <v>275</v>
      </c>
    </row>
    <row r="19" spans="1:4" ht="15">
      <c r="A19" s="16" t="s">
        <v>264</v>
      </c>
      <c r="B19" s="53" t="s">
        <v>276</v>
      </c>
      <c r="C19" s="9" t="s">
        <v>277</v>
      </c>
      <c r="D19" s="54" t="s">
        <v>278</v>
      </c>
    </row>
    <row r="20" spans="1:4" ht="15">
      <c r="A20" s="16" t="s">
        <v>279</v>
      </c>
      <c r="B20" s="53" t="s">
        <v>280</v>
      </c>
      <c r="C20" s="9" t="s">
        <v>281</v>
      </c>
      <c r="D20" s="54" t="s">
        <v>282</v>
      </c>
    </row>
    <row r="21" spans="1:4" ht="15">
      <c r="A21" s="16" t="s">
        <v>283</v>
      </c>
      <c r="B21" s="16"/>
      <c r="C21" s="16"/>
      <c r="D21" s="54" t="s">
        <v>284</v>
      </c>
    </row>
    <row r="22" spans="1:4" ht="15">
      <c r="A22" s="16" t="s">
        <v>285</v>
      </c>
      <c r="B22" s="16"/>
      <c r="C22" s="16"/>
      <c r="D22" s="54" t="s">
        <v>286</v>
      </c>
    </row>
    <row r="23" spans="1:4" ht="15">
      <c r="A23" s="16" t="s">
        <v>245</v>
      </c>
      <c r="B23" s="16"/>
      <c r="C23" s="16"/>
      <c r="D23" s="54" t="s">
        <v>287</v>
      </c>
    </row>
    <row r="24" spans="1:4" ht="15">
      <c r="A24" s="16" t="s">
        <v>288</v>
      </c>
      <c r="B24" s="53" t="s">
        <v>289</v>
      </c>
      <c r="C24" s="16"/>
      <c r="D24" s="54" t="s">
        <v>290</v>
      </c>
    </row>
    <row r="25" spans="1:4" ht="15">
      <c r="A25" s="16" t="s">
        <v>247</v>
      </c>
      <c r="B25" s="16"/>
      <c r="C25" s="16"/>
      <c r="D25" s="54" t="s">
        <v>291</v>
      </c>
    </row>
    <row r="26" spans="1:4" ht="15">
      <c r="A26" s="16" t="s">
        <v>245</v>
      </c>
      <c r="B26" s="53" t="s">
        <v>245</v>
      </c>
      <c r="C26" s="16"/>
      <c r="D26" s="54" t="s">
        <v>292</v>
      </c>
    </row>
    <row r="27" spans="1:4" ht="15">
      <c r="A27" s="16" t="s">
        <v>163</v>
      </c>
      <c r="B27" s="16"/>
      <c r="C27" s="16"/>
      <c r="D27" s="54" t="s">
        <v>293</v>
      </c>
    </row>
    <row r="28" spans="1:4" ht="15">
      <c r="A28" s="16" t="s">
        <v>294</v>
      </c>
      <c r="B28" s="53" t="s">
        <v>295</v>
      </c>
      <c r="C28" s="16"/>
      <c r="D28" s="54" t="s">
        <v>296</v>
      </c>
    </row>
    <row r="29" spans="1:4" ht="15">
      <c r="A29" s="16" t="s">
        <v>250</v>
      </c>
      <c r="B29" s="16"/>
      <c r="C29" s="16"/>
      <c r="D29" s="54" t="s">
        <v>297</v>
      </c>
    </row>
    <row r="30" spans="1:4" ht="15">
      <c r="A30" s="16" t="s">
        <v>298</v>
      </c>
      <c r="B30" s="16"/>
      <c r="C30" s="16"/>
      <c r="D30" s="54" t="s">
        <v>299</v>
      </c>
    </row>
    <row r="31" spans="1:4" ht="15">
      <c r="A31" s="16" t="s">
        <v>267</v>
      </c>
      <c r="B31" s="16"/>
      <c r="C31" s="16"/>
      <c r="D31" s="54" t="s">
        <v>300</v>
      </c>
    </row>
    <row r="32" spans="1:4" ht="15">
      <c r="A32" s="16" t="s">
        <v>163</v>
      </c>
      <c r="B32" s="16"/>
      <c r="C32" s="16"/>
      <c r="D32" s="54" t="s">
        <v>301</v>
      </c>
    </row>
    <row r="33" spans="1:4" ht="15">
      <c r="A33" s="16" t="s">
        <v>247</v>
      </c>
      <c r="B33" s="16"/>
      <c r="C33" s="16"/>
      <c r="D33" s="54" t="s">
        <v>302</v>
      </c>
    </row>
    <row r="34" spans="1:4" ht="15">
      <c r="A34" s="16" t="s">
        <v>247</v>
      </c>
      <c r="B34" s="16"/>
      <c r="C34" s="16"/>
      <c r="D34" s="54" t="s">
        <v>303</v>
      </c>
    </row>
    <row r="35" spans="1:4" ht="15">
      <c r="A35" s="16" t="s">
        <v>247</v>
      </c>
      <c r="B35" s="16"/>
      <c r="C35" s="16"/>
      <c r="D35" s="54" t="s">
        <v>304</v>
      </c>
    </row>
    <row r="36" spans="1:4" ht="15">
      <c r="A36" s="16" t="s">
        <v>305</v>
      </c>
      <c r="B36" s="16"/>
      <c r="C36" s="16"/>
      <c r="D36" s="54" t="s">
        <v>306</v>
      </c>
    </row>
    <row r="37" spans="1:4" ht="15">
      <c r="A37" s="16" t="s">
        <v>250</v>
      </c>
      <c r="B37" s="16"/>
      <c r="C37" s="16"/>
      <c r="D37" s="54" t="s">
        <v>307</v>
      </c>
    </row>
    <row r="38" spans="1:4" ht="15">
      <c r="A38" s="16" t="s">
        <v>163</v>
      </c>
      <c r="B38" s="16"/>
      <c r="C38" s="16"/>
      <c r="D38" s="54" t="s">
        <v>308</v>
      </c>
    </row>
    <row r="39" spans="1:4" ht="15">
      <c r="A39" s="16" t="s">
        <v>250</v>
      </c>
      <c r="B39" s="16"/>
      <c r="C39" s="16"/>
      <c r="D39" s="54" t="s">
        <v>309</v>
      </c>
    </row>
    <row r="40" spans="1:4" ht="15">
      <c r="A40" s="16" t="s">
        <v>310</v>
      </c>
      <c r="B40" s="16"/>
      <c r="C40" s="16"/>
      <c r="D40" s="54" t="s">
        <v>311</v>
      </c>
    </row>
    <row r="41" spans="1:4" ht="15">
      <c r="A41" s="16" t="s">
        <v>312</v>
      </c>
      <c r="B41" s="16"/>
      <c r="C41" s="16"/>
      <c r="D41" s="54" t="s">
        <v>313</v>
      </c>
    </row>
    <row r="42" spans="1:4" ht="15">
      <c r="A42" s="16" t="s">
        <v>267</v>
      </c>
      <c r="B42" s="16"/>
      <c r="C42" s="16"/>
      <c r="D42" s="54" t="s">
        <v>314</v>
      </c>
    </row>
    <row r="43" spans="1:4" ht="15">
      <c r="A43" s="16" t="s">
        <v>315</v>
      </c>
      <c r="B43" s="16"/>
      <c r="C43" s="16"/>
      <c r="D43" s="54" t="s">
        <v>316</v>
      </c>
    </row>
    <row r="44" spans="1:4" ht="15">
      <c r="A44" s="16" t="s">
        <v>317</v>
      </c>
      <c r="B44" s="16"/>
      <c r="C44" s="16"/>
      <c r="D44" s="54" t="s">
        <v>318</v>
      </c>
    </row>
    <row r="45" spans="1:4" ht="15">
      <c r="A45" s="16" t="s">
        <v>319</v>
      </c>
      <c r="B45" s="16"/>
      <c r="C45" s="16"/>
      <c r="D45" s="54" t="s">
        <v>320</v>
      </c>
    </row>
    <row r="46" spans="1:4" ht="15">
      <c r="A46" s="16" t="s">
        <v>321</v>
      </c>
      <c r="B46" s="16"/>
      <c r="C46" s="16"/>
      <c r="D46" s="54" t="s">
        <v>322</v>
      </c>
    </row>
    <row r="47" spans="1:4" ht="15">
      <c r="A47" s="16" t="s">
        <v>247</v>
      </c>
      <c r="B47" s="16"/>
      <c r="C47" s="16"/>
      <c r="D47" s="54" t="s">
        <v>323</v>
      </c>
    </row>
    <row r="48" spans="1:4" ht="15">
      <c r="A48" s="16" t="s">
        <v>250</v>
      </c>
      <c r="B48" s="16"/>
      <c r="C48" s="16"/>
      <c r="D48" s="54" t="s">
        <v>324</v>
      </c>
    </row>
    <row r="49" spans="1:4" ht="15">
      <c r="A49" s="16" t="s">
        <v>325</v>
      </c>
      <c r="B49" s="53" t="s">
        <v>326</v>
      </c>
      <c r="C49" s="16"/>
      <c r="D49" s="54" t="s">
        <v>327</v>
      </c>
    </row>
    <row r="50" spans="1:4" ht="15">
      <c r="A50" s="16" t="s">
        <v>163</v>
      </c>
      <c r="B50" s="53" t="s">
        <v>295</v>
      </c>
      <c r="C50" s="16"/>
      <c r="D50" s="54" t="s">
        <v>328</v>
      </c>
    </row>
    <row r="51" spans="1:4" ht="15">
      <c r="A51" s="16" t="s">
        <v>267</v>
      </c>
      <c r="B51" s="16"/>
      <c r="C51" s="9" t="s">
        <v>329</v>
      </c>
      <c r="D51" s="54" t="s">
        <v>330</v>
      </c>
    </row>
    <row r="52" spans="1:4" ht="15">
      <c r="A52" s="16" t="s">
        <v>259</v>
      </c>
      <c r="B52" s="53" t="s">
        <v>331</v>
      </c>
      <c r="C52" s="16"/>
      <c r="D52" s="54" t="s">
        <v>332</v>
      </c>
    </row>
    <row r="53" spans="1:4" ht="15">
      <c r="A53" s="16" t="s">
        <v>333</v>
      </c>
      <c r="B53" s="16"/>
      <c r="C53" s="16"/>
      <c r="D53" s="54" t="s">
        <v>334</v>
      </c>
    </row>
    <row r="54" spans="1:4" ht="15">
      <c r="A54" s="16" t="s">
        <v>163</v>
      </c>
      <c r="B54" s="16"/>
      <c r="C54" s="16"/>
      <c r="D54" s="54" t="s">
        <v>335</v>
      </c>
    </row>
    <row r="55" spans="1:4" ht="15">
      <c r="A55" s="16" t="s">
        <v>163</v>
      </c>
      <c r="B55" s="16"/>
      <c r="C55" s="16"/>
      <c r="D55" s="54" t="s">
        <v>308</v>
      </c>
    </row>
    <row r="56" spans="1:4" ht="15">
      <c r="A56" s="16" t="s">
        <v>163</v>
      </c>
      <c r="B56" s="16"/>
      <c r="C56" s="16"/>
      <c r="D56" s="54" t="s">
        <v>336</v>
      </c>
    </row>
    <row r="57" spans="1:4" ht="15">
      <c r="A57" s="16" t="s">
        <v>319</v>
      </c>
      <c r="B57" s="16"/>
      <c r="C57" s="16"/>
      <c r="D57" s="54" t="s">
        <v>337</v>
      </c>
    </row>
    <row r="58" spans="1:4" ht="15">
      <c r="A58" s="16" t="s">
        <v>338</v>
      </c>
      <c r="B58" s="16"/>
      <c r="C58" s="16"/>
      <c r="D58" s="54" t="s">
        <v>339</v>
      </c>
    </row>
    <row r="59" spans="1:4" ht="15">
      <c r="A59" s="16" t="s">
        <v>259</v>
      </c>
      <c r="B59" s="53" t="s">
        <v>340</v>
      </c>
      <c r="C59" s="16"/>
      <c r="D59" s="54" t="s">
        <v>341</v>
      </c>
    </row>
    <row r="60" spans="1:4" ht="15">
      <c r="A60" s="16" t="s">
        <v>342</v>
      </c>
      <c r="B60" s="16"/>
      <c r="C60" s="9" t="s">
        <v>343</v>
      </c>
      <c r="D60" s="54" t="s">
        <v>344</v>
      </c>
    </row>
    <row r="61" spans="1:4" ht="15">
      <c r="A61" s="16" t="s">
        <v>345</v>
      </c>
      <c r="B61" s="53" t="s">
        <v>346</v>
      </c>
      <c r="C61" s="16"/>
      <c r="D61" s="54" t="s">
        <v>347</v>
      </c>
    </row>
    <row r="62" spans="1:4" ht="15">
      <c r="A62" s="16" t="s">
        <v>348</v>
      </c>
      <c r="B62" s="53" t="s">
        <v>349</v>
      </c>
      <c r="C62" s="16"/>
      <c r="D62" s="54" t="s">
        <v>350</v>
      </c>
    </row>
    <row r="63" spans="1:4" ht="15">
      <c r="A63" s="16" t="s">
        <v>351</v>
      </c>
      <c r="B63" s="16"/>
      <c r="C63" s="16"/>
      <c r="D63" s="54" t="s">
        <v>352</v>
      </c>
    </row>
    <row r="64" spans="1:4" ht="15">
      <c r="A64" s="16" t="s">
        <v>333</v>
      </c>
      <c r="B64" s="16"/>
      <c r="C64" s="16"/>
      <c r="D64" s="54" t="s">
        <v>353</v>
      </c>
    </row>
    <row r="65" spans="1:4" ht="15">
      <c r="A65" s="16" t="s">
        <v>354</v>
      </c>
      <c r="B65" s="53" t="s">
        <v>355</v>
      </c>
      <c r="C65" s="16"/>
      <c r="D65" s="54" t="s">
        <v>356</v>
      </c>
    </row>
    <row r="66" spans="1:4" ht="15">
      <c r="A66" s="16" t="s">
        <v>259</v>
      </c>
      <c r="B66" s="16"/>
      <c r="C66" s="16"/>
      <c r="D66" s="54" t="s">
        <v>357</v>
      </c>
    </row>
    <row r="67" spans="1:4" ht="15">
      <c r="A67" s="16" t="s">
        <v>250</v>
      </c>
      <c r="B67" s="16"/>
      <c r="C67" s="16"/>
      <c r="D67" s="54" t="s">
        <v>358</v>
      </c>
    </row>
    <row r="68" spans="1:4" ht="15">
      <c r="A68" s="16" t="s">
        <v>259</v>
      </c>
      <c r="B68" s="16"/>
      <c r="C68" s="16"/>
      <c r="D68" s="54" t="s">
        <v>359</v>
      </c>
    </row>
    <row r="69" spans="1:4" ht="15">
      <c r="A69" s="16" t="s">
        <v>360</v>
      </c>
      <c r="B69" s="53" t="s">
        <v>361</v>
      </c>
      <c r="C69" s="16"/>
      <c r="D69" s="54" t="s">
        <v>362</v>
      </c>
    </row>
    <row r="70" spans="1:4" ht="15">
      <c r="A70" s="16" t="s">
        <v>363</v>
      </c>
      <c r="B70" s="53" t="s">
        <v>364</v>
      </c>
      <c r="C70" s="16"/>
      <c r="D70" s="54" t="s">
        <v>365</v>
      </c>
    </row>
    <row r="71" spans="1:4" ht="15">
      <c r="A71" s="16" t="s">
        <v>366</v>
      </c>
      <c r="B71" s="16"/>
      <c r="C71" s="9" t="s">
        <v>367</v>
      </c>
      <c r="D71" s="54" t="s">
        <v>368</v>
      </c>
    </row>
    <row r="72" spans="1:4" ht="15">
      <c r="A72" s="16" t="s">
        <v>259</v>
      </c>
      <c r="B72" s="16"/>
      <c r="C72" s="16"/>
      <c r="D72" s="54" t="s">
        <v>369</v>
      </c>
    </row>
    <row r="73" spans="1:4" ht="15">
      <c r="A73" s="16" t="s">
        <v>370</v>
      </c>
      <c r="B73" s="16"/>
      <c r="C73" s="16"/>
      <c r="D73" s="54" t="s">
        <v>371</v>
      </c>
    </row>
    <row r="74" spans="1:4" ht="15">
      <c r="A74" s="16" t="s">
        <v>259</v>
      </c>
      <c r="B74" s="16"/>
      <c r="C74" s="16"/>
      <c r="D74" s="54" t="s">
        <v>372</v>
      </c>
    </row>
    <row r="75" spans="1:4" ht="15">
      <c r="A75" s="16" t="s">
        <v>319</v>
      </c>
      <c r="B75" s="16"/>
      <c r="C75" s="16"/>
      <c r="D75" s="54" t="s">
        <v>373</v>
      </c>
    </row>
    <row r="76" spans="1:4" ht="15">
      <c r="A76" s="16" t="s">
        <v>273</v>
      </c>
      <c r="B76" s="16"/>
      <c r="C76" s="16"/>
      <c r="D76" s="54" t="s">
        <v>374</v>
      </c>
    </row>
    <row r="77" spans="1:4" ht="15">
      <c r="A77" s="16" t="s">
        <v>250</v>
      </c>
      <c r="B77" s="16"/>
      <c r="C77" s="16"/>
      <c r="D77" s="54" t="s">
        <v>375</v>
      </c>
    </row>
    <row r="78" spans="1:4" ht="15">
      <c r="A78" s="16" t="s">
        <v>163</v>
      </c>
      <c r="B78" s="16"/>
      <c r="C78" s="16"/>
      <c r="D78" s="54" t="s">
        <v>376</v>
      </c>
    </row>
    <row r="79" spans="1:4" ht="15">
      <c r="A79" s="16" t="s">
        <v>377</v>
      </c>
      <c r="B79" s="16"/>
      <c r="C79" s="16"/>
      <c r="D79" s="54" t="s">
        <v>378</v>
      </c>
    </row>
    <row r="80" spans="1:4" ht="15">
      <c r="A80" s="16" t="s">
        <v>267</v>
      </c>
      <c r="B80" s="53" t="s">
        <v>379</v>
      </c>
      <c r="C80" s="16"/>
      <c r="D80" s="54" t="s">
        <v>380</v>
      </c>
    </row>
    <row r="81" spans="1:4" ht="15">
      <c r="A81" s="16" t="s">
        <v>381</v>
      </c>
      <c r="B81" s="16"/>
      <c r="C81" s="16"/>
      <c r="D81" s="54" t="s">
        <v>382</v>
      </c>
    </row>
    <row r="82" spans="1:4" ht="15">
      <c r="A82" s="16" t="s">
        <v>264</v>
      </c>
      <c r="B82" s="16"/>
      <c r="C82" s="16"/>
      <c r="D82" s="54" t="s">
        <v>383</v>
      </c>
    </row>
    <row r="83" spans="1:4" ht="15">
      <c r="A83" s="16" t="s">
        <v>384</v>
      </c>
      <c r="B83" s="16"/>
      <c r="C83" s="16"/>
      <c r="D83" s="54" t="s">
        <v>385</v>
      </c>
    </row>
    <row r="84" spans="1:4" ht="15">
      <c r="A84" s="16" t="s">
        <v>259</v>
      </c>
      <c r="B84" s="53" t="s">
        <v>245</v>
      </c>
      <c r="C84" s="16"/>
      <c r="D84" s="54" t="s">
        <v>386</v>
      </c>
    </row>
    <row r="85" spans="1:4" ht="15">
      <c r="A85" s="16" t="s">
        <v>250</v>
      </c>
      <c r="B85" s="16"/>
      <c r="C85" s="16"/>
      <c r="D85" s="54" t="s">
        <v>387</v>
      </c>
    </row>
    <row r="86" spans="1:4" ht="15">
      <c r="A86" s="16" t="s">
        <v>247</v>
      </c>
      <c r="B86" s="16"/>
      <c r="C86" s="16"/>
      <c r="D86" s="54" t="s">
        <v>388</v>
      </c>
    </row>
    <row r="87" spans="1:4" ht="15">
      <c r="A87" s="16" t="s">
        <v>163</v>
      </c>
      <c r="B87" s="16"/>
      <c r="C87" s="16"/>
      <c r="D87" s="54" t="s">
        <v>389</v>
      </c>
    </row>
    <row r="88" spans="1:4" ht="15">
      <c r="A88" s="16" t="s">
        <v>390</v>
      </c>
      <c r="B88" s="16"/>
      <c r="C88" s="16"/>
      <c r="D88" s="54" t="s">
        <v>391</v>
      </c>
    </row>
    <row r="89" spans="1:4" ht="15">
      <c r="A89" s="16" t="s">
        <v>392</v>
      </c>
      <c r="B89" s="16"/>
      <c r="C89" s="16"/>
      <c r="D89" s="54" t="s">
        <v>393</v>
      </c>
    </row>
    <row r="90" spans="1:4" ht="15">
      <c r="A90" s="16" t="s">
        <v>259</v>
      </c>
      <c r="B90" s="53" t="s">
        <v>394</v>
      </c>
      <c r="C90" s="16"/>
      <c r="D90" s="54" t="s">
        <v>395</v>
      </c>
    </row>
    <row r="91" spans="1:4" ht="15">
      <c r="A91" s="16" t="s">
        <v>348</v>
      </c>
      <c r="B91" s="53" t="s">
        <v>396</v>
      </c>
      <c r="C91" s="16"/>
      <c r="D91" s="54" t="s">
        <v>397</v>
      </c>
    </row>
    <row r="92" spans="1:4" ht="15">
      <c r="A92" s="16" t="s">
        <v>398</v>
      </c>
      <c r="B92" s="53" t="s">
        <v>399</v>
      </c>
      <c r="C92" s="16"/>
      <c r="D92" s="54" t="s">
        <v>400</v>
      </c>
    </row>
    <row r="93" spans="1:4" ht="15">
      <c r="A93" s="16" t="s">
        <v>345</v>
      </c>
      <c r="B93" s="16"/>
      <c r="C93" s="16"/>
      <c r="D93" s="54" t="s">
        <v>401</v>
      </c>
    </row>
    <row r="94" spans="1:4" ht="15">
      <c r="A94" s="16" t="s">
        <v>259</v>
      </c>
      <c r="B94" s="16"/>
      <c r="C94" s="16"/>
      <c r="D94" s="54" t="s">
        <v>402</v>
      </c>
    </row>
    <row r="95" spans="1:4" ht="15">
      <c r="A95" s="16" t="s">
        <v>259</v>
      </c>
      <c r="B95" s="16"/>
      <c r="C95" s="16"/>
      <c r="D95" s="54" t="s">
        <v>403</v>
      </c>
    </row>
    <row r="96" spans="1:4" ht="15">
      <c r="A96" s="16" t="s">
        <v>273</v>
      </c>
      <c r="B96" s="16"/>
      <c r="C96" s="9" t="s">
        <v>273</v>
      </c>
      <c r="D96" s="54" t="s">
        <v>404</v>
      </c>
    </row>
    <row r="97" spans="1:4" ht="15">
      <c r="A97" s="16" t="s">
        <v>247</v>
      </c>
      <c r="B97" s="16"/>
      <c r="C97" s="9" t="s">
        <v>248</v>
      </c>
      <c r="D97" s="54" t="s">
        <v>405</v>
      </c>
    </row>
    <row r="98" spans="1:4" ht="15">
      <c r="A98" s="16" t="s">
        <v>360</v>
      </c>
      <c r="B98" s="16"/>
      <c r="C98" s="9" t="s">
        <v>360</v>
      </c>
      <c r="D98" s="54" t="s">
        <v>406</v>
      </c>
    </row>
    <row r="99" spans="1:4" ht="15">
      <c r="A99" s="16" t="s">
        <v>250</v>
      </c>
      <c r="B99" s="16"/>
      <c r="C99" s="9" t="s">
        <v>250</v>
      </c>
      <c r="D99" s="54" t="s">
        <v>407</v>
      </c>
    </row>
    <row r="100" spans="1:4" ht="15">
      <c r="A100" s="16" t="s">
        <v>390</v>
      </c>
      <c r="B100" s="16"/>
      <c r="C100" s="9" t="s">
        <v>390</v>
      </c>
      <c r="D100" s="54" t="s">
        <v>408</v>
      </c>
    </row>
    <row r="101" spans="1:4" ht="15">
      <c r="A101" s="16" t="s">
        <v>409</v>
      </c>
      <c r="B101" s="16"/>
      <c r="C101" s="9" t="s">
        <v>410</v>
      </c>
      <c r="D101" s="54" t="s">
        <v>411</v>
      </c>
    </row>
    <row r="102" spans="1:4" ht="15">
      <c r="A102" s="16" t="s">
        <v>305</v>
      </c>
      <c r="B102" s="16"/>
      <c r="C102" s="9" t="s">
        <v>412</v>
      </c>
      <c r="D102" s="54" t="s">
        <v>413</v>
      </c>
    </row>
    <row r="103" spans="1:4" ht="15">
      <c r="A103" s="16" t="s">
        <v>245</v>
      </c>
      <c r="B103" s="53" t="s">
        <v>399</v>
      </c>
      <c r="C103" s="9" t="s">
        <v>414</v>
      </c>
      <c r="D103" s="54" t="s">
        <v>415</v>
      </c>
    </row>
    <row r="104" spans="1:4" ht="15">
      <c r="A104" s="16" t="s">
        <v>247</v>
      </c>
      <c r="B104" s="16"/>
      <c r="C104" s="9" t="s">
        <v>248</v>
      </c>
      <c r="D104" s="54" t="s">
        <v>416</v>
      </c>
    </row>
    <row r="105" spans="1:4" ht="15">
      <c r="A105" s="16" t="s">
        <v>163</v>
      </c>
      <c r="B105" s="16"/>
      <c r="C105" s="9" t="s">
        <v>163</v>
      </c>
      <c r="D105" s="54" t="s">
        <v>417</v>
      </c>
    </row>
    <row r="106" spans="1:4" ht="15">
      <c r="A106" s="16" t="s">
        <v>247</v>
      </c>
      <c r="B106" s="16"/>
      <c r="C106" s="9" t="s">
        <v>248</v>
      </c>
      <c r="D106" s="54" t="s">
        <v>418</v>
      </c>
    </row>
    <row r="107" spans="1:4" ht="15">
      <c r="A107" s="16" t="s">
        <v>163</v>
      </c>
      <c r="B107" s="16"/>
      <c r="C107" s="9" t="s">
        <v>163</v>
      </c>
      <c r="D107" s="54" t="s">
        <v>419</v>
      </c>
    </row>
    <row r="108" spans="1:4" ht="15">
      <c r="A108" s="16" t="s">
        <v>163</v>
      </c>
      <c r="B108" s="16"/>
      <c r="C108" s="9" t="s">
        <v>163</v>
      </c>
      <c r="D108" s="54" t="s">
        <v>420</v>
      </c>
    </row>
    <row r="109" spans="1:4" ht="15">
      <c r="A109" s="16" t="s">
        <v>250</v>
      </c>
      <c r="B109" s="16"/>
      <c r="C109" s="9" t="s">
        <v>250</v>
      </c>
      <c r="D109" s="54" t="s">
        <v>421</v>
      </c>
    </row>
    <row r="110" spans="1:4" ht="15">
      <c r="A110" s="16" t="s">
        <v>422</v>
      </c>
      <c r="B110" s="53" t="s">
        <v>295</v>
      </c>
      <c r="C110" s="9" t="s">
        <v>423</v>
      </c>
      <c r="D110" s="54" t="s">
        <v>424</v>
      </c>
    </row>
    <row r="111" spans="1:4" ht="15">
      <c r="A111" s="16" t="s">
        <v>348</v>
      </c>
      <c r="B111" s="16"/>
      <c r="C111" s="9" t="s">
        <v>348</v>
      </c>
      <c r="D111" s="54" t="s">
        <v>425</v>
      </c>
    </row>
    <row r="112" spans="1:4" ht="15">
      <c r="A112" s="16" t="s">
        <v>163</v>
      </c>
      <c r="B112" s="16"/>
      <c r="C112" s="9" t="s">
        <v>163</v>
      </c>
      <c r="D112" s="54" t="s">
        <v>426</v>
      </c>
    </row>
    <row r="113" spans="1:4" ht="15">
      <c r="A113" s="16" t="s">
        <v>163</v>
      </c>
      <c r="B113" s="16"/>
      <c r="C113" s="9" t="s">
        <v>163</v>
      </c>
      <c r="D113" s="54" t="s">
        <v>427</v>
      </c>
    </row>
    <row r="114" spans="1:4" ht="15">
      <c r="A114" s="16" t="s">
        <v>428</v>
      </c>
      <c r="B114" s="16"/>
      <c r="C114" s="9" t="s">
        <v>410</v>
      </c>
      <c r="D114" s="54" t="s">
        <v>429</v>
      </c>
    </row>
    <row r="115" spans="1:4" ht="15">
      <c r="A115" s="16" t="s">
        <v>430</v>
      </c>
      <c r="B115" s="16"/>
      <c r="C115" s="9" t="s">
        <v>430</v>
      </c>
      <c r="D115" s="54" t="s">
        <v>431</v>
      </c>
    </row>
    <row r="116" spans="1:4" ht="15">
      <c r="A116" s="16" t="s">
        <v>259</v>
      </c>
      <c r="B116" s="53" t="s">
        <v>432</v>
      </c>
      <c r="C116" s="9" t="s">
        <v>432</v>
      </c>
      <c r="D116" s="54" t="s">
        <v>433</v>
      </c>
    </row>
    <row r="117" spans="1:4" ht="15">
      <c r="A117" s="16" t="s">
        <v>333</v>
      </c>
      <c r="B117" s="16"/>
      <c r="C117" s="9" t="s">
        <v>333</v>
      </c>
      <c r="D117" s="54" t="s">
        <v>434</v>
      </c>
    </row>
    <row r="118" spans="1:4" ht="15">
      <c r="A118" s="16" t="s">
        <v>435</v>
      </c>
      <c r="B118" s="16"/>
      <c r="C118" s="9" t="s">
        <v>435</v>
      </c>
      <c r="D118" s="54" t="s">
        <v>436</v>
      </c>
    </row>
    <row r="119" spans="1:4" ht="15">
      <c r="A119" s="16" t="s">
        <v>319</v>
      </c>
      <c r="B119" s="16"/>
      <c r="C119" s="9" t="s">
        <v>319</v>
      </c>
      <c r="D119" s="54" t="s">
        <v>437</v>
      </c>
    </row>
    <row r="120" spans="1:4" ht="15">
      <c r="A120" s="16" t="s">
        <v>250</v>
      </c>
      <c r="B120" s="16"/>
      <c r="C120" s="9" t="s">
        <v>250</v>
      </c>
      <c r="D120" s="54" t="s">
        <v>438</v>
      </c>
    </row>
    <row r="121" spans="1:4" ht="15">
      <c r="A121" s="16" t="s">
        <v>163</v>
      </c>
      <c r="B121" s="16"/>
      <c r="C121" s="9" t="s">
        <v>163</v>
      </c>
      <c r="D121" s="54" t="s">
        <v>439</v>
      </c>
    </row>
    <row r="122" spans="1:4" ht="15">
      <c r="A122" s="16" t="s">
        <v>273</v>
      </c>
      <c r="B122" s="16"/>
      <c r="C122" s="9" t="s">
        <v>273</v>
      </c>
      <c r="D122" s="54" t="s">
        <v>440</v>
      </c>
    </row>
    <row r="123" spans="1:4" ht="15">
      <c r="A123" s="16" t="s">
        <v>247</v>
      </c>
      <c r="B123" s="16"/>
      <c r="C123" s="9" t="s">
        <v>248</v>
      </c>
      <c r="D123" s="54" t="s">
        <v>441</v>
      </c>
    </row>
    <row r="124" spans="1:4" ht="15">
      <c r="A124" s="16" t="s">
        <v>247</v>
      </c>
      <c r="B124" s="16"/>
      <c r="C124" s="9" t="s">
        <v>248</v>
      </c>
      <c r="D124" s="54" t="s">
        <v>442</v>
      </c>
    </row>
    <row r="125" spans="1:4" ht="15">
      <c r="A125" s="16" t="s">
        <v>247</v>
      </c>
      <c r="B125" s="16"/>
      <c r="C125" s="9" t="s">
        <v>248</v>
      </c>
      <c r="D125" s="54" t="s">
        <v>443</v>
      </c>
    </row>
    <row r="126" spans="1:4" ht="15">
      <c r="A126" s="16" t="s">
        <v>348</v>
      </c>
      <c r="B126" s="16"/>
      <c r="C126" s="9" t="s">
        <v>348</v>
      </c>
      <c r="D126" s="54" t="s">
        <v>444</v>
      </c>
    </row>
    <row r="127" spans="1:4" ht="15">
      <c r="A127" s="16" t="s">
        <v>305</v>
      </c>
      <c r="B127" s="16"/>
      <c r="C127" s="9" t="s">
        <v>412</v>
      </c>
      <c r="D127" s="54" t="s">
        <v>445</v>
      </c>
    </row>
    <row r="128" spans="1:4" ht="15">
      <c r="A128" s="16" t="s">
        <v>247</v>
      </c>
      <c r="B128" s="16"/>
      <c r="C128" s="9" t="s">
        <v>248</v>
      </c>
      <c r="D128" s="54" t="s">
        <v>446</v>
      </c>
    </row>
    <row r="129" spans="1:4" ht="15">
      <c r="A129" s="16" t="s">
        <v>267</v>
      </c>
      <c r="B129" s="16"/>
      <c r="C129" s="9" t="s">
        <v>267</v>
      </c>
      <c r="D129" s="54" t="s">
        <v>447</v>
      </c>
    </row>
    <row r="130" spans="1:4" ht="15">
      <c r="A130" s="16" t="s">
        <v>430</v>
      </c>
      <c r="B130" s="16"/>
      <c r="C130" s="9" t="s">
        <v>430</v>
      </c>
      <c r="D130" s="54" t="s">
        <v>448</v>
      </c>
    </row>
    <row r="131" spans="1:4" ht="15">
      <c r="A131" s="16" t="s">
        <v>250</v>
      </c>
      <c r="B131" s="16"/>
      <c r="C131" s="9" t="s">
        <v>250</v>
      </c>
      <c r="D131" s="54" t="s">
        <v>449</v>
      </c>
    </row>
    <row r="132" spans="1:4" ht="15">
      <c r="A132" s="16" t="s">
        <v>348</v>
      </c>
      <c r="B132" s="16"/>
      <c r="C132" s="9" t="s">
        <v>348</v>
      </c>
      <c r="D132" s="54" t="s">
        <v>450</v>
      </c>
    </row>
    <row r="133" spans="1:4" ht="15">
      <c r="A133" s="16" t="s">
        <v>163</v>
      </c>
      <c r="B133" s="16"/>
      <c r="C133" s="9" t="s">
        <v>163</v>
      </c>
      <c r="D133" s="54" t="s">
        <v>451</v>
      </c>
    </row>
    <row r="134" spans="1:4" ht="15">
      <c r="A134" s="16" t="s">
        <v>348</v>
      </c>
      <c r="B134" s="16"/>
      <c r="C134" s="9" t="s">
        <v>348</v>
      </c>
      <c r="D134" s="54" t="s">
        <v>452</v>
      </c>
    </row>
    <row r="135" spans="1:4" ht="15">
      <c r="A135" s="16" t="s">
        <v>247</v>
      </c>
      <c r="B135" s="16"/>
      <c r="C135" s="9" t="s">
        <v>248</v>
      </c>
      <c r="D135" s="54" t="s">
        <v>453</v>
      </c>
    </row>
    <row r="136" spans="1:4" ht="15">
      <c r="A136" s="16" t="s">
        <v>259</v>
      </c>
      <c r="B136" s="53" t="s">
        <v>432</v>
      </c>
      <c r="C136" s="9" t="s">
        <v>432</v>
      </c>
      <c r="D136" s="54" t="s">
        <v>454</v>
      </c>
    </row>
    <row r="137" spans="1:4" ht="15">
      <c r="A137" s="16" t="s">
        <v>455</v>
      </c>
      <c r="B137" s="53" t="s">
        <v>455</v>
      </c>
      <c r="C137" s="9" t="s">
        <v>455</v>
      </c>
      <c r="D137" s="54" t="s">
        <v>456</v>
      </c>
    </row>
    <row r="138" spans="1:4" ht="15">
      <c r="A138" s="16" t="s">
        <v>348</v>
      </c>
      <c r="B138" s="16"/>
      <c r="C138" s="9" t="s">
        <v>348</v>
      </c>
      <c r="D138" s="54" t="s">
        <v>457</v>
      </c>
    </row>
    <row r="139" spans="1:4" ht="15">
      <c r="A139" s="16" t="s">
        <v>247</v>
      </c>
      <c r="B139" s="16"/>
      <c r="C139" s="9" t="s">
        <v>248</v>
      </c>
      <c r="D139" s="54" t="s">
        <v>458</v>
      </c>
    </row>
    <row r="140" spans="1:4" ht="15">
      <c r="A140" s="16" t="s">
        <v>250</v>
      </c>
      <c r="B140" s="16"/>
      <c r="C140" s="9" t="s">
        <v>250</v>
      </c>
      <c r="D140" s="54" t="s">
        <v>459</v>
      </c>
    </row>
    <row r="141" spans="1:4" ht="15">
      <c r="A141" s="16" t="s">
        <v>250</v>
      </c>
      <c r="B141" s="16"/>
      <c r="C141" s="9" t="s">
        <v>250</v>
      </c>
      <c r="D141" s="54" t="s">
        <v>460</v>
      </c>
    </row>
    <row r="142" spans="1:4" ht="15">
      <c r="A142" s="16" t="s">
        <v>163</v>
      </c>
      <c r="B142" s="16"/>
      <c r="C142" s="9" t="s">
        <v>163</v>
      </c>
      <c r="D142" s="54" t="s">
        <v>461</v>
      </c>
    </row>
    <row r="143" spans="1:4" ht="15">
      <c r="A143" s="16" t="s">
        <v>163</v>
      </c>
      <c r="B143" s="16"/>
      <c r="C143" s="9" t="s">
        <v>163</v>
      </c>
      <c r="D143" s="54" t="s">
        <v>462</v>
      </c>
    </row>
    <row r="144" spans="1:4" ht="15">
      <c r="A144" s="16" t="s">
        <v>273</v>
      </c>
      <c r="B144" s="16"/>
      <c r="C144" s="9" t="s">
        <v>273</v>
      </c>
      <c r="D144" s="54" t="s">
        <v>463</v>
      </c>
    </row>
    <row r="145" spans="1:4" ht="15">
      <c r="A145" s="16" t="s">
        <v>348</v>
      </c>
      <c r="B145" s="16"/>
      <c r="C145" s="9" t="s">
        <v>348</v>
      </c>
      <c r="D145" s="54" t="s">
        <v>464</v>
      </c>
    </row>
    <row r="146" spans="1:4" ht="15">
      <c r="A146" s="16" t="s">
        <v>250</v>
      </c>
      <c r="B146" s="16"/>
      <c r="C146" s="9" t="s">
        <v>250</v>
      </c>
      <c r="D146" s="54" t="s">
        <v>465</v>
      </c>
    </row>
    <row r="147" spans="1:4" ht="15">
      <c r="A147" s="16" t="s">
        <v>409</v>
      </c>
      <c r="B147" s="16"/>
      <c r="C147" s="9" t="s">
        <v>410</v>
      </c>
      <c r="D147" s="54" t="s">
        <v>466</v>
      </c>
    </row>
    <row r="148" spans="1:4" ht="15">
      <c r="A148" s="16" t="s">
        <v>267</v>
      </c>
      <c r="B148" s="16"/>
      <c r="C148" s="9" t="s">
        <v>267</v>
      </c>
      <c r="D148" s="54" t="s">
        <v>467</v>
      </c>
    </row>
    <row r="149" spans="1:4" ht="15">
      <c r="A149" s="16" t="s">
        <v>468</v>
      </c>
      <c r="B149" s="53" t="s">
        <v>469</v>
      </c>
      <c r="C149" s="9" t="s">
        <v>470</v>
      </c>
      <c r="D149" s="54" t="s">
        <v>471</v>
      </c>
    </row>
    <row r="150" spans="1:4" ht="15">
      <c r="A150" s="16" t="s">
        <v>163</v>
      </c>
      <c r="B150" s="16"/>
      <c r="C150" s="9" t="s">
        <v>163</v>
      </c>
      <c r="D150" s="54" t="s">
        <v>472</v>
      </c>
    </row>
    <row r="151" spans="1:4" ht="15">
      <c r="A151" s="16" t="s">
        <v>473</v>
      </c>
      <c r="B151" s="16"/>
      <c r="C151" s="9" t="s">
        <v>474</v>
      </c>
      <c r="D151" s="54" t="s">
        <v>475</v>
      </c>
    </row>
    <row r="152" spans="1:4" ht="15">
      <c r="A152" s="16" t="s">
        <v>476</v>
      </c>
      <c r="B152" s="16"/>
      <c r="C152" s="9" t="s">
        <v>477</v>
      </c>
      <c r="D152" s="54" t="s">
        <v>478</v>
      </c>
    </row>
    <row r="153" spans="1:4" ht="15">
      <c r="A153" s="16" t="s">
        <v>333</v>
      </c>
      <c r="B153" s="16"/>
      <c r="C153" s="9" t="s">
        <v>333</v>
      </c>
      <c r="D153" s="54" t="s">
        <v>479</v>
      </c>
    </row>
    <row r="154" spans="1:4" ht="15">
      <c r="A154" s="16" t="s">
        <v>163</v>
      </c>
      <c r="B154" s="16"/>
      <c r="C154" s="16"/>
      <c r="D154" s="54" t="s">
        <v>308</v>
      </c>
    </row>
    <row r="155" spans="1:4" ht="15">
      <c r="A155" s="16" t="s">
        <v>480</v>
      </c>
      <c r="B155" s="16"/>
      <c r="C155" s="16"/>
      <c r="D155" s="54" t="s">
        <v>481</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9A8E0-85CA-3444-A4E9-48D0F7ECE7EF}">
  <dimension ref="A1:Z173"/>
  <sheetViews>
    <sheetView topLeftCell="A127" zoomScale="120" zoomScaleNormal="120" workbookViewId="0">
      <selection activeCell="N103" sqref="N103"/>
    </sheetView>
  </sheetViews>
  <sheetFormatPr baseColWidth="10" defaultColWidth="11.5" defaultRowHeight="13"/>
  <cols>
    <col min="1" max="1" width="42.83203125" customWidth="1"/>
    <col min="2" max="3" width="15.1640625" customWidth="1"/>
    <col min="4" max="4" width="8.5" customWidth="1"/>
    <col min="5" max="5" width="16.83203125" customWidth="1"/>
    <col min="6" max="6" width="17.83203125" customWidth="1"/>
    <col min="7" max="7" width="21.83203125" customWidth="1"/>
  </cols>
  <sheetData>
    <row r="1" spans="1:7">
      <c r="A1" s="22" t="s">
        <v>482</v>
      </c>
      <c r="B1" s="16" t="s">
        <v>5</v>
      </c>
      <c r="C1" s="16" t="s">
        <v>6</v>
      </c>
    </row>
    <row r="2" spans="1:7">
      <c r="A2" s="16" t="s">
        <v>248</v>
      </c>
      <c r="B2" s="16">
        <v>17</v>
      </c>
      <c r="C2" s="48">
        <f t="shared" ref="C2:C14" si="0">B2/$B$15*(-1)</f>
        <v>-0.26984126984126983</v>
      </c>
    </row>
    <row r="3" spans="1:7">
      <c r="A3" s="16" t="s">
        <v>250</v>
      </c>
      <c r="B3" s="16">
        <v>13</v>
      </c>
      <c r="C3" s="48">
        <f t="shared" si="0"/>
        <v>-0.20634920634920634</v>
      </c>
    </row>
    <row r="4" spans="1:7">
      <c r="A4" s="16" t="s">
        <v>483</v>
      </c>
      <c r="B4" s="16">
        <v>8</v>
      </c>
      <c r="C4" s="48">
        <f t="shared" si="0"/>
        <v>-0.12698412698412698</v>
      </c>
      <c r="G4" s="16" t="s">
        <v>484</v>
      </c>
    </row>
    <row r="5" spans="1:7">
      <c r="A5" s="16" t="s">
        <v>430</v>
      </c>
      <c r="B5" s="16">
        <v>6</v>
      </c>
      <c r="C5" s="48">
        <f t="shared" si="0"/>
        <v>-9.5238095238095233E-2</v>
      </c>
      <c r="F5" s="16"/>
      <c r="G5" s="16" t="s">
        <v>485</v>
      </c>
    </row>
    <row r="6" spans="1:7">
      <c r="A6" s="16" t="s">
        <v>333</v>
      </c>
      <c r="B6" s="16">
        <v>5</v>
      </c>
      <c r="C6" s="48">
        <f t="shared" si="0"/>
        <v>-7.9365079365079361E-2</v>
      </c>
      <c r="G6" s="16" t="s">
        <v>486</v>
      </c>
    </row>
    <row r="7" spans="1:7">
      <c r="A7" s="16" t="s">
        <v>267</v>
      </c>
      <c r="B7" s="16">
        <v>5</v>
      </c>
      <c r="C7" s="48">
        <f t="shared" si="0"/>
        <v>-7.9365079365079361E-2</v>
      </c>
      <c r="D7" t="s">
        <v>487</v>
      </c>
      <c r="G7" s="16" t="s">
        <v>488</v>
      </c>
    </row>
    <row r="8" spans="1:7">
      <c r="A8" s="16" t="s">
        <v>432</v>
      </c>
      <c r="B8" s="16">
        <v>2</v>
      </c>
      <c r="C8" s="48">
        <f t="shared" si="0"/>
        <v>-3.1746031746031744E-2</v>
      </c>
      <c r="D8" t="s">
        <v>489</v>
      </c>
      <c r="G8" s="16" t="s">
        <v>490</v>
      </c>
    </row>
    <row r="9" spans="1:7">
      <c r="A9" s="16" t="s">
        <v>319</v>
      </c>
      <c r="B9" s="16">
        <v>2</v>
      </c>
      <c r="C9" s="48">
        <f t="shared" si="0"/>
        <v>-3.1746031746031744E-2</v>
      </c>
      <c r="D9" t="s">
        <v>491</v>
      </c>
      <c r="G9" s="16" t="s">
        <v>163</v>
      </c>
    </row>
    <row r="10" spans="1:7">
      <c r="A10" s="16" t="s">
        <v>360</v>
      </c>
      <c r="B10" s="16">
        <v>1</v>
      </c>
      <c r="C10" s="48">
        <f t="shared" si="0"/>
        <v>-1.5873015873015872E-2</v>
      </c>
      <c r="G10" s="16" t="s">
        <v>492</v>
      </c>
    </row>
    <row r="11" spans="1:7">
      <c r="A11" s="16" t="s">
        <v>435</v>
      </c>
      <c r="B11" s="16">
        <v>1</v>
      </c>
      <c r="C11" s="48">
        <f t="shared" si="0"/>
        <v>-1.5873015873015872E-2</v>
      </c>
      <c r="D11" t="s">
        <v>493</v>
      </c>
      <c r="G11" s="16" t="s">
        <v>485</v>
      </c>
    </row>
    <row r="12" spans="1:7">
      <c r="A12" s="16" t="s">
        <v>455</v>
      </c>
      <c r="B12" s="16">
        <v>1</v>
      </c>
      <c r="C12" s="48">
        <f t="shared" si="0"/>
        <v>-1.5873015873015872E-2</v>
      </c>
    </row>
    <row r="13" spans="1:7">
      <c r="A13" s="16" t="s">
        <v>470</v>
      </c>
      <c r="B13" s="16">
        <v>1</v>
      </c>
      <c r="C13" s="48">
        <f t="shared" si="0"/>
        <v>-1.5873015873015872E-2</v>
      </c>
    </row>
    <row r="14" spans="1:7">
      <c r="A14" s="16" t="s">
        <v>390</v>
      </c>
      <c r="B14" s="47">
        <v>1</v>
      </c>
      <c r="C14" s="48">
        <f t="shared" si="0"/>
        <v>-1.5873015873015872E-2</v>
      </c>
      <c r="D14" t="s">
        <v>494</v>
      </c>
    </row>
    <row r="15" spans="1:7">
      <c r="A15" s="16" t="s">
        <v>37</v>
      </c>
      <c r="B15">
        <v>63</v>
      </c>
    </row>
    <row r="20" spans="1:6">
      <c r="A20" s="22" t="s">
        <v>166</v>
      </c>
      <c r="B20" s="16" t="s">
        <v>482</v>
      </c>
      <c r="C20" s="16" t="s">
        <v>495</v>
      </c>
      <c r="D20" s="16" t="s">
        <v>496</v>
      </c>
      <c r="E20" s="16"/>
      <c r="F20" s="16"/>
    </row>
    <row r="21" spans="1:6" ht="14">
      <c r="A21" t="s">
        <v>497</v>
      </c>
      <c r="B21" s="69">
        <v>1</v>
      </c>
      <c r="C21" s="46">
        <f>B21/SUM($B$21:$B$37)</f>
        <v>6.2500000000000003E-3</v>
      </c>
      <c r="D21" s="25">
        <f t="shared" ref="D21:D29" si="1">C21*(-1)</f>
        <v>-6.2500000000000003E-3</v>
      </c>
      <c r="E21" s="16"/>
      <c r="F21" s="67"/>
    </row>
    <row r="22" spans="1:6">
      <c r="A22" t="s">
        <v>498</v>
      </c>
      <c r="B22" s="69">
        <v>1</v>
      </c>
      <c r="C22" s="46">
        <f t="shared" ref="C22:C37" si="2">B22/SUM($B$21:$B$37)</f>
        <v>6.2500000000000003E-3</v>
      </c>
      <c r="D22" s="25">
        <f t="shared" si="1"/>
        <v>-6.2500000000000003E-3</v>
      </c>
      <c r="E22" s="16"/>
    </row>
    <row r="23" spans="1:6">
      <c r="A23" t="s">
        <v>499</v>
      </c>
      <c r="B23" s="69">
        <v>1</v>
      </c>
      <c r="C23" s="46">
        <f t="shared" si="2"/>
        <v>6.2500000000000003E-3</v>
      </c>
      <c r="D23" s="25">
        <f t="shared" si="1"/>
        <v>-6.2500000000000003E-3</v>
      </c>
      <c r="E23" s="16"/>
    </row>
    <row r="24" spans="1:6" ht="14">
      <c r="A24" t="s">
        <v>500</v>
      </c>
      <c r="B24" s="69">
        <v>2</v>
      </c>
      <c r="C24" s="46">
        <f t="shared" si="2"/>
        <v>1.2500000000000001E-2</v>
      </c>
      <c r="D24" s="25">
        <f t="shared" si="1"/>
        <v>-1.2500000000000001E-2</v>
      </c>
      <c r="E24" s="16"/>
      <c r="F24" s="68"/>
    </row>
    <row r="25" spans="1:6">
      <c r="A25" t="s">
        <v>501</v>
      </c>
      <c r="B25" s="69">
        <v>2</v>
      </c>
      <c r="C25" s="46">
        <f t="shared" si="2"/>
        <v>1.2500000000000001E-2</v>
      </c>
      <c r="D25" s="25">
        <f t="shared" si="1"/>
        <v>-1.2500000000000001E-2</v>
      </c>
      <c r="E25" s="16"/>
    </row>
    <row r="26" spans="1:6" ht="14">
      <c r="A26" t="s">
        <v>502</v>
      </c>
      <c r="B26" s="69">
        <v>2</v>
      </c>
      <c r="C26" s="46">
        <f t="shared" si="2"/>
        <v>1.2500000000000001E-2</v>
      </c>
      <c r="D26" s="25">
        <f t="shared" si="1"/>
        <v>-1.2500000000000001E-2</v>
      </c>
      <c r="E26" s="16"/>
      <c r="F26" s="68"/>
    </row>
    <row r="27" spans="1:6">
      <c r="A27" t="s">
        <v>503</v>
      </c>
      <c r="B27" s="69">
        <v>4</v>
      </c>
      <c r="C27" s="46">
        <f t="shared" si="2"/>
        <v>2.5000000000000001E-2</v>
      </c>
      <c r="D27" s="25">
        <f t="shared" si="1"/>
        <v>-2.5000000000000001E-2</v>
      </c>
      <c r="E27" s="16"/>
    </row>
    <row r="28" spans="1:6" ht="14">
      <c r="A28" t="s">
        <v>504</v>
      </c>
      <c r="B28" s="69">
        <v>5</v>
      </c>
      <c r="C28" s="46">
        <f t="shared" si="2"/>
        <v>3.125E-2</v>
      </c>
      <c r="D28" s="25">
        <f t="shared" si="1"/>
        <v>-3.125E-2</v>
      </c>
      <c r="E28" s="16"/>
      <c r="F28" s="68"/>
    </row>
    <row r="29" spans="1:6">
      <c r="A29" t="s">
        <v>505</v>
      </c>
      <c r="B29" s="69">
        <v>6</v>
      </c>
      <c r="C29" s="46">
        <f t="shared" si="2"/>
        <v>3.7499999999999999E-2</v>
      </c>
      <c r="D29" s="25">
        <f t="shared" si="1"/>
        <v>-3.7499999999999999E-2</v>
      </c>
      <c r="E29" s="16"/>
    </row>
    <row r="30" spans="1:6" ht="14">
      <c r="A30" t="s">
        <v>506</v>
      </c>
      <c r="B30" s="69">
        <v>7</v>
      </c>
      <c r="C30" s="46">
        <f t="shared" si="2"/>
        <v>4.3749999999999997E-2</v>
      </c>
      <c r="D30" s="25">
        <f t="shared" ref="D30:D37" si="3">C30*(-1)</f>
        <v>-4.3749999999999997E-2</v>
      </c>
      <c r="E30" s="16"/>
      <c r="F30" s="68"/>
    </row>
    <row r="31" spans="1:6" ht="14">
      <c r="A31" t="s">
        <v>507</v>
      </c>
      <c r="B31" s="69">
        <v>8</v>
      </c>
      <c r="C31" s="46">
        <f t="shared" si="2"/>
        <v>0.05</v>
      </c>
      <c r="D31" s="25">
        <f t="shared" si="3"/>
        <v>-0.05</v>
      </c>
      <c r="E31" s="16"/>
      <c r="F31" s="68"/>
    </row>
    <row r="32" spans="1:6">
      <c r="A32" t="s">
        <v>508</v>
      </c>
      <c r="B32" s="69">
        <v>8</v>
      </c>
      <c r="C32" s="46">
        <f t="shared" si="2"/>
        <v>0.05</v>
      </c>
      <c r="D32" s="25">
        <f t="shared" si="3"/>
        <v>-0.05</v>
      </c>
      <c r="E32" s="16"/>
    </row>
    <row r="33" spans="1:20" ht="14">
      <c r="A33" t="s">
        <v>509</v>
      </c>
      <c r="B33" s="69">
        <v>11</v>
      </c>
      <c r="C33" s="46">
        <f t="shared" si="2"/>
        <v>6.8750000000000006E-2</v>
      </c>
      <c r="D33" s="25">
        <f t="shared" si="3"/>
        <v>-6.8750000000000006E-2</v>
      </c>
      <c r="E33" s="16"/>
      <c r="F33" s="68"/>
      <c r="T33" s="16" t="s">
        <v>510</v>
      </c>
    </row>
    <row r="34" spans="1:20">
      <c r="A34" t="s">
        <v>511</v>
      </c>
      <c r="B34" s="69">
        <v>17</v>
      </c>
      <c r="C34" s="46">
        <f t="shared" si="2"/>
        <v>0.10625</v>
      </c>
      <c r="D34" s="25">
        <f t="shared" si="3"/>
        <v>-0.10625</v>
      </c>
      <c r="E34" s="16"/>
      <c r="T34" s="50" t="s">
        <v>512</v>
      </c>
    </row>
    <row r="35" spans="1:20" ht="14">
      <c r="A35" t="s">
        <v>513</v>
      </c>
      <c r="B35" s="69">
        <v>21</v>
      </c>
      <c r="C35" s="46">
        <f t="shared" si="2"/>
        <v>0.13125000000000001</v>
      </c>
      <c r="D35" s="25">
        <f t="shared" si="3"/>
        <v>-0.13125000000000001</v>
      </c>
      <c r="E35" s="16"/>
      <c r="F35" s="68"/>
      <c r="T35" s="9" t="s">
        <v>514</v>
      </c>
    </row>
    <row r="36" spans="1:20">
      <c r="A36" t="s">
        <v>515</v>
      </c>
      <c r="B36" s="69">
        <v>28</v>
      </c>
      <c r="C36" s="46">
        <f t="shared" si="2"/>
        <v>0.17499999999999999</v>
      </c>
      <c r="D36" s="25">
        <f t="shared" si="3"/>
        <v>-0.17499999999999999</v>
      </c>
      <c r="E36" s="16"/>
      <c r="T36" s="37" t="s">
        <v>516</v>
      </c>
    </row>
    <row r="37" spans="1:20" ht="14">
      <c r="A37" t="s">
        <v>517</v>
      </c>
      <c r="B37" s="69">
        <v>36</v>
      </c>
      <c r="C37" s="46">
        <f t="shared" si="2"/>
        <v>0.22500000000000001</v>
      </c>
      <c r="D37" s="25">
        <f t="shared" si="3"/>
        <v>-0.22500000000000001</v>
      </c>
      <c r="E37" s="16"/>
      <c r="F37" s="68"/>
      <c r="T37" t="s">
        <v>518</v>
      </c>
    </row>
    <row r="38" spans="1:20">
      <c r="C38" s="70" t="s">
        <v>519</v>
      </c>
      <c r="D38" s="25"/>
      <c r="E38" s="16"/>
    </row>
    <row r="39" spans="1:20">
      <c r="A39" t="s">
        <v>149</v>
      </c>
      <c r="B39" s="69">
        <v>37</v>
      </c>
    </row>
    <row r="40" spans="1:20" ht="14">
      <c r="A40" s="16" t="s">
        <v>520</v>
      </c>
      <c r="B40" s="69">
        <f>156-B39</f>
        <v>119</v>
      </c>
      <c r="F40" s="68"/>
    </row>
    <row r="41" spans="1:20" ht="14">
      <c r="A41" s="16"/>
      <c r="B41" s="16"/>
      <c r="E41" s="16"/>
      <c r="F41" s="68"/>
    </row>
    <row r="42" spans="1:20">
      <c r="B42" s="16"/>
      <c r="C42" s="46"/>
      <c r="D42" s="51"/>
      <c r="E42" s="16"/>
    </row>
    <row r="43" spans="1:20">
      <c r="B43" s="16"/>
      <c r="C43" s="46"/>
      <c r="D43" s="51"/>
    </row>
    <row r="44" spans="1:20" ht="14" thickBot="1">
      <c r="B44" s="16"/>
      <c r="C44" s="51"/>
      <c r="D44" s="51"/>
    </row>
    <row r="45" spans="1:20">
      <c r="A45" s="112" t="s">
        <v>521</v>
      </c>
      <c r="B45" s="113">
        <f>156-B46</f>
        <v>37</v>
      </c>
      <c r="C45" s="114">
        <f>B45/156</f>
        <v>0.23717948717948717</v>
      </c>
      <c r="D45" s="51"/>
    </row>
    <row r="46" spans="1:20" ht="14" thickBot="1">
      <c r="A46" s="115" t="s">
        <v>522</v>
      </c>
      <c r="B46" s="116">
        <v>119</v>
      </c>
      <c r="C46" s="117">
        <f>B46/156</f>
        <v>0.76282051282051277</v>
      </c>
      <c r="D46" s="51"/>
    </row>
    <row r="47" spans="1:20">
      <c r="B47" s="16"/>
      <c r="C47" s="51"/>
      <c r="D47" s="51"/>
    </row>
    <row r="48" spans="1:20">
      <c r="B48" s="16"/>
      <c r="C48" s="51"/>
      <c r="D48" s="51"/>
    </row>
    <row r="49" spans="1:9">
      <c r="B49" s="16"/>
      <c r="C49" s="51"/>
      <c r="D49" s="51"/>
    </row>
    <row r="50" spans="1:9">
      <c r="B50" s="16"/>
      <c r="C50" s="51"/>
      <c r="D50" s="51"/>
    </row>
    <row r="51" spans="1:9" ht="14" thickBot="1">
      <c r="B51" s="16"/>
      <c r="C51" s="51"/>
      <c r="D51" s="51"/>
    </row>
    <row r="52" spans="1:9">
      <c r="A52" s="82" t="s">
        <v>523</v>
      </c>
      <c r="B52" s="16"/>
      <c r="C52" s="51"/>
      <c r="D52" s="51"/>
      <c r="E52" s="16"/>
    </row>
    <row r="53" spans="1:9">
      <c r="A53" s="80" t="s">
        <v>524</v>
      </c>
      <c r="B53" s="16"/>
      <c r="C53" s="46"/>
      <c r="D53" s="51"/>
      <c r="E53" s="16"/>
    </row>
    <row r="54" spans="1:9">
      <c r="A54" s="80" t="s">
        <v>525</v>
      </c>
      <c r="B54" s="16"/>
      <c r="D54" s="49"/>
    </row>
    <row r="55" spans="1:9">
      <c r="A55" s="80" t="s">
        <v>526</v>
      </c>
      <c r="B55" s="16"/>
    </row>
    <row r="56" spans="1:9">
      <c r="A56" s="80" t="s">
        <v>527</v>
      </c>
      <c r="B56" s="16"/>
    </row>
    <row r="57" spans="1:9">
      <c r="A57" s="80" t="s">
        <v>528</v>
      </c>
      <c r="B57" s="16"/>
    </row>
    <row r="58" spans="1:9">
      <c r="A58" s="80" t="s">
        <v>529</v>
      </c>
      <c r="B58" s="16"/>
    </row>
    <row r="59" spans="1:9">
      <c r="A59" s="80" t="s">
        <v>530</v>
      </c>
      <c r="B59" s="16"/>
      <c r="D59" s="16"/>
      <c r="I59" s="37" t="s">
        <v>531</v>
      </c>
    </row>
    <row r="60" spans="1:9" ht="14" thickBot="1">
      <c r="A60" s="81" t="s">
        <v>532</v>
      </c>
    </row>
    <row r="62" spans="1:9" ht="14" customHeight="1">
      <c r="A62" s="16" t="s">
        <v>533</v>
      </c>
      <c r="B62" s="16" t="s">
        <v>166</v>
      </c>
      <c r="C62" s="16" t="s">
        <v>534</v>
      </c>
      <c r="D62" s="16" t="s">
        <v>167</v>
      </c>
      <c r="E62" s="16" t="s">
        <v>535</v>
      </c>
      <c r="F62" s="16" t="s">
        <v>168</v>
      </c>
    </row>
    <row r="63" spans="1:9" ht="14" customHeight="1">
      <c r="A63" t="s">
        <v>497</v>
      </c>
      <c r="B63" s="16"/>
      <c r="C63">
        <v>1</v>
      </c>
      <c r="D63" s="16"/>
      <c r="E63">
        <v>0</v>
      </c>
    </row>
    <row r="64" spans="1:9" ht="14" customHeight="1">
      <c r="A64" t="s">
        <v>498</v>
      </c>
      <c r="C64">
        <v>1</v>
      </c>
      <c r="D64" s="16"/>
      <c r="E64">
        <v>0</v>
      </c>
    </row>
    <row r="65" spans="1:8" ht="14" customHeight="1">
      <c r="A65" t="s">
        <v>499</v>
      </c>
      <c r="C65">
        <v>1</v>
      </c>
      <c r="D65" s="16"/>
      <c r="E65">
        <v>0</v>
      </c>
    </row>
    <row r="66" spans="1:8" ht="14" customHeight="1">
      <c r="A66" s="16" t="s">
        <v>500</v>
      </c>
      <c r="C66">
        <v>2</v>
      </c>
      <c r="D66" s="16"/>
      <c r="E66">
        <v>11</v>
      </c>
    </row>
    <row r="67" spans="1:8" ht="14" customHeight="1">
      <c r="A67" t="s">
        <v>501</v>
      </c>
      <c r="C67">
        <v>2</v>
      </c>
      <c r="D67" s="16"/>
      <c r="E67">
        <v>0</v>
      </c>
    </row>
    <row r="68" spans="1:8" ht="14" customHeight="1">
      <c r="A68" t="s">
        <v>502</v>
      </c>
      <c r="C68">
        <v>2</v>
      </c>
      <c r="D68" s="16"/>
      <c r="E68">
        <v>0</v>
      </c>
    </row>
    <row r="69" spans="1:8" ht="14" customHeight="1">
      <c r="A69" t="s">
        <v>503</v>
      </c>
      <c r="C69">
        <v>4</v>
      </c>
      <c r="D69" s="16"/>
      <c r="E69">
        <v>0</v>
      </c>
    </row>
    <row r="70" spans="1:8">
      <c r="A70" t="s">
        <v>504</v>
      </c>
      <c r="C70">
        <v>5</v>
      </c>
      <c r="D70" s="16"/>
      <c r="E70">
        <v>0</v>
      </c>
    </row>
    <row r="71" spans="1:8">
      <c r="A71" t="s">
        <v>505</v>
      </c>
      <c r="C71">
        <v>6</v>
      </c>
      <c r="D71" s="16"/>
      <c r="E71">
        <v>0</v>
      </c>
    </row>
    <row r="72" spans="1:8">
      <c r="A72" s="16" t="s">
        <v>536</v>
      </c>
      <c r="C72">
        <v>7</v>
      </c>
      <c r="D72" s="16"/>
      <c r="E72">
        <v>20</v>
      </c>
    </row>
    <row r="73" spans="1:8">
      <c r="A73" t="s">
        <v>507</v>
      </c>
      <c r="C73">
        <v>8</v>
      </c>
      <c r="D73" s="16"/>
      <c r="E73">
        <v>0</v>
      </c>
    </row>
    <row r="74" spans="1:8">
      <c r="A74" s="16" t="s">
        <v>537</v>
      </c>
      <c r="C74">
        <v>8</v>
      </c>
      <c r="D74" s="16"/>
      <c r="E74">
        <v>7</v>
      </c>
    </row>
    <row r="75" spans="1:8">
      <c r="A75" s="16" t="s">
        <v>538</v>
      </c>
      <c r="C75">
        <v>11</v>
      </c>
      <c r="D75" s="16"/>
      <c r="E75">
        <v>14</v>
      </c>
    </row>
    <row r="76" spans="1:8">
      <c r="A76" t="s">
        <v>511</v>
      </c>
      <c r="C76">
        <v>17</v>
      </c>
      <c r="D76" s="16"/>
      <c r="E76">
        <v>2</v>
      </c>
    </row>
    <row r="77" spans="1:8">
      <c r="A77" t="s">
        <v>513</v>
      </c>
      <c r="C77">
        <v>21</v>
      </c>
      <c r="D77" s="16"/>
      <c r="E77">
        <v>0</v>
      </c>
    </row>
    <row r="78" spans="1:8">
      <c r="A78" t="s">
        <v>515</v>
      </c>
      <c r="C78">
        <v>28</v>
      </c>
      <c r="D78" s="16"/>
      <c r="E78">
        <v>4</v>
      </c>
    </row>
    <row r="79" spans="1:8">
      <c r="A79" t="s">
        <v>517</v>
      </c>
      <c r="C79">
        <v>36</v>
      </c>
      <c r="D79" s="16"/>
      <c r="E79">
        <v>2</v>
      </c>
      <c r="H79" s="16" t="s">
        <v>539</v>
      </c>
    </row>
    <row r="80" spans="1:8">
      <c r="A80" s="16" t="s">
        <v>540</v>
      </c>
      <c r="C80">
        <v>0</v>
      </c>
      <c r="D80" s="16"/>
      <c r="E80">
        <v>2</v>
      </c>
    </row>
    <row r="81" spans="1:11">
      <c r="A81" s="16" t="s">
        <v>541</v>
      </c>
      <c r="C81">
        <v>0</v>
      </c>
      <c r="D81" s="16"/>
      <c r="E81">
        <v>4</v>
      </c>
    </row>
    <row r="82" spans="1:11">
      <c r="A82" s="111" t="s">
        <v>542</v>
      </c>
      <c r="B82" s="111"/>
      <c r="C82" s="111">
        <f>AVERAGE($C$63:$C$81)</f>
        <v>8.4210526315789469</v>
      </c>
      <c r="D82" s="111"/>
      <c r="E82" s="111">
        <f>AVERAGE(E63:E81)</f>
        <v>3.4736842105263159</v>
      </c>
      <c r="F82" s="111"/>
    </row>
    <row r="83" spans="1:11">
      <c r="A83" s="111" t="s">
        <v>543</v>
      </c>
      <c r="B83" s="111"/>
      <c r="C83" s="111">
        <f>STDEV($C$63:$C$81)</f>
        <v>10.145145470035761</v>
      </c>
      <c r="D83" s="111"/>
      <c r="E83" s="111">
        <f>STDEV(E63:E81)</f>
        <v>5.6800667156941778</v>
      </c>
      <c r="F83" s="111"/>
    </row>
    <row r="84" spans="1:11">
      <c r="A84" s="111" t="s">
        <v>544</v>
      </c>
      <c r="B84" s="111"/>
      <c r="C84" s="111">
        <f>SUM(C63:C81)</f>
        <v>160</v>
      </c>
      <c r="D84" s="111"/>
      <c r="E84" s="111">
        <f>SUM(E63:E81)</f>
        <v>66</v>
      </c>
      <c r="F84" s="111"/>
    </row>
    <row r="85" spans="1:11">
      <c r="A85" s="111" t="s">
        <v>545</v>
      </c>
      <c r="B85" s="111"/>
      <c r="C85" s="111">
        <f>MIN(C63:C81)</f>
        <v>0</v>
      </c>
      <c r="D85" s="111"/>
      <c r="E85" s="111">
        <f>MIN(E63:E81)</f>
        <v>0</v>
      </c>
      <c r="F85" s="111"/>
    </row>
    <row r="86" spans="1:11">
      <c r="A86" s="111" t="s">
        <v>546</v>
      </c>
      <c r="B86" s="111"/>
      <c r="C86" s="111">
        <f>MAX(C63:C81)</f>
        <v>36</v>
      </c>
      <c r="D86" s="111"/>
      <c r="E86" s="111">
        <f>MAX(E63:E81)</f>
        <v>20</v>
      </c>
      <c r="F86" s="111"/>
    </row>
    <row r="87" spans="1:11">
      <c r="A87" s="16"/>
      <c r="D87" s="16"/>
    </row>
    <row r="88" spans="1:11">
      <c r="D88" s="16"/>
    </row>
    <row r="89" spans="1:11">
      <c r="A89" s="16" t="s">
        <v>533</v>
      </c>
      <c r="B89" s="16" t="s">
        <v>547</v>
      </c>
      <c r="C89" s="16" t="s">
        <v>548</v>
      </c>
      <c r="D89" s="16" t="s">
        <v>549</v>
      </c>
      <c r="E89" s="16" t="s">
        <v>550</v>
      </c>
      <c r="F89" s="16" t="s">
        <v>551</v>
      </c>
    </row>
    <row r="90" spans="1:11">
      <c r="A90" t="s">
        <v>497</v>
      </c>
      <c r="B90" s="85">
        <f>1.2-Table2[[#This Row],[Desired services (total of 160)]]</f>
        <v>1.1722222222222223</v>
      </c>
      <c r="C90" s="86">
        <f t="shared" ref="C90:C108" si="4">(C63-$C$85)/($C$86-$C$85)</f>
        <v>2.7777777777777776E-2</v>
      </c>
      <c r="D90" s="16">
        <v>1</v>
      </c>
      <c r="E90" s="86">
        <f t="shared" ref="E90:E108" si="5">(E63-$E$85)/($E$86-$E$85)</f>
        <v>0</v>
      </c>
      <c r="F90" s="86">
        <f>1.2-Table2[[#This Row],[Offered services (total of 66)]]</f>
        <v>1.2</v>
      </c>
    </row>
    <row r="91" spans="1:11">
      <c r="A91" t="s">
        <v>498</v>
      </c>
      <c r="B91" s="85">
        <f>1.2-Table2[[#This Row],[Desired services (total of 160)]]</f>
        <v>1.1722222222222223</v>
      </c>
      <c r="C91" s="86">
        <f t="shared" si="4"/>
        <v>2.7777777777777776E-2</v>
      </c>
      <c r="D91" s="16">
        <v>1</v>
      </c>
      <c r="E91" s="86">
        <f t="shared" si="5"/>
        <v>0</v>
      </c>
      <c r="F91" s="86">
        <f>1.2-Table2[[#This Row],[Offered services (total of 66)]]</f>
        <v>1.2</v>
      </c>
    </row>
    <row r="92" spans="1:11">
      <c r="A92" t="s">
        <v>499</v>
      </c>
      <c r="B92" s="85">
        <f>1.2-Table2[[#This Row],[Desired services (total of 160)]]</f>
        <v>1.1722222222222223</v>
      </c>
      <c r="C92" s="86">
        <f t="shared" si="4"/>
        <v>2.7777777777777776E-2</v>
      </c>
      <c r="D92" s="16">
        <v>1</v>
      </c>
      <c r="E92" s="86">
        <f t="shared" si="5"/>
        <v>0</v>
      </c>
      <c r="F92" s="86">
        <f>1.2-Table2[[#This Row],[Offered services (total of 66)]]</f>
        <v>1.2</v>
      </c>
    </row>
    <row r="93" spans="1:11">
      <c r="A93" s="16" t="s">
        <v>500</v>
      </c>
      <c r="B93" s="85">
        <f>1.2-Table2[[#This Row],[Desired services (total of 160)]]</f>
        <v>1.1444444444444444</v>
      </c>
      <c r="C93" s="86">
        <f t="shared" si="4"/>
        <v>5.5555555555555552E-2</v>
      </c>
      <c r="D93" s="16">
        <v>1</v>
      </c>
      <c r="E93" s="86">
        <f t="shared" si="5"/>
        <v>0.55000000000000004</v>
      </c>
      <c r="F93" s="86">
        <f>1.2-Table2[[#This Row],[Offered services (total of 66)]]</f>
        <v>0.64999999999999991</v>
      </c>
    </row>
    <row r="94" spans="1:11">
      <c r="A94" t="s">
        <v>501</v>
      </c>
      <c r="B94" s="85">
        <f>1.2-Table2[[#This Row],[Desired services (total of 160)]]</f>
        <v>1.1444444444444444</v>
      </c>
      <c r="C94" s="86">
        <f t="shared" si="4"/>
        <v>5.5555555555555552E-2</v>
      </c>
      <c r="D94" s="16">
        <v>1</v>
      </c>
      <c r="E94" s="86">
        <f t="shared" si="5"/>
        <v>0</v>
      </c>
      <c r="F94" s="86">
        <f>1.2-Table2[[#This Row],[Offered services (total of 66)]]</f>
        <v>1.2</v>
      </c>
    </row>
    <row r="95" spans="1:11">
      <c r="A95" t="s">
        <v>502</v>
      </c>
      <c r="B95" s="85">
        <f>1.2-Table2[[#This Row],[Desired services (total of 160)]]</f>
        <v>1.1444444444444444</v>
      </c>
      <c r="C95" s="86">
        <f t="shared" si="4"/>
        <v>5.5555555555555552E-2</v>
      </c>
      <c r="D95" s="16">
        <v>1</v>
      </c>
      <c r="E95" s="86">
        <f t="shared" si="5"/>
        <v>0</v>
      </c>
      <c r="F95" s="86">
        <f>1.2-Table2[[#This Row],[Offered services (total of 66)]]</f>
        <v>1.2</v>
      </c>
      <c r="K95" t="s">
        <v>552</v>
      </c>
    </row>
    <row r="96" spans="1:11">
      <c r="A96" t="s">
        <v>503</v>
      </c>
      <c r="B96" s="85">
        <f>1.2-Table2[[#This Row],[Desired services (total of 160)]]</f>
        <v>1.0888888888888888</v>
      </c>
      <c r="C96" s="86">
        <f t="shared" si="4"/>
        <v>0.1111111111111111</v>
      </c>
      <c r="D96" s="16">
        <v>1</v>
      </c>
      <c r="E96" s="86">
        <f t="shared" si="5"/>
        <v>0</v>
      </c>
      <c r="F96" s="86">
        <f>1.2-Table2[[#This Row],[Offered services (total of 66)]]</f>
        <v>1.2</v>
      </c>
    </row>
    <row r="97" spans="1:26">
      <c r="A97" t="s">
        <v>504</v>
      </c>
      <c r="B97" s="85">
        <f>1.2-Table2[[#This Row],[Desired services (total of 160)]]</f>
        <v>1.0611111111111111</v>
      </c>
      <c r="C97" s="86">
        <f t="shared" si="4"/>
        <v>0.1388888888888889</v>
      </c>
      <c r="D97" s="16">
        <v>1</v>
      </c>
      <c r="E97" s="86">
        <f t="shared" si="5"/>
        <v>0</v>
      </c>
      <c r="F97" s="86">
        <f>1.2-Table2[[#This Row],[Offered services (total of 66)]]</f>
        <v>1.2</v>
      </c>
    </row>
    <row r="98" spans="1:26">
      <c r="A98" t="s">
        <v>505</v>
      </c>
      <c r="B98" s="85">
        <f>1.2-Table2[[#This Row],[Desired services (total of 160)]]</f>
        <v>1.0333333333333332</v>
      </c>
      <c r="C98" s="86">
        <f t="shared" si="4"/>
        <v>0.16666666666666666</v>
      </c>
      <c r="D98" s="16">
        <v>1</v>
      </c>
      <c r="E98" s="86">
        <f t="shared" si="5"/>
        <v>0</v>
      </c>
      <c r="F98" s="86">
        <f>1.2-Table2[[#This Row],[Offered services (total of 66)]]</f>
        <v>1.2</v>
      </c>
    </row>
    <row r="99" spans="1:26">
      <c r="A99" s="16" t="s">
        <v>536</v>
      </c>
      <c r="B99" s="85">
        <f>1.2-Table2[[#This Row],[Desired services (total of 160)]]</f>
        <v>1.0055555555555555</v>
      </c>
      <c r="C99" s="86">
        <f t="shared" si="4"/>
        <v>0.19444444444444445</v>
      </c>
      <c r="D99" s="16">
        <v>1</v>
      </c>
      <c r="E99" s="86">
        <f t="shared" si="5"/>
        <v>1</v>
      </c>
      <c r="F99" s="86">
        <f>1.2-Table2[[#This Row],[Offered services (total of 66)]]</f>
        <v>0.19999999999999996</v>
      </c>
    </row>
    <row r="100" spans="1:26">
      <c r="A100" t="s">
        <v>507</v>
      </c>
      <c r="B100" s="85">
        <f>1.2-Table2[[#This Row],[Desired services (total of 160)]]</f>
        <v>0.97777777777777775</v>
      </c>
      <c r="C100" s="86">
        <f t="shared" si="4"/>
        <v>0.22222222222222221</v>
      </c>
      <c r="D100" s="16">
        <v>1</v>
      </c>
      <c r="E100" s="86">
        <f t="shared" si="5"/>
        <v>0</v>
      </c>
      <c r="F100" s="86">
        <f>1.2-Table2[[#This Row],[Offered services (total of 66)]]</f>
        <v>1.2</v>
      </c>
    </row>
    <row r="101" spans="1:26">
      <c r="A101" s="16" t="s">
        <v>537</v>
      </c>
      <c r="B101" s="85">
        <f>1.2-Table2[[#This Row],[Desired services (total of 160)]]</f>
        <v>0.97777777777777775</v>
      </c>
      <c r="C101" s="86">
        <f t="shared" si="4"/>
        <v>0.22222222222222221</v>
      </c>
      <c r="D101" s="16">
        <v>1</v>
      </c>
      <c r="E101" s="86">
        <f t="shared" si="5"/>
        <v>0.35</v>
      </c>
      <c r="F101" s="86">
        <f>1.2-Table2[[#This Row],[Offered services (total of 66)]]</f>
        <v>0.85</v>
      </c>
    </row>
    <row r="102" spans="1:26">
      <c r="A102" s="16" t="s">
        <v>553</v>
      </c>
      <c r="B102" s="85">
        <f>1.2-Table2[[#This Row],[Desired services (total of 160)]]</f>
        <v>0.89444444444444438</v>
      </c>
      <c r="C102" s="86">
        <f t="shared" si="4"/>
        <v>0.30555555555555558</v>
      </c>
      <c r="D102" s="16">
        <v>1</v>
      </c>
      <c r="E102" s="86">
        <f t="shared" si="5"/>
        <v>0.7</v>
      </c>
      <c r="F102" s="86">
        <f>1.2-Table2[[#This Row],[Offered services (total of 66)]]</f>
        <v>0.5</v>
      </c>
    </row>
    <row r="103" spans="1:26">
      <c r="A103" t="s">
        <v>511</v>
      </c>
      <c r="B103" s="85">
        <f>1.2-Table2[[#This Row],[Desired services (total of 160)]]</f>
        <v>0.72777777777777775</v>
      </c>
      <c r="C103" s="86">
        <f t="shared" si="4"/>
        <v>0.47222222222222221</v>
      </c>
      <c r="D103" s="16">
        <v>1</v>
      </c>
      <c r="E103" s="86">
        <f t="shared" si="5"/>
        <v>0.1</v>
      </c>
      <c r="F103" s="86">
        <f>1.2-Table2[[#This Row],[Offered services (total of 66)]]</f>
        <v>1.0999999999999999</v>
      </c>
    </row>
    <row r="104" spans="1:26">
      <c r="A104" t="s">
        <v>513</v>
      </c>
      <c r="B104" s="85">
        <f>1.2-Table2[[#This Row],[Desired services (total of 160)]]</f>
        <v>0.61666666666666659</v>
      </c>
      <c r="C104" s="86">
        <f t="shared" si="4"/>
        <v>0.58333333333333337</v>
      </c>
      <c r="D104" s="16">
        <v>1</v>
      </c>
      <c r="E104" s="86">
        <f t="shared" si="5"/>
        <v>0</v>
      </c>
      <c r="F104" s="86">
        <f>1.2-Table2[[#This Row],[Offered services (total of 66)]]</f>
        <v>1.2</v>
      </c>
    </row>
    <row r="105" spans="1:26">
      <c r="A105" t="s">
        <v>515</v>
      </c>
      <c r="B105" s="85">
        <f>1.2-Table2[[#This Row],[Desired services (total of 160)]]</f>
        <v>0.42222222222222217</v>
      </c>
      <c r="C105" s="86">
        <f t="shared" si="4"/>
        <v>0.77777777777777779</v>
      </c>
      <c r="D105" s="16">
        <v>1</v>
      </c>
      <c r="E105" s="86">
        <f t="shared" si="5"/>
        <v>0.2</v>
      </c>
      <c r="F105" s="86">
        <f>1.2-Table2[[#This Row],[Offered services (total of 66)]]</f>
        <v>1</v>
      </c>
    </row>
    <row r="106" spans="1:26">
      <c r="A106" t="s">
        <v>517</v>
      </c>
      <c r="B106" s="85">
        <f>1.2-Table2[[#This Row],[Desired services (total of 160)]]</f>
        <v>0.19999999999999996</v>
      </c>
      <c r="C106" s="86">
        <f t="shared" si="4"/>
        <v>1</v>
      </c>
      <c r="D106" s="16">
        <v>1</v>
      </c>
      <c r="E106" s="86">
        <f t="shared" si="5"/>
        <v>0.1</v>
      </c>
      <c r="F106" s="86">
        <f>1.2-Table2[[#This Row],[Offered services (total of 66)]]</f>
        <v>1.0999999999999999</v>
      </c>
    </row>
    <row r="107" spans="1:26">
      <c r="A107" s="16" t="s">
        <v>540</v>
      </c>
      <c r="B107" s="85">
        <f>1.2-Table2[[#This Row],[Desired services (total of 160)]]</f>
        <v>1.2</v>
      </c>
      <c r="C107" s="86">
        <f t="shared" si="4"/>
        <v>0</v>
      </c>
      <c r="D107" s="16">
        <v>1</v>
      </c>
      <c r="E107" s="86">
        <f t="shared" si="5"/>
        <v>0.1</v>
      </c>
      <c r="F107" s="86">
        <f>1.2-Table2[[#This Row],[Offered services (total of 66)]]</f>
        <v>1.0999999999999999</v>
      </c>
    </row>
    <row r="108" spans="1:26">
      <c r="A108" s="16" t="s">
        <v>541</v>
      </c>
      <c r="B108" s="85">
        <f>1.2-Table2[[#This Row],[Desired services (total of 160)]]</f>
        <v>1.2</v>
      </c>
      <c r="C108" s="86">
        <f t="shared" si="4"/>
        <v>0</v>
      </c>
      <c r="D108" s="16">
        <v>1</v>
      </c>
      <c r="E108" s="86">
        <f t="shared" si="5"/>
        <v>0.2</v>
      </c>
      <c r="F108" s="86">
        <f>1.2-Table2[[#This Row],[Offered services (total of 66)]]</f>
        <v>1</v>
      </c>
    </row>
    <row r="109" spans="1:26">
      <c r="A109" s="16"/>
    </row>
    <row r="111" spans="1:26">
      <c r="A111" s="16" t="s">
        <v>554</v>
      </c>
      <c r="S111" s="16" t="s">
        <v>555</v>
      </c>
    </row>
    <row r="112" spans="1:26">
      <c r="A112" s="16" t="s">
        <v>533</v>
      </c>
      <c r="B112" s="16" t="s">
        <v>547</v>
      </c>
      <c r="C112" s="16" t="s">
        <v>548</v>
      </c>
      <c r="D112" s="16" t="s">
        <v>549</v>
      </c>
      <c r="E112" s="16" t="s">
        <v>550</v>
      </c>
      <c r="F112" s="16" t="s">
        <v>551</v>
      </c>
      <c r="G112" s="89" t="s">
        <v>556</v>
      </c>
      <c r="H112" s="16" t="s">
        <v>557</v>
      </c>
      <c r="K112" s="16" t="s">
        <v>558</v>
      </c>
      <c r="S112" s="91" t="s">
        <v>559</v>
      </c>
      <c r="T112" s="92" t="s">
        <v>547</v>
      </c>
      <c r="U112" s="92" t="s">
        <v>548</v>
      </c>
      <c r="V112" s="92" t="s">
        <v>556</v>
      </c>
      <c r="W112" s="92" t="s">
        <v>550</v>
      </c>
      <c r="X112" s="92" t="s">
        <v>560</v>
      </c>
      <c r="Y112" s="92"/>
      <c r="Z112" s="93"/>
    </row>
    <row r="113" spans="1:26">
      <c r="A113" t="s">
        <v>497</v>
      </c>
      <c r="B113" s="85">
        <f>30-C113</f>
        <v>29.375</v>
      </c>
      <c r="C113">
        <f t="shared" ref="C113:C131" si="6">C63/160*100</f>
        <v>0.625</v>
      </c>
      <c r="D113" s="16">
        <v>10</v>
      </c>
      <c r="E113" s="84">
        <f t="shared" ref="E113:E131" si="7">E63/66*100</f>
        <v>0</v>
      </c>
      <c r="F113" s="86">
        <f>32-Table216[[#This Row],[Offered services (total of 66)]]</f>
        <v>32</v>
      </c>
      <c r="G113" s="90">
        <f>Table216[[#This Row],[Desired services (total of 160)]]*100</f>
        <v>62.5</v>
      </c>
      <c r="S113" s="94" t="s">
        <v>497</v>
      </c>
      <c r="T113" s="104">
        <f>30-U113</f>
        <v>29.375</v>
      </c>
      <c r="U113" s="107">
        <v>0.625</v>
      </c>
      <c r="V113" s="103">
        <f>Table216[[#This Row],[Desired services (total of 160)]]/100</f>
        <v>6.2500000000000003E-3</v>
      </c>
      <c r="W113" s="104">
        <v>0</v>
      </c>
      <c r="X113" s="102">
        <f>W113/100</f>
        <v>0</v>
      </c>
      <c r="Y113" s="96"/>
      <c r="Z113" s="97"/>
    </row>
    <row r="114" spans="1:26">
      <c r="A114" t="s">
        <v>498</v>
      </c>
      <c r="B114" s="85">
        <f t="shared" ref="B114:B131" si="8">30-C114</f>
        <v>29.375</v>
      </c>
      <c r="C114">
        <f t="shared" si="6"/>
        <v>0.625</v>
      </c>
      <c r="D114" s="16">
        <v>10</v>
      </c>
      <c r="E114" s="84">
        <f t="shared" si="7"/>
        <v>0</v>
      </c>
      <c r="F114" s="86">
        <f>32-Table216[[#This Row],[Offered services (total of 66)]]</f>
        <v>32</v>
      </c>
      <c r="G114" s="84">
        <f>Table216[[#This Row],[Desired services (total of 160)]]*100</f>
        <v>62.5</v>
      </c>
      <c r="S114" s="98" t="s">
        <v>498</v>
      </c>
      <c r="T114" s="105">
        <f t="shared" ref="T114:T131" si="9">30-U114</f>
        <v>29.375</v>
      </c>
      <c r="U114" s="108">
        <v>0.625</v>
      </c>
      <c r="V114" s="103">
        <f>Table216[[#This Row],[Desired services (total of 160)]]/100</f>
        <v>6.2500000000000003E-3</v>
      </c>
      <c r="W114" s="105">
        <v>0</v>
      </c>
      <c r="X114" s="102">
        <f t="shared" ref="X114:X131" si="10">W114/100</f>
        <v>0</v>
      </c>
      <c r="Y114" s="99"/>
      <c r="Z114" s="100"/>
    </row>
    <row r="115" spans="1:26">
      <c r="A115" t="s">
        <v>499</v>
      </c>
      <c r="B115" s="85">
        <f t="shared" si="8"/>
        <v>29.375</v>
      </c>
      <c r="C115">
        <f t="shared" si="6"/>
        <v>0.625</v>
      </c>
      <c r="D115" s="16">
        <v>10</v>
      </c>
      <c r="E115" s="84">
        <f t="shared" si="7"/>
        <v>0</v>
      </c>
      <c r="F115" s="86">
        <f>32-Table216[[#This Row],[Offered services (total of 66)]]</f>
        <v>32</v>
      </c>
      <c r="G115" s="84">
        <f>Table216[[#This Row],[Desired services (total of 160)]]*100</f>
        <v>62.5</v>
      </c>
      <c r="S115" s="94" t="s">
        <v>499</v>
      </c>
      <c r="T115" s="104">
        <f t="shared" si="9"/>
        <v>29.375</v>
      </c>
      <c r="U115" s="107">
        <v>0.625</v>
      </c>
      <c r="V115" s="103">
        <f>Table216[[#This Row],[Desired services (total of 160)]]/100</f>
        <v>6.2500000000000003E-3</v>
      </c>
      <c r="W115" s="104">
        <v>0</v>
      </c>
      <c r="X115" s="102">
        <f t="shared" si="10"/>
        <v>0</v>
      </c>
      <c r="Y115" s="95"/>
      <c r="Z115" s="97"/>
    </row>
    <row r="116" spans="1:26">
      <c r="A116" s="16" t="s">
        <v>500</v>
      </c>
      <c r="B116" s="85">
        <f t="shared" si="8"/>
        <v>28.75</v>
      </c>
      <c r="C116">
        <f t="shared" si="6"/>
        <v>1.25</v>
      </c>
      <c r="D116" s="16">
        <v>10</v>
      </c>
      <c r="E116" s="84">
        <f t="shared" si="7"/>
        <v>16.666666666666664</v>
      </c>
      <c r="F116" s="86">
        <f>32-Table216[[#This Row],[Offered services (total of 66)]]</f>
        <v>15.333333333333336</v>
      </c>
      <c r="G116" s="84">
        <f>Table216[[#This Row],[Desired services (total of 160)]]*100</f>
        <v>125</v>
      </c>
      <c r="S116" s="98" t="s">
        <v>500</v>
      </c>
      <c r="T116" s="105">
        <f t="shared" si="9"/>
        <v>28.75</v>
      </c>
      <c r="U116" s="108">
        <v>1.25</v>
      </c>
      <c r="V116" s="103">
        <f>Table216[[#This Row],[Desired services (total of 160)]]/100</f>
        <v>1.2500000000000001E-2</v>
      </c>
      <c r="W116" s="105">
        <v>16.666666666666664</v>
      </c>
      <c r="X116" s="102">
        <f t="shared" si="10"/>
        <v>0.16666666666666663</v>
      </c>
      <c r="Y116" s="99"/>
      <c r="Z116" s="100"/>
    </row>
    <row r="117" spans="1:26">
      <c r="A117" t="s">
        <v>501</v>
      </c>
      <c r="B117" s="85">
        <f t="shared" si="8"/>
        <v>28.75</v>
      </c>
      <c r="C117">
        <f t="shared" si="6"/>
        <v>1.25</v>
      </c>
      <c r="D117" s="16">
        <v>10</v>
      </c>
      <c r="E117" s="84">
        <f t="shared" si="7"/>
        <v>0</v>
      </c>
      <c r="F117" s="86">
        <f>32-Table216[[#This Row],[Offered services (total of 66)]]</f>
        <v>32</v>
      </c>
      <c r="G117" s="84">
        <f>Table216[[#This Row],[Desired services (total of 160)]]*100</f>
        <v>125</v>
      </c>
      <c r="S117" s="94" t="s">
        <v>501</v>
      </c>
      <c r="T117" s="104">
        <f t="shared" si="9"/>
        <v>28.75</v>
      </c>
      <c r="U117" s="107">
        <v>1.25</v>
      </c>
      <c r="V117" s="103">
        <f>Table216[[#This Row],[Desired services (total of 160)]]/100</f>
        <v>1.2500000000000001E-2</v>
      </c>
      <c r="W117" s="104">
        <v>0</v>
      </c>
      <c r="X117" s="102">
        <f t="shared" si="10"/>
        <v>0</v>
      </c>
      <c r="Y117" s="95"/>
      <c r="Z117" s="97"/>
    </row>
    <row r="118" spans="1:26">
      <c r="A118" t="s">
        <v>502</v>
      </c>
      <c r="B118" s="85">
        <f t="shared" si="8"/>
        <v>28.75</v>
      </c>
      <c r="C118">
        <f t="shared" si="6"/>
        <v>1.25</v>
      </c>
      <c r="D118" s="16">
        <v>10</v>
      </c>
      <c r="E118" s="84">
        <f t="shared" si="7"/>
        <v>0</v>
      </c>
      <c r="F118" s="86">
        <f>32-Table216[[#This Row],[Offered services (total of 66)]]</f>
        <v>32</v>
      </c>
      <c r="G118" s="84">
        <f>Table216[[#This Row],[Desired services (total of 160)]]*100</f>
        <v>125</v>
      </c>
      <c r="S118" s="98" t="s">
        <v>502</v>
      </c>
      <c r="T118" s="105">
        <f t="shared" si="9"/>
        <v>28.75</v>
      </c>
      <c r="U118" s="108">
        <v>1.25</v>
      </c>
      <c r="V118" s="103">
        <f>Table216[[#This Row],[Desired services (total of 160)]]/100</f>
        <v>1.2500000000000001E-2</v>
      </c>
      <c r="W118" s="105">
        <v>0</v>
      </c>
      <c r="X118" s="102">
        <f t="shared" si="10"/>
        <v>0</v>
      </c>
      <c r="Y118" s="99"/>
      <c r="Z118" s="100"/>
    </row>
    <row r="119" spans="1:26">
      <c r="A119" t="s">
        <v>503</v>
      </c>
      <c r="B119" s="85">
        <f t="shared" si="8"/>
        <v>27.5</v>
      </c>
      <c r="C119">
        <f t="shared" si="6"/>
        <v>2.5</v>
      </c>
      <c r="D119" s="16">
        <v>10</v>
      </c>
      <c r="E119" s="84">
        <f t="shared" si="7"/>
        <v>0</v>
      </c>
      <c r="F119" s="86">
        <f>32-Table216[[#This Row],[Offered services (total of 66)]]</f>
        <v>32</v>
      </c>
      <c r="G119" s="84">
        <f>Table216[[#This Row],[Desired services (total of 160)]]*100</f>
        <v>250</v>
      </c>
      <c r="S119" s="94" t="s">
        <v>503</v>
      </c>
      <c r="T119" s="104">
        <f t="shared" si="9"/>
        <v>27.5</v>
      </c>
      <c r="U119" s="107">
        <v>2.5</v>
      </c>
      <c r="V119" s="103">
        <f>Table216[[#This Row],[Desired services (total of 160)]]/100</f>
        <v>2.5000000000000001E-2</v>
      </c>
      <c r="W119" s="104">
        <v>0</v>
      </c>
      <c r="X119" s="102">
        <f t="shared" si="10"/>
        <v>0</v>
      </c>
      <c r="Y119" s="95"/>
      <c r="Z119" s="97"/>
    </row>
    <row r="120" spans="1:26">
      <c r="A120" t="s">
        <v>504</v>
      </c>
      <c r="B120" s="85">
        <f t="shared" si="8"/>
        <v>26.875</v>
      </c>
      <c r="C120">
        <f t="shared" si="6"/>
        <v>3.125</v>
      </c>
      <c r="D120" s="16">
        <v>10</v>
      </c>
      <c r="E120" s="84">
        <f t="shared" si="7"/>
        <v>0</v>
      </c>
      <c r="F120" s="86">
        <f>32-Table216[[#This Row],[Offered services (total of 66)]]</f>
        <v>32</v>
      </c>
      <c r="G120" s="84">
        <f>Table216[[#This Row],[Desired services (total of 160)]]*100</f>
        <v>312.5</v>
      </c>
      <c r="S120" s="98" t="s">
        <v>504</v>
      </c>
      <c r="T120" s="105">
        <f t="shared" si="9"/>
        <v>26.875</v>
      </c>
      <c r="U120" s="108">
        <v>3.125</v>
      </c>
      <c r="V120" s="103">
        <f>Table216[[#This Row],[Desired services (total of 160)]]/100</f>
        <v>3.125E-2</v>
      </c>
      <c r="W120" s="105">
        <v>0</v>
      </c>
      <c r="X120" s="102">
        <f t="shared" si="10"/>
        <v>0</v>
      </c>
      <c r="Y120" s="99"/>
      <c r="Z120" s="100"/>
    </row>
    <row r="121" spans="1:26">
      <c r="A121" t="s">
        <v>505</v>
      </c>
      <c r="B121" s="85">
        <f t="shared" si="8"/>
        <v>26.25</v>
      </c>
      <c r="C121">
        <f t="shared" si="6"/>
        <v>3.75</v>
      </c>
      <c r="D121" s="16">
        <v>10</v>
      </c>
      <c r="E121" s="84">
        <f t="shared" si="7"/>
        <v>0</v>
      </c>
      <c r="F121" s="86">
        <f>32-Table216[[#This Row],[Offered services (total of 66)]]</f>
        <v>32</v>
      </c>
      <c r="G121" s="84">
        <f>Table216[[#This Row],[Desired services (total of 160)]]*100</f>
        <v>375</v>
      </c>
      <c r="S121" s="94" t="s">
        <v>505</v>
      </c>
      <c r="T121" s="104">
        <f t="shared" si="9"/>
        <v>26.25</v>
      </c>
      <c r="U121" s="107">
        <v>3.75</v>
      </c>
      <c r="V121" s="103">
        <f>Table216[[#This Row],[Desired services (total of 160)]]/100</f>
        <v>3.7499999999999999E-2</v>
      </c>
      <c r="W121" s="104">
        <v>0</v>
      </c>
      <c r="X121" s="102">
        <f t="shared" si="10"/>
        <v>0</v>
      </c>
      <c r="Y121" s="95"/>
      <c r="Z121" s="97"/>
    </row>
    <row r="122" spans="1:26">
      <c r="A122" s="16" t="s">
        <v>536</v>
      </c>
      <c r="B122" s="85">
        <f t="shared" si="8"/>
        <v>25.625</v>
      </c>
      <c r="C122">
        <f t="shared" si="6"/>
        <v>4.375</v>
      </c>
      <c r="D122" s="16">
        <v>10</v>
      </c>
      <c r="E122" s="84">
        <f t="shared" si="7"/>
        <v>30.303030303030305</v>
      </c>
      <c r="F122" s="86">
        <f>32-Table216[[#This Row],[Offered services (total of 66)]]</f>
        <v>1.6969696969696955</v>
      </c>
      <c r="G122" s="84">
        <f>Table216[[#This Row],[Desired services (total of 160)]]*100</f>
        <v>437.5</v>
      </c>
      <c r="S122" s="98" t="s">
        <v>536</v>
      </c>
      <c r="T122" s="105">
        <f t="shared" si="9"/>
        <v>25.625</v>
      </c>
      <c r="U122" s="108">
        <v>4.375</v>
      </c>
      <c r="V122" s="103">
        <f>Table216[[#This Row],[Desired services (total of 160)]]/100</f>
        <v>4.3749999999999997E-2</v>
      </c>
      <c r="W122" s="105">
        <v>30.303030303030305</v>
      </c>
      <c r="X122" s="102">
        <f t="shared" si="10"/>
        <v>0.30303030303030304</v>
      </c>
      <c r="Y122" s="99"/>
      <c r="Z122" s="100"/>
    </row>
    <row r="123" spans="1:26">
      <c r="A123" t="s">
        <v>507</v>
      </c>
      <c r="B123" s="85">
        <f t="shared" si="8"/>
        <v>25</v>
      </c>
      <c r="C123">
        <f t="shared" si="6"/>
        <v>5</v>
      </c>
      <c r="D123" s="16">
        <v>10</v>
      </c>
      <c r="E123" s="84">
        <f t="shared" si="7"/>
        <v>0</v>
      </c>
      <c r="F123" s="86">
        <f>32-Table216[[#This Row],[Offered services (total of 66)]]</f>
        <v>32</v>
      </c>
      <c r="G123" s="84">
        <f>Table216[[#This Row],[Desired services (total of 160)]]*100</f>
        <v>500</v>
      </c>
      <c r="S123" s="94" t="s">
        <v>507</v>
      </c>
      <c r="T123" s="104">
        <f t="shared" si="9"/>
        <v>25</v>
      </c>
      <c r="U123" s="107">
        <v>5</v>
      </c>
      <c r="V123" s="103">
        <f>Table216[[#This Row],[Desired services (total of 160)]]/100</f>
        <v>0.05</v>
      </c>
      <c r="W123" s="104">
        <v>0</v>
      </c>
      <c r="X123" s="102">
        <f t="shared" si="10"/>
        <v>0</v>
      </c>
      <c r="Y123" s="95"/>
      <c r="Z123" s="97"/>
    </row>
    <row r="124" spans="1:26">
      <c r="A124" s="16" t="s">
        <v>537</v>
      </c>
      <c r="B124" s="85">
        <f t="shared" si="8"/>
        <v>25</v>
      </c>
      <c r="C124">
        <f t="shared" si="6"/>
        <v>5</v>
      </c>
      <c r="D124" s="16">
        <v>10</v>
      </c>
      <c r="E124" s="84">
        <f t="shared" si="7"/>
        <v>10.606060606060606</v>
      </c>
      <c r="F124" s="86">
        <f>32-Table216[[#This Row],[Offered services (total of 66)]]</f>
        <v>21.393939393939394</v>
      </c>
      <c r="G124" s="84">
        <f>Table216[[#This Row],[Desired services (total of 160)]]*100</f>
        <v>500</v>
      </c>
      <c r="S124" s="98" t="s">
        <v>537</v>
      </c>
      <c r="T124" s="105">
        <f t="shared" si="9"/>
        <v>25</v>
      </c>
      <c r="U124" s="108">
        <v>5</v>
      </c>
      <c r="V124" s="103">
        <f>Table216[[#This Row],[Desired services (total of 160)]]/100</f>
        <v>0.05</v>
      </c>
      <c r="W124" s="105">
        <v>10.606060606060606</v>
      </c>
      <c r="X124" s="102">
        <f t="shared" si="10"/>
        <v>0.10606060606060605</v>
      </c>
      <c r="Y124" s="99"/>
      <c r="Z124" s="100"/>
    </row>
    <row r="125" spans="1:26">
      <c r="A125" s="16" t="s">
        <v>553</v>
      </c>
      <c r="B125" s="85">
        <f t="shared" si="8"/>
        <v>23.125</v>
      </c>
      <c r="C125">
        <f t="shared" si="6"/>
        <v>6.8750000000000009</v>
      </c>
      <c r="D125" s="16">
        <v>10</v>
      </c>
      <c r="E125" s="84">
        <f t="shared" si="7"/>
        <v>21.212121212121211</v>
      </c>
      <c r="F125" s="86">
        <f>32-Table216[[#This Row],[Offered services (total of 66)]]</f>
        <v>10.787878787878789</v>
      </c>
      <c r="G125" s="84">
        <f>Table216[[#This Row],[Desired services (total of 160)]]*100</f>
        <v>687.50000000000011</v>
      </c>
      <c r="S125" s="94" t="s">
        <v>553</v>
      </c>
      <c r="T125" s="104">
        <f t="shared" si="9"/>
        <v>23.125</v>
      </c>
      <c r="U125" s="107">
        <v>6.8750000000000009</v>
      </c>
      <c r="V125" s="103">
        <f>Table216[[#This Row],[Desired services (total of 160)]]/100</f>
        <v>6.8750000000000006E-2</v>
      </c>
      <c r="W125" s="104">
        <v>21.212121212121211</v>
      </c>
      <c r="X125" s="102">
        <f t="shared" si="10"/>
        <v>0.2121212121212121</v>
      </c>
      <c r="Y125" s="95"/>
      <c r="Z125" s="97"/>
    </row>
    <row r="126" spans="1:26">
      <c r="A126" t="s">
        <v>511</v>
      </c>
      <c r="B126" s="85">
        <f t="shared" si="8"/>
        <v>19.375</v>
      </c>
      <c r="C126">
        <f t="shared" si="6"/>
        <v>10.625</v>
      </c>
      <c r="D126" s="16">
        <v>10</v>
      </c>
      <c r="E126" s="84">
        <f t="shared" si="7"/>
        <v>3.0303030303030303</v>
      </c>
      <c r="F126" s="86">
        <f>32-Table216[[#This Row],[Offered services (total of 66)]]</f>
        <v>28.969696969696969</v>
      </c>
      <c r="G126" s="84">
        <f>Table216[[#This Row],[Desired services (total of 160)]]*100</f>
        <v>1062.5</v>
      </c>
      <c r="S126" s="98" t="s">
        <v>511</v>
      </c>
      <c r="T126" s="105">
        <f t="shared" si="9"/>
        <v>19.375</v>
      </c>
      <c r="U126" s="108">
        <v>10.625</v>
      </c>
      <c r="V126" s="103">
        <f>Table216[[#This Row],[Desired services (total of 160)]]/100</f>
        <v>0.10625</v>
      </c>
      <c r="W126" s="105">
        <v>3.0303030303030303</v>
      </c>
      <c r="X126" s="102">
        <f t="shared" si="10"/>
        <v>3.0303030303030304E-2</v>
      </c>
      <c r="Y126" s="99"/>
      <c r="Z126" s="100"/>
    </row>
    <row r="127" spans="1:26">
      <c r="A127" t="s">
        <v>513</v>
      </c>
      <c r="B127" s="85">
        <f t="shared" si="8"/>
        <v>16.875</v>
      </c>
      <c r="C127">
        <f t="shared" si="6"/>
        <v>13.125</v>
      </c>
      <c r="D127" s="16">
        <v>10</v>
      </c>
      <c r="E127" s="84">
        <f t="shared" si="7"/>
        <v>0</v>
      </c>
      <c r="F127" s="86">
        <f>32-Table216[[#This Row],[Offered services (total of 66)]]</f>
        <v>32</v>
      </c>
      <c r="G127" s="84">
        <f>Table216[[#This Row],[Desired services (total of 160)]]*100</f>
        <v>1312.5</v>
      </c>
      <c r="S127" s="94" t="s">
        <v>513</v>
      </c>
      <c r="T127" s="104">
        <f t="shared" si="9"/>
        <v>16.875</v>
      </c>
      <c r="U127" s="107">
        <v>13.125</v>
      </c>
      <c r="V127" s="103">
        <f>Table216[[#This Row],[Desired services (total of 160)]]/100</f>
        <v>0.13125000000000001</v>
      </c>
      <c r="W127" s="104">
        <v>0</v>
      </c>
      <c r="X127" s="102">
        <f t="shared" si="10"/>
        <v>0</v>
      </c>
      <c r="Y127" s="95"/>
      <c r="Z127" s="97"/>
    </row>
    <row r="128" spans="1:26">
      <c r="A128" t="s">
        <v>515</v>
      </c>
      <c r="B128" s="85">
        <f t="shared" si="8"/>
        <v>12.5</v>
      </c>
      <c r="C128">
        <f t="shared" si="6"/>
        <v>17.5</v>
      </c>
      <c r="D128" s="16">
        <v>10</v>
      </c>
      <c r="E128" s="84">
        <f t="shared" si="7"/>
        <v>6.0606060606060606</v>
      </c>
      <c r="F128" s="86">
        <f>32-Table216[[#This Row],[Offered services (total of 66)]]</f>
        <v>25.939393939393938</v>
      </c>
      <c r="G128" s="84">
        <f>Table216[[#This Row],[Desired services (total of 160)]]*100</f>
        <v>1750</v>
      </c>
      <c r="S128" s="98" t="s">
        <v>515</v>
      </c>
      <c r="T128" s="105">
        <f t="shared" si="9"/>
        <v>12.5</v>
      </c>
      <c r="U128" s="108">
        <v>17.5</v>
      </c>
      <c r="V128" s="103">
        <f>Table216[[#This Row],[Desired services (total of 160)]]/100</f>
        <v>0.17499999999999999</v>
      </c>
      <c r="W128" s="105">
        <v>6.0606060606060606</v>
      </c>
      <c r="X128" s="102">
        <f t="shared" si="10"/>
        <v>6.0606060606060608E-2</v>
      </c>
      <c r="Y128" s="99"/>
      <c r="Z128" s="100"/>
    </row>
    <row r="129" spans="1:26">
      <c r="A129" t="s">
        <v>517</v>
      </c>
      <c r="B129" s="85">
        <f t="shared" si="8"/>
        <v>7.5</v>
      </c>
      <c r="C129">
        <f t="shared" si="6"/>
        <v>22.5</v>
      </c>
      <c r="D129" s="16">
        <v>10</v>
      </c>
      <c r="E129" s="84">
        <f t="shared" si="7"/>
        <v>3.0303030303030303</v>
      </c>
      <c r="F129" s="86">
        <f>32-Table216[[#This Row],[Offered services (total of 66)]]</f>
        <v>28.969696969696969</v>
      </c>
      <c r="G129" s="84">
        <f>Table216[[#This Row],[Desired services (total of 160)]]*100</f>
        <v>2250</v>
      </c>
      <c r="S129" s="94" t="s">
        <v>517</v>
      </c>
      <c r="T129" s="104">
        <f t="shared" si="9"/>
        <v>7.5</v>
      </c>
      <c r="U129" s="107">
        <v>22.5</v>
      </c>
      <c r="V129" s="103">
        <f>Table216[[#This Row],[Desired services (total of 160)]]/100</f>
        <v>0.22500000000000001</v>
      </c>
      <c r="W129" s="104">
        <v>3.0303030303030303</v>
      </c>
      <c r="X129" s="102">
        <f t="shared" si="10"/>
        <v>3.0303030303030304E-2</v>
      </c>
      <c r="Y129" s="95"/>
      <c r="Z129" s="97"/>
    </row>
    <row r="130" spans="1:26">
      <c r="A130" s="16" t="s">
        <v>540</v>
      </c>
      <c r="B130" s="85">
        <f t="shared" si="8"/>
        <v>30</v>
      </c>
      <c r="C130">
        <f t="shared" si="6"/>
        <v>0</v>
      </c>
      <c r="D130" s="16">
        <v>10</v>
      </c>
      <c r="E130" s="84">
        <f t="shared" si="7"/>
        <v>3.0303030303030303</v>
      </c>
      <c r="F130" s="86">
        <f>32-Table216[[#This Row],[Offered services (total of 66)]]</f>
        <v>28.969696969696969</v>
      </c>
      <c r="G130" s="84">
        <f>Table216[[#This Row],[Desired services (total of 160)]]*100</f>
        <v>0</v>
      </c>
      <c r="S130" s="98" t="s">
        <v>540</v>
      </c>
      <c r="T130" s="105">
        <f t="shared" si="9"/>
        <v>30</v>
      </c>
      <c r="U130" s="108">
        <v>0</v>
      </c>
      <c r="V130" s="103">
        <f>Table216[[#This Row],[Desired services (total of 160)]]/100</f>
        <v>0</v>
      </c>
      <c r="W130" s="105">
        <v>3.0303030303030303</v>
      </c>
      <c r="X130" s="102">
        <f t="shared" si="10"/>
        <v>3.0303030303030304E-2</v>
      </c>
      <c r="Y130" s="99"/>
      <c r="Z130" s="100"/>
    </row>
    <row r="131" spans="1:26" ht="14" thickBot="1">
      <c r="A131" s="16" t="s">
        <v>541</v>
      </c>
      <c r="B131" s="85">
        <f t="shared" si="8"/>
        <v>30</v>
      </c>
      <c r="C131">
        <f t="shared" si="6"/>
        <v>0</v>
      </c>
      <c r="D131" s="16">
        <v>10</v>
      </c>
      <c r="E131" s="84">
        <f t="shared" si="7"/>
        <v>6.0606060606060606</v>
      </c>
      <c r="F131" s="86">
        <f>32-Table216[[#This Row],[Offered services (total of 66)]]</f>
        <v>25.939393939393938</v>
      </c>
      <c r="G131" s="84">
        <f>Table216[[#This Row],[Desired services (total of 160)]]*100</f>
        <v>0</v>
      </c>
      <c r="S131" s="94" t="s">
        <v>541</v>
      </c>
      <c r="T131" s="104">
        <f t="shared" si="9"/>
        <v>30</v>
      </c>
      <c r="U131" s="107">
        <v>0</v>
      </c>
      <c r="V131" s="103">
        <f>Table216[[#This Row],[Desired services (total of 160)]]/100</f>
        <v>0</v>
      </c>
      <c r="W131" s="104">
        <v>6.0606060606060606</v>
      </c>
      <c r="X131" s="102">
        <f t="shared" si="10"/>
        <v>6.0606060606060608E-2</v>
      </c>
      <c r="Y131" s="95"/>
      <c r="Z131" s="97"/>
    </row>
    <row r="132" spans="1:26" ht="14" thickTop="1">
      <c r="B132" s="86"/>
      <c r="C132" s="69">
        <f>SUM(Table216[Desired services (total of 160)])</f>
        <v>100</v>
      </c>
      <c r="D132" s="16"/>
      <c r="E132" s="69">
        <f>SUM(Table216[Offered services (total of 66)])</f>
        <v>100</v>
      </c>
      <c r="F132" s="86"/>
      <c r="S132" s="87"/>
      <c r="T132" s="109"/>
      <c r="U132" s="110">
        <v>100</v>
      </c>
      <c r="V132" s="83"/>
      <c r="W132" s="106">
        <v>100</v>
      </c>
      <c r="X132" s="101"/>
      <c r="Y132" s="83"/>
      <c r="Z132" s="88"/>
    </row>
    <row r="133" spans="1:26" ht="14" thickBot="1"/>
    <row r="134" spans="1:26">
      <c r="A134" s="112" t="s">
        <v>521</v>
      </c>
      <c r="B134" s="113">
        <f>156-B135</f>
        <v>37</v>
      </c>
      <c r="C134" s="114">
        <f>B134/156</f>
        <v>0.23717948717948717</v>
      </c>
    </row>
    <row r="135" spans="1:26" ht="14" thickBot="1">
      <c r="A135" s="115" t="s">
        <v>522</v>
      </c>
      <c r="B135" s="116">
        <v>119</v>
      </c>
      <c r="C135" s="117">
        <f>B135/156</f>
        <v>0.76282051282051277</v>
      </c>
    </row>
    <row r="138" spans="1:26">
      <c r="B138" s="16" t="s">
        <v>561</v>
      </c>
      <c r="C138" s="16" t="s">
        <v>562</v>
      </c>
      <c r="D138" s="16" t="s">
        <v>563</v>
      </c>
    </row>
    <row r="139" spans="1:26">
      <c r="A139" s="16" t="s">
        <v>564</v>
      </c>
      <c r="B139" s="118">
        <v>0.76</v>
      </c>
      <c r="C139" s="25">
        <f>1-B139</f>
        <v>0.24</v>
      </c>
      <c r="D139">
        <v>160</v>
      </c>
    </row>
    <row r="140" spans="1:26">
      <c r="A140" s="16" t="s">
        <v>565</v>
      </c>
      <c r="B140" s="118">
        <v>0.38</v>
      </c>
      <c r="C140" s="41">
        <f>1-B140</f>
        <v>0.62</v>
      </c>
      <c r="D140">
        <v>66</v>
      </c>
      <c r="L140" t="s">
        <v>566</v>
      </c>
    </row>
    <row r="141" spans="1:26">
      <c r="S141" s="16"/>
    </row>
    <row r="142" spans="1:26">
      <c r="B142" s="16"/>
      <c r="C142" s="16"/>
      <c r="D142" s="16"/>
    </row>
    <row r="143" spans="1:26">
      <c r="A143" s="119" t="s">
        <v>567</v>
      </c>
      <c r="B143" s="119" t="s">
        <v>564</v>
      </c>
      <c r="C143" s="41"/>
    </row>
    <row r="144" spans="1:26">
      <c r="A144" s="16" t="s">
        <v>561</v>
      </c>
      <c r="B144" s="120">
        <v>0.76</v>
      </c>
    </row>
    <row r="145" spans="1:7">
      <c r="A145" s="16" t="s">
        <v>562</v>
      </c>
      <c r="B145" s="120">
        <f>1-B144</f>
        <v>0.24</v>
      </c>
    </row>
    <row r="147" spans="1:7">
      <c r="G147" s="16"/>
    </row>
    <row r="148" spans="1:7">
      <c r="A148" s="119" t="s">
        <v>568</v>
      </c>
      <c r="B148" s="119" t="s">
        <v>565</v>
      </c>
    </row>
    <row r="149" spans="1:7">
      <c r="A149" s="16" t="s">
        <v>561</v>
      </c>
      <c r="B149" s="120">
        <v>0.38</v>
      </c>
    </row>
    <row r="150" spans="1:7">
      <c r="A150" s="16" t="s">
        <v>562</v>
      </c>
      <c r="B150" s="120">
        <f>1-B149</f>
        <v>0.62</v>
      </c>
    </row>
    <row r="156" spans="1:7">
      <c r="A156" s="16" t="s">
        <v>569</v>
      </c>
    </row>
    <row r="157" spans="1:7">
      <c r="A157" s="16" t="s">
        <v>570</v>
      </c>
    </row>
    <row r="158" spans="1:7">
      <c r="A158" s="16" t="s">
        <v>571</v>
      </c>
    </row>
    <row r="159" spans="1:7">
      <c r="A159" s="16" t="s">
        <v>572</v>
      </c>
    </row>
    <row r="160" spans="1:7">
      <c r="A160" s="16" t="s">
        <v>573</v>
      </c>
    </row>
    <row r="161" spans="1:1">
      <c r="A161" s="16" t="s">
        <v>574</v>
      </c>
    </row>
    <row r="162" spans="1:1">
      <c r="A162" s="16" t="s">
        <v>575</v>
      </c>
    </row>
    <row r="163" spans="1:1">
      <c r="A163" s="16" t="s">
        <v>576</v>
      </c>
    </row>
    <row r="164" spans="1:1">
      <c r="A164" s="16" t="s">
        <v>577</v>
      </c>
    </row>
    <row r="165" spans="1:1">
      <c r="A165" s="16" t="s">
        <v>578</v>
      </c>
    </row>
    <row r="166" spans="1:1">
      <c r="A166" s="16" t="s">
        <v>579</v>
      </c>
    </row>
    <row r="167" spans="1:1">
      <c r="A167" s="16" t="s">
        <v>580</v>
      </c>
    </row>
    <row r="168" spans="1:1">
      <c r="A168" s="16" t="s">
        <v>581</v>
      </c>
    </row>
    <row r="169" spans="1:1">
      <c r="A169" s="16" t="s">
        <v>582</v>
      </c>
    </row>
    <row r="170" spans="1:1">
      <c r="A170" s="16" t="s">
        <v>583</v>
      </c>
    </row>
    <row r="171" spans="1:1">
      <c r="A171" s="16" t="s">
        <v>584</v>
      </c>
    </row>
    <row r="172" spans="1:1">
      <c r="A172" s="16" t="s">
        <v>585</v>
      </c>
    </row>
    <row r="173" spans="1:1">
      <c r="A173" s="16" t="s">
        <v>586</v>
      </c>
    </row>
  </sheetData>
  <phoneticPr fontId="44" type="noConversion"/>
  <hyperlinks>
    <hyperlink ref="T36" r:id="rId1" location="fpstate=ive&amp;vld=cid:9ee7a968,vid:EFqMrmT93DU,st:0" display="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fpstate=ive&amp;vld=cid:9ee7a968,vid:EFqMrmT93DU,st:0" xr:uid="{D59570A4-F872-694C-BDD5-957AB667C508}"/>
    <hyperlink ref="I59" r:id="rId2" xr:uid="{5267208F-815D-CE4F-BDD5-51C7E36F209B}"/>
  </hyperlinks>
  <pageMargins left="0.7" right="0.7" top="0.75" bottom="0.75" header="0.3" footer="0.3"/>
  <pageSetup paperSize="9" orientation="portrait" horizontalDpi="0" verticalDpi="0"/>
  <drawing r:id="rId3"/>
  <tableParts count="4">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D8427-1684-774A-9BBA-DDD9643F06AB}">
  <dimension ref="A1:L45"/>
  <sheetViews>
    <sheetView topLeftCell="A11" zoomScale="116" zoomScaleNormal="190" workbookViewId="0">
      <selection activeCell="F3" sqref="F3:F7"/>
    </sheetView>
  </sheetViews>
  <sheetFormatPr baseColWidth="10" defaultColWidth="11.5" defaultRowHeight="13"/>
  <cols>
    <col min="1" max="1" width="13.6640625" customWidth="1"/>
    <col min="2" max="2" width="6.83203125" customWidth="1"/>
  </cols>
  <sheetData>
    <row r="1" spans="1:12">
      <c r="A1" s="22" t="s">
        <v>235</v>
      </c>
      <c r="B1" s="22" t="s">
        <v>587</v>
      </c>
      <c r="C1" s="22" t="s">
        <v>495</v>
      </c>
      <c r="D1" s="22"/>
    </row>
    <row r="2" spans="1:12">
      <c r="A2" s="16" t="s">
        <v>517</v>
      </c>
      <c r="B2" s="16">
        <v>2</v>
      </c>
      <c r="C2" s="41">
        <f>B2/SUM($B$2:$B$10)</f>
        <v>3.0303030303030304E-2</v>
      </c>
      <c r="D2" s="41"/>
    </row>
    <row r="3" spans="1:12">
      <c r="A3" s="16" t="s">
        <v>511</v>
      </c>
      <c r="B3" s="16">
        <v>2</v>
      </c>
      <c r="C3" s="41">
        <f t="shared" ref="C3:C10" si="0">B3/SUM($B$2:$B$10)</f>
        <v>3.0303030303030304E-2</v>
      </c>
      <c r="D3" s="41"/>
      <c r="F3" s="22" t="s">
        <v>588</v>
      </c>
    </row>
    <row r="4" spans="1:12">
      <c r="A4" s="16" t="s">
        <v>540</v>
      </c>
      <c r="B4" s="16">
        <v>2</v>
      </c>
      <c r="C4" s="41">
        <f t="shared" si="0"/>
        <v>3.0303030303030304E-2</v>
      </c>
      <c r="D4" s="41"/>
      <c r="F4" s="16" t="s">
        <v>589</v>
      </c>
      <c r="K4" s="55"/>
    </row>
    <row r="5" spans="1:12">
      <c r="A5" s="16" t="s">
        <v>515</v>
      </c>
      <c r="B5" s="16">
        <v>4</v>
      </c>
      <c r="C5" s="41">
        <f t="shared" si="0"/>
        <v>6.0606060606060608E-2</v>
      </c>
      <c r="D5" s="41"/>
      <c r="F5" s="16" t="s">
        <v>590</v>
      </c>
      <c r="K5" s="55"/>
      <c r="L5" s="16"/>
    </row>
    <row r="6" spans="1:12">
      <c r="A6" s="16" t="s">
        <v>541</v>
      </c>
      <c r="B6" s="16">
        <v>4</v>
      </c>
      <c r="C6" s="41">
        <f t="shared" si="0"/>
        <v>6.0606060606060608E-2</v>
      </c>
      <c r="D6" s="41"/>
      <c r="F6" s="16" t="s">
        <v>591</v>
      </c>
    </row>
    <row r="7" spans="1:12">
      <c r="A7" s="16" t="s">
        <v>537</v>
      </c>
      <c r="B7" s="16">
        <v>7</v>
      </c>
      <c r="C7" s="41">
        <f t="shared" si="0"/>
        <v>0.10606060606060606</v>
      </c>
      <c r="D7" s="41"/>
    </row>
    <row r="8" spans="1:12">
      <c r="A8" s="16" t="s">
        <v>592</v>
      </c>
      <c r="B8" s="16">
        <v>11</v>
      </c>
      <c r="C8" s="41">
        <f t="shared" si="0"/>
        <v>0.16666666666666666</v>
      </c>
      <c r="D8" s="41"/>
    </row>
    <row r="9" spans="1:12">
      <c r="A9" s="16" t="s">
        <v>593</v>
      </c>
      <c r="B9" s="16">
        <v>14</v>
      </c>
      <c r="C9" s="41">
        <f>B9/SUM($B$2:$B$10)</f>
        <v>0.21212121212121213</v>
      </c>
      <c r="D9" s="41"/>
    </row>
    <row r="10" spans="1:12">
      <c r="A10" s="16" t="s">
        <v>506</v>
      </c>
      <c r="B10" s="16">
        <v>20</v>
      </c>
      <c r="C10" s="41">
        <f t="shared" si="0"/>
        <v>0.30303030303030304</v>
      </c>
      <c r="D10" s="41"/>
      <c r="K10" s="55"/>
    </row>
    <row r="11" spans="1:12">
      <c r="C11" s="41">
        <f>SUM(C2:C10)</f>
        <v>1</v>
      </c>
      <c r="D11" s="41"/>
    </row>
    <row r="12" spans="1:12">
      <c r="D12" s="41"/>
      <c r="K12" s="55"/>
    </row>
    <row r="13" spans="1:12">
      <c r="A13" s="16" t="s">
        <v>521</v>
      </c>
      <c r="B13" s="16">
        <v>97</v>
      </c>
      <c r="C13" s="41">
        <f>B13/156</f>
        <v>0.62179487179487181</v>
      </c>
      <c r="D13" s="25" t="s">
        <v>163</v>
      </c>
    </row>
    <row r="14" spans="1:12">
      <c r="A14" s="16" t="s">
        <v>522</v>
      </c>
      <c r="B14" s="16">
        <f>156-B13</f>
        <v>59</v>
      </c>
      <c r="C14" s="41">
        <f>B14/156</f>
        <v>0.37820512820512819</v>
      </c>
      <c r="D14" s="41"/>
    </row>
    <row r="15" spans="1:12">
      <c r="A15" s="16"/>
      <c r="C15" s="41"/>
      <c r="D15" s="41"/>
    </row>
    <row r="16" spans="1:12">
      <c r="C16" s="41"/>
      <c r="D16" s="41"/>
    </row>
    <row r="17" spans="1:4">
      <c r="A17" s="16"/>
      <c r="C17" s="41"/>
      <c r="D17" s="41"/>
    </row>
    <row r="18" spans="1:4">
      <c r="C18" s="41"/>
      <c r="D18" s="41"/>
    </row>
    <row r="19" spans="1:4">
      <c r="C19" s="41"/>
      <c r="D19" s="41"/>
    </row>
    <row r="20" spans="1:4">
      <c r="C20" s="41"/>
      <c r="D20" s="41"/>
    </row>
    <row r="21" spans="1:4">
      <c r="C21" s="41"/>
      <c r="D21" s="41"/>
    </row>
    <row r="22" spans="1:4">
      <c r="C22" s="41"/>
      <c r="D22" s="41"/>
    </row>
    <row r="23" spans="1:4">
      <c r="C23" s="41"/>
      <c r="D23" s="41"/>
    </row>
    <row r="24" spans="1:4">
      <c r="C24" s="41"/>
      <c r="D24" s="41"/>
    </row>
    <row r="25" spans="1:4">
      <c r="C25" s="41"/>
      <c r="D25" s="41"/>
    </row>
    <row r="26" spans="1:4">
      <c r="C26" s="41"/>
      <c r="D26" s="41"/>
    </row>
    <row r="28" spans="1:4">
      <c r="A28" s="16"/>
    </row>
    <row r="29" spans="1:4">
      <c r="A29" s="16"/>
    </row>
    <row r="30" spans="1:4">
      <c r="C30" s="41"/>
      <c r="D30" s="41"/>
    </row>
    <row r="31" spans="1:4">
      <c r="C31" s="41"/>
      <c r="D31" s="41"/>
    </row>
    <row r="32" spans="1:4">
      <c r="A32" s="16"/>
    </row>
    <row r="33" spans="1:1">
      <c r="A33" s="16"/>
    </row>
    <row r="34" spans="1:1">
      <c r="A34" s="22" t="s">
        <v>594</v>
      </c>
    </row>
    <row r="35" spans="1:1">
      <c r="A35" s="16" t="s">
        <v>595</v>
      </c>
    </row>
    <row r="36" spans="1:1">
      <c r="A36" s="16" t="s">
        <v>596</v>
      </c>
    </row>
    <row r="37" spans="1:1">
      <c r="A37" s="16" t="s">
        <v>597</v>
      </c>
    </row>
    <row r="38" spans="1:1">
      <c r="A38" s="16" t="s">
        <v>541</v>
      </c>
    </row>
    <row r="39" spans="1:1">
      <c r="A39" s="16" t="s">
        <v>598</v>
      </c>
    </row>
    <row r="40" spans="1:1">
      <c r="A40" s="16" t="s">
        <v>599</v>
      </c>
    </row>
    <row r="41" spans="1:1">
      <c r="A41" s="16"/>
    </row>
    <row r="42" spans="1:1">
      <c r="A42" s="16"/>
    </row>
    <row r="43" spans="1:1">
      <c r="A43" s="16"/>
    </row>
    <row r="44" spans="1:1">
      <c r="A44" s="16"/>
    </row>
    <row r="45" spans="1:1">
      <c r="A45" s="16"/>
    </row>
  </sheetData>
  <autoFilter ref="A1:C26" xr:uid="{8D8D8427-1684-774A-9BBA-DDD9643F06AB}">
    <sortState xmlns:xlrd2="http://schemas.microsoft.com/office/spreadsheetml/2017/richdata2" ref="A2:C26">
      <sortCondition ref="B1:B26"/>
    </sortState>
  </autoFilter>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city</vt:lpstr>
      <vt:lpstr>how_long</vt:lpstr>
      <vt:lpstr>citizenship</vt:lpstr>
      <vt:lpstr>german</vt:lpstr>
      <vt:lpstr>reason</vt:lpstr>
      <vt:lpstr>lived_in_other_country</vt:lpstr>
      <vt:lpstr>desired_answers</vt:lpstr>
      <vt:lpstr>desired_services</vt:lpstr>
      <vt:lpstr>offered_services</vt:lpstr>
      <vt:lpstr>dashboard1</vt:lpstr>
      <vt:lpstr>dashboard2</vt:lpstr>
      <vt:lpstr>dashboard1!Print_Area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Karina Condeixa</cp:lastModifiedBy>
  <cp:revision/>
  <dcterms:created xsi:type="dcterms:W3CDTF">2024-01-08T13:06:15Z</dcterms:created>
  <dcterms:modified xsi:type="dcterms:W3CDTF">2024-01-26T05:57:00Z</dcterms:modified>
  <cp:category/>
  <cp:contentStatus/>
</cp:coreProperties>
</file>