
<file path=[Content_Types].xml><?xml version="1.0" encoding="utf-8"?>
<Types xmlns="http://schemas.openxmlformats.org/package/2006/content-type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ml.chartshapes+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kcondeixa/repositories/brazilian_immigrant_women_in_germany/"/>
    </mc:Choice>
  </mc:AlternateContent>
  <xr:revisionPtr revIDLastSave="0" documentId="13_ncr:1_{8997979B-0E91-B54A-B85C-5D00D89851A3}" xr6:coauthVersionLast="47" xr6:coauthVersionMax="47" xr10:uidLastSave="{00000000-0000-0000-0000-000000000000}"/>
  <bookViews>
    <workbookView xWindow="-9980" yWindow="-28300" windowWidth="51200" windowHeight="28300" activeTab="10" xr2:uid="{00000000-000D-0000-FFFF-FFFF00000000}"/>
  </bookViews>
  <sheets>
    <sheet name="city" sheetId="1" r:id="rId1"/>
    <sheet name="how_long" sheetId="2" r:id="rId2"/>
    <sheet name="citizenship" sheetId="3" r:id="rId3"/>
    <sheet name="german" sheetId="4" r:id="rId4"/>
    <sheet name="reason" sheetId="5" r:id="rId5"/>
    <sheet name="lived_in_other_country" sheetId="6" r:id="rId6"/>
    <sheet name="desired_answers" sheetId="12" r:id="rId7"/>
    <sheet name="desired_services" sheetId="9" r:id="rId8"/>
    <sheet name="offered_services" sheetId="10" r:id="rId9"/>
    <sheet name="dashboard1" sheetId="14" r:id="rId10"/>
    <sheet name="dashboard2" sheetId="20" r:id="rId11"/>
  </sheets>
  <definedNames>
    <definedName name="_xlnm._FilterDatabase" localSheetId="0" hidden="1">city!#REF!</definedName>
    <definedName name="_xlnm._FilterDatabase" localSheetId="7" hidden="1">desired_services!$A$41:$B$41</definedName>
    <definedName name="_xlnm._FilterDatabase" localSheetId="8" hidden="1">offered_services!$A$1:$C$26</definedName>
    <definedName name="_xlchart.v5.0" hidden="1">city!$A$46</definedName>
    <definedName name="_xlchart.v5.1" hidden="1">city!$A$47:$A$59</definedName>
    <definedName name="_xlchart.v5.2" hidden="1">city!$B$46</definedName>
    <definedName name="_xlchart.v5.3" hidden="1">city!$B$47:$B$59</definedName>
    <definedName name="_xlchart.v5.4" hidden="1">city!$A$46</definedName>
    <definedName name="_xlchart.v5.5" hidden="1">city!$A$47:$A$59</definedName>
    <definedName name="_xlchart.v5.6" hidden="1">city!$B$46</definedName>
    <definedName name="_xlchart.v5.7" hidden="1">city!$B$47:$B$59</definedName>
    <definedName name="_xlnm.Print_Area" localSheetId="9">dashboard1!$N$18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0" i="9" l="1"/>
  <c r="B145" i="9"/>
  <c r="C140" i="9"/>
  <c r="C139" i="9"/>
  <c r="C135" i="9"/>
  <c r="B134" i="9"/>
  <c r="C134" i="9" s="1"/>
  <c r="E84" i="9"/>
  <c r="C84" i="9"/>
  <c r="X114" i="9"/>
  <c r="X115" i="9"/>
  <c r="X116" i="9"/>
  <c r="X117" i="9"/>
  <c r="X118" i="9"/>
  <c r="X119" i="9"/>
  <c r="X120" i="9"/>
  <c r="X121" i="9"/>
  <c r="X122" i="9"/>
  <c r="X123" i="9"/>
  <c r="X124" i="9"/>
  <c r="X125" i="9"/>
  <c r="X126" i="9"/>
  <c r="X127" i="9"/>
  <c r="X128" i="9"/>
  <c r="X129" i="9"/>
  <c r="X130" i="9"/>
  <c r="X131" i="9"/>
  <c r="X113" i="9"/>
  <c r="V124" i="9"/>
  <c r="V125" i="9"/>
  <c r="V129" i="9"/>
  <c r="V113" i="9"/>
  <c r="T129" i="9"/>
  <c r="T125" i="9"/>
  <c r="T117" i="9"/>
  <c r="T131" i="9"/>
  <c r="T130" i="9"/>
  <c r="T128" i="9"/>
  <c r="T124" i="9"/>
  <c r="T122" i="9"/>
  <c r="T121" i="9"/>
  <c r="T120" i="9"/>
  <c r="T118" i="9"/>
  <c r="T116" i="9"/>
  <c r="T115" i="9"/>
  <c r="T114" i="9"/>
  <c r="T113" i="9"/>
  <c r="E113" i="9"/>
  <c r="F113" i="9" s="1"/>
  <c r="E114" i="9"/>
  <c r="E115" i="9"/>
  <c r="E116" i="9"/>
  <c r="F116" i="9" s="1"/>
  <c r="E117" i="9"/>
  <c r="F117" i="9" s="1"/>
  <c r="E118" i="9"/>
  <c r="F118" i="9" s="1"/>
  <c r="E119" i="9"/>
  <c r="F119" i="9" s="1"/>
  <c r="E120" i="9"/>
  <c r="F120" i="9" s="1"/>
  <c r="E121" i="9"/>
  <c r="E122" i="9"/>
  <c r="E123" i="9"/>
  <c r="E124" i="9"/>
  <c r="E125" i="9"/>
  <c r="E126" i="9"/>
  <c r="F126" i="9" s="1"/>
  <c r="E127" i="9"/>
  <c r="F127" i="9" s="1"/>
  <c r="E128" i="9"/>
  <c r="F128" i="9" s="1"/>
  <c r="E129" i="9"/>
  <c r="F129" i="9" s="1"/>
  <c r="E130" i="9"/>
  <c r="F130" i="9" s="1"/>
  <c r="E131" i="9"/>
  <c r="F131" i="9" s="1"/>
  <c r="F114" i="9"/>
  <c r="F115" i="9"/>
  <c r="F121" i="9"/>
  <c r="F122" i="9"/>
  <c r="F123" i="9"/>
  <c r="F124" i="9"/>
  <c r="F125" i="9"/>
  <c r="G113" i="9"/>
  <c r="G116" i="9"/>
  <c r="G117" i="9"/>
  <c r="G121" i="9"/>
  <c r="G124" i="9"/>
  <c r="G125" i="9"/>
  <c r="G129" i="9"/>
  <c r="C113" i="9"/>
  <c r="B113" i="9" s="1"/>
  <c r="C114" i="9"/>
  <c r="V114" i="9" s="1"/>
  <c r="C115" i="9"/>
  <c r="V115" i="9" s="1"/>
  <c r="C116" i="9"/>
  <c r="V116" i="9" s="1"/>
  <c r="C117" i="9"/>
  <c r="V117" i="9" s="1"/>
  <c r="C118" i="9"/>
  <c r="G118" i="9" s="1"/>
  <c r="C119" i="9"/>
  <c r="V119" i="9" s="1"/>
  <c r="C120" i="9"/>
  <c r="V120" i="9" s="1"/>
  <c r="C121" i="9"/>
  <c r="V121" i="9" s="1"/>
  <c r="C122" i="9"/>
  <c r="B122" i="9" s="1"/>
  <c r="C123" i="9"/>
  <c r="V123" i="9" s="1"/>
  <c r="C124" i="9"/>
  <c r="C125" i="9"/>
  <c r="C126" i="9"/>
  <c r="G126" i="9" s="1"/>
  <c r="C127" i="9"/>
  <c r="V127" i="9" s="1"/>
  <c r="C128" i="9"/>
  <c r="V128" i="9" s="1"/>
  <c r="C129" i="9"/>
  <c r="C130" i="9"/>
  <c r="V130" i="9" s="1"/>
  <c r="C131" i="9"/>
  <c r="V131" i="9" s="1"/>
  <c r="B117" i="9"/>
  <c r="B125" i="9"/>
  <c r="B121" i="9"/>
  <c r="B131" i="9"/>
  <c r="B130" i="9"/>
  <c r="E86" i="9"/>
  <c r="E85" i="9"/>
  <c r="E96" i="9" s="1"/>
  <c r="F96" i="9" s="1"/>
  <c r="C86" i="9"/>
  <c r="C85" i="9"/>
  <c r="C95" i="9" s="1"/>
  <c r="B95" i="9" s="1"/>
  <c r="C83" i="9"/>
  <c r="C82" i="9"/>
  <c r="E83" i="9"/>
  <c r="E82" i="9"/>
  <c r="B45" i="9"/>
  <c r="C45" i="9" s="1"/>
  <c r="C46" i="9"/>
  <c r="B40" i="9"/>
  <c r="C22" i="9"/>
  <c r="C23" i="9"/>
  <c r="C24" i="9"/>
  <c r="C25" i="9"/>
  <c r="C26" i="9"/>
  <c r="C27" i="9"/>
  <c r="C28" i="9"/>
  <c r="C29" i="9"/>
  <c r="C30" i="9"/>
  <c r="C31" i="9"/>
  <c r="C32" i="9"/>
  <c r="C33" i="9"/>
  <c r="C34" i="9"/>
  <c r="C35" i="9"/>
  <c r="C36" i="9"/>
  <c r="D36" i="9" s="1"/>
  <c r="C37" i="9"/>
  <c r="D37" i="9" s="1"/>
  <c r="C21" i="9"/>
  <c r="C11" i="10"/>
  <c r="C14" i="10"/>
  <c r="C13" i="10"/>
  <c r="B14" i="10"/>
  <c r="C9" i="10"/>
  <c r="C10" i="10"/>
  <c r="C3" i="10"/>
  <c r="C4" i="10"/>
  <c r="C5" i="10"/>
  <c r="C6" i="10"/>
  <c r="C7" i="10"/>
  <c r="C8" i="10"/>
  <c r="C2" i="10"/>
  <c r="C14" i="9"/>
  <c r="C13" i="9"/>
  <c r="C12" i="9"/>
  <c r="C11" i="9"/>
  <c r="C10" i="9"/>
  <c r="C9" i="9"/>
  <c r="C8" i="9"/>
  <c r="C7" i="9"/>
  <c r="C6" i="9"/>
  <c r="C5" i="9"/>
  <c r="C4" i="9"/>
  <c r="C3" i="9"/>
  <c r="C2" i="9"/>
  <c r="B80" i="1"/>
  <c r="C68" i="1" s="1"/>
  <c r="B48" i="1" s="1"/>
  <c r="B6" i="2"/>
  <c r="B20" i="4"/>
  <c r="C9" i="4"/>
  <c r="B9" i="4"/>
  <c r="B17" i="3"/>
  <c r="C16" i="3"/>
  <c r="H37" i="6"/>
  <c r="I37" i="6" s="1"/>
  <c r="I33" i="6"/>
  <c r="L12" i="6"/>
  <c r="M9" i="6" s="1"/>
  <c r="B5" i="6"/>
  <c r="C4" i="6" s="1"/>
  <c r="B9" i="5"/>
  <c r="C7" i="5" s="1"/>
  <c r="B8" i="3"/>
  <c r="C6" i="3" s="1"/>
  <c r="F40" i="1"/>
  <c r="G36" i="1" s="1"/>
  <c r="M7" i="1"/>
  <c r="E103" i="9" l="1"/>
  <c r="F103" i="9" s="1"/>
  <c r="G131" i="9"/>
  <c r="G123" i="9"/>
  <c r="G115" i="9"/>
  <c r="V126" i="9"/>
  <c r="V118" i="9"/>
  <c r="E102" i="9"/>
  <c r="F102" i="9" s="1"/>
  <c r="G130" i="9"/>
  <c r="G122" i="9"/>
  <c r="G114" i="9"/>
  <c r="E101" i="9"/>
  <c r="F101" i="9" s="1"/>
  <c r="E95" i="9"/>
  <c r="F95" i="9" s="1"/>
  <c r="G128" i="9"/>
  <c r="G120" i="9"/>
  <c r="E94" i="9"/>
  <c r="F94" i="9" s="1"/>
  <c r="B114" i="9"/>
  <c r="G127" i="9"/>
  <c r="G119" i="9"/>
  <c r="V122" i="9"/>
  <c r="C102" i="9"/>
  <c r="B102" i="9" s="1"/>
  <c r="E93" i="9"/>
  <c r="F93" i="9" s="1"/>
  <c r="C94" i="9"/>
  <c r="B94" i="9" s="1"/>
  <c r="T127" i="9"/>
  <c r="T119" i="9"/>
  <c r="T126" i="9"/>
  <c r="T123" i="9"/>
  <c r="B124" i="9"/>
  <c r="B127" i="9"/>
  <c r="B120" i="9"/>
  <c r="B129" i="9"/>
  <c r="B126" i="9"/>
  <c r="B128" i="9"/>
  <c r="B119" i="9"/>
  <c r="C101" i="9"/>
  <c r="B101" i="9" s="1"/>
  <c r="C92" i="9"/>
  <c r="B92" i="9" s="1"/>
  <c r="C100" i="9"/>
  <c r="B100" i="9" s="1"/>
  <c r="C90" i="9"/>
  <c r="B90" i="9" s="1"/>
  <c r="E100" i="9"/>
  <c r="F100" i="9" s="1"/>
  <c r="C98" i="9"/>
  <c r="B98" i="9" s="1"/>
  <c r="C108" i="9"/>
  <c r="B108" i="9" s="1"/>
  <c r="E107" i="9"/>
  <c r="F107" i="9" s="1"/>
  <c r="E99" i="9"/>
  <c r="F99" i="9" s="1"/>
  <c r="E91" i="9"/>
  <c r="F91" i="9" s="1"/>
  <c r="B123" i="9"/>
  <c r="C105" i="9"/>
  <c r="B105" i="9" s="1"/>
  <c r="C97" i="9"/>
  <c r="B97" i="9" s="1"/>
  <c r="C107" i="9"/>
  <c r="B107" i="9" s="1"/>
  <c r="E106" i="9"/>
  <c r="F106" i="9" s="1"/>
  <c r="E98" i="9"/>
  <c r="F98" i="9" s="1"/>
  <c r="E90" i="9"/>
  <c r="F90" i="9" s="1"/>
  <c r="C93" i="9"/>
  <c r="B93" i="9" s="1"/>
  <c r="C99" i="9"/>
  <c r="B99" i="9" s="1"/>
  <c r="E108" i="9"/>
  <c r="F108" i="9" s="1"/>
  <c r="E92" i="9"/>
  <c r="F92" i="9" s="1"/>
  <c r="C104" i="9"/>
  <c r="B104" i="9" s="1"/>
  <c r="C96" i="9"/>
  <c r="B96" i="9" s="1"/>
  <c r="C106" i="9"/>
  <c r="B106" i="9" s="1"/>
  <c r="E105" i="9"/>
  <c r="F105" i="9" s="1"/>
  <c r="E97" i="9"/>
  <c r="F97" i="9" s="1"/>
  <c r="C91" i="9"/>
  <c r="B91" i="9" s="1"/>
  <c r="C103" i="9"/>
  <c r="B103" i="9" s="1"/>
  <c r="E104" i="9"/>
  <c r="F104" i="9" s="1"/>
  <c r="C132" i="9"/>
  <c r="B115" i="9"/>
  <c r="E132" i="9"/>
  <c r="B116" i="9"/>
  <c r="B118" i="9"/>
  <c r="C5" i="6"/>
  <c r="C75" i="1"/>
  <c r="B55" i="1" s="1"/>
  <c r="C74" i="1"/>
  <c r="C76" i="1"/>
  <c r="D21" i="9"/>
  <c r="D29" i="9"/>
  <c r="D35" i="9"/>
  <c r="D25" i="9"/>
  <c r="D32" i="9"/>
  <c r="D27" i="9"/>
  <c r="D34" i="9"/>
  <c r="D22" i="9"/>
  <c r="D24" i="9"/>
  <c r="D31" i="9"/>
  <c r="D26" i="9"/>
  <c r="D28" i="9"/>
  <c r="D23" i="9"/>
  <c r="D30" i="9"/>
  <c r="D33" i="9"/>
  <c r="C67" i="1"/>
  <c r="B47" i="1" s="1"/>
  <c r="C73" i="1"/>
  <c r="C80" i="1"/>
  <c r="C72" i="1"/>
  <c r="C79" i="1"/>
  <c r="B59" i="1" s="1"/>
  <c r="C71" i="1"/>
  <c r="B51" i="1" s="1"/>
  <c r="C78" i="1"/>
  <c r="B58" i="1" s="1"/>
  <c r="C70" i="1"/>
  <c r="B50" i="1" s="1"/>
  <c r="C77" i="1"/>
  <c r="B57" i="1" s="1"/>
  <c r="C69" i="1"/>
  <c r="B49" i="1" s="1"/>
  <c r="B56" i="1"/>
  <c r="B53" i="1"/>
  <c r="B54" i="1"/>
  <c r="B52" i="1"/>
  <c r="C15" i="3"/>
  <c r="C13" i="3"/>
  <c r="C14" i="3"/>
  <c r="C17" i="3"/>
  <c r="C3" i="4"/>
  <c r="G24" i="1"/>
  <c r="G38" i="1"/>
  <c r="G2" i="1"/>
  <c r="G6" i="1"/>
  <c r="G18" i="1"/>
  <c r="G25" i="1"/>
  <c r="G39" i="1"/>
  <c r="C8" i="3"/>
  <c r="C9" i="5"/>
  <c r="G5" i="1"/>
  <c r="M8" i="1"/>
  <c r="G16" i="1"/>
  <c r="G23" i="1"/>
  <c r="G31" i="1"/>
  <c r="G37" i="1"/>
  <c r="C7" i="3"/>
  <c r="C8" i="4"/>
  <c r="C8" i="5"/>
  <c r="M3" i="6"/>
  <c r="M6" i="6"/>
  <c r="M10" i="6"/>
  <c r="I15" i="6"/>
  <c r="I23" i="6"/>
  <c r="I31" i="6"/>
  <c r="I7" i="6"/>
  <c r="I11" i="6"/>
  <c r="I16" i="6"/>
  <c r="I24" i="6"/>
  <c r="I32" i="6"/>
  <c r="C2" i="3"/>
  <c r="C5" i="4"/>
  <c r="C3" i="5"/>
  <c r="C3" i="6"/>
  <c r="I4" i="6"/>
  <c r="I8" i="6"/>
  <c r="I12" i="6"/>
  <c r="I18" i="6"/>
  <c r="I26" i="6"/>
  <c r="I34" i="6"/>
  <c r="I19" i="6"/>
  <c r="I27" i="6"/>
  <c r="I35" i="6"/>
  <c r="G13" i="1"/>
  <c r="G20" i="1"/>
  <c r="G28" i="1"/>
  <c r="G35" i="1"/>
  <c r="C4" i="3"/>
  <c r="C7" i="4"/>
  <c r="C5" i="5"/>
  <c r="M2" i="6"/>
  <c r="I5" i="6"/>
  <c r="I9" i="6"/>
  <c r="M12" i="6"/>
  <c r="I20" i="6"/>
  <c r="I28" i="6"/>
  <c r="I36" i="6"/>
  <c r="G17" i="1"/>
  <c r="G32" i="1"/>
  <c r="G10" i="1"/>
  <c r="G33" i="1"/>
  <c r="M7" i="6"/>
  <c r="M11" i="6"/>
  <c r="I17" i="6"/>
  <c r="I25" i="6"/>
  <c r="G11" i="1"/>
  <c r="G7" i="1"/>
  <c r="G26" i="1"/>
  <c r="G34" i="1"/>
  <c r="G3" i="1"/>
  <c r="G8" i="1"/>
  <c r="G12" i="1"/>
  <c r="G19" i="1"/>
  <c r="G27" i="1"/>
  <c r="G40" i="1"/>
  <c r="C3" i="3"/>
  <c r="C4" i="4"/>
  <c r="C4" i="5"/>
  <c r="I2" i="6"/>
  <c r="M4" i="6"/>
  <c r="M8" i="6"/>
  <c r="G4" i="1"/>
  <c r="G14" i="1"/>
  <c r="G21" i="1"/>
  <c r="G29" i="1"/>
  <c r="C5" i="3"/>
  <c r="C6" i="4"/>
  <c r="C6" i="5"/>
  <c r="M5" i="6"/>
  <c r="I13" i="6"/>
  <c r="I21" i="6"/>
  <c r="I29" i="6"/>
  <c r="G9" i="1"/>
  <c r="G15" i="1"/>
  <c r="G22" i="1"/>
  <c r="G30" i="1"/>
  <c r="I3" i="6"/>
  <c r="I6" i="6"/>
  <c r="I10" i="6"/>
  <c r="I14" i="6"/>
  <c r="I22" i="6"/>
  <c r="I30" i="6"/>
  <c r="B60" i="1" l="1"/>
  <c r="N4" i="1"/>
  <c r="N3" i="1"/>
  <c r="N6" i="1"/>
  <c r="N2" i="1"/>
  <c r="N5" i="1"/>
  <c r="N8" i="1"/>
  <c r="N7" i="1"/>
  <c r="C3" i="2" l="1"/>
  <c r="C2" i="2"/>
  <c r="C4" i="2"/>
  <c r="C5" i="2"/>
  <c r="C6" i="2"/>
</calcChain>
</file>

<file path=xl/sharedStrings.xml><?xml version="1.0" encoding="utf-8"?>
<sst xmlns="http://schemas.openxmlformats.org/spreadsheetml/2006/main" count="1112" uniqueCount="601">
  <si>
    <t>states</t>
  </si>
  <si>
    <t>city</t>
  </si>
  <si>
    <t>Latitude</t>
  </si>
  <si>
    <t>Longitude</t>
  </si>
  <si>
    <t>country</t>
  </si>
  <si>
    <t>frequency</t>
  </si>
  <si>
    <t>pct</t>
  </si>
  <si>
    <t>source of num and max coordinates</t>
  </si>
  <si>
    <t>Berlin - Berlin</t>
  </si>
  <si>
    <t>Berlin</t>
  </si>
  <si>
    <t>Germany</t>
  </si>
  <si>
    <t xml:space="preserve"> 52.5200° N</t>
  </si>
  <si>
    <t xml:space="preserve"> 13.4050° E</t>
  </si>
  <si>
    <t>https://www.mapsofworld.com/lat_long/germany-lat-long.html</t>
  </si>
  <si>
    <t>Hamburg - Hamburg</t>
  </si>
  <si>
    <t>Hamburg</t>
  </si>
  <si>
    <t xml:space="preserve"> 53.5511° N</t>
  </si>
  <si>
    <t xml:space="preserve"> 9.9937° E</t>
  </si>
  <si>
    <t>München - Bavaria</t>
  </si>
  <si>
    <t>München</t>
  </si>
  <si>
    <t>48.1351° N</t>
  </si>
  <si>
    <t xml:space="preserve"> 11.5820° E</t>
  </si>
  <si>
    <t>Inspiração</t>
  </si>
  <si>
    <t>https://www.exploreanalytics.com/wiki/index.php/Map_Chart</t>
  </si>
  <si>
    <t>Potsdam - Brandenburg</t>
  </si>
  <si>
    <t>Potsdam</t>
  </si>
  <si>
    <t xml:space="preserve"> 52.3906° N</t>
  </si>
  <si>
    <t xml:space="preserve"> 13.0645° E</t>
  </si>
  <si>
    <t>Düsseldorf - North Rhine-Westphalia</t>
  </si>
  <si>
    <t>Düsseldorf</t>
  </si>
  <si>
    <t xml:space="preserve"> 51.2277° N</t>
  </si>
  <si>
    <t xml:space="preserve"> 6.7735° E</t>
  </si>
  <si>
    <t>Frankfurt Am Main - Hesse</t>
  </si>
  <si>
    <t>Frankfurt Am Main</t>
  </si>
  <si>
    <t>others</t>
  </si>
  <si>
    <t>Brandenburg - Brandenburg</t>
  </si>
  <si>
    <t>Brandenburg</t>
  </si>
  <si>
    <t>total</t>
  </si>
  <si>
    <t>Remscheid - North Rhine-Westphalia</t>
  </si>
  <si>
    <t>Remscheid</t>
  </si>
  <si>
    <t>Ahlsdorf-Ziegelrode - Saxony-Anhalt</t>
  </si>
  <si>
    <t>Ahlsdorf -Ziegelrode</t>
  </si>
  <si>
    <t>choropleth map</t>
  </si>
  <si>
    <t>Freising - Bavaria</t>
  </si>
  <si>
    <t>Freising</t>
  </si>
  <si>
    <t>map</t>
  </si>
  <si>
    <t>Marktoberdorf - Bavaria</t>
  </si>
  <si>
    <t>Marktoberdorf</t>
  </si>
  <si>
    <t>Essen - North Rhine-Westphalia</t>
  </si>
  <si>
    <t>Essen</t>
  </si>
  <si>
    <t>Mülheim An Der Ruhr - North Rhine-Westphalia</t>
  </si>
  <si>
    <t>Mülheim An Der Ruhr</t>
  </si>
  <si>
    <t>Rostock - Mecklenburg-Vorpommern</t>
  </si>
  <si>
    <t>Rostock</t>
  </si>
  <si>
    <t>Stuttgart - Baden-Württemberg</t>
  </si>
  <si>
    <t>Stuttgart</t>
  </si>
  <si>
    <t>Nürnberg - Bavaria</t>
  </si>
  <si>
    <t>Nürnberg</t>
  </si>
  <si>
    <t>Ludwigsfelde - Brandenburg</t>
  </si>
  <si>
    <t>Ludwigsfelde</t>
  </si>
  <si>
    <t>Erkner - Brandenburg</t>
  </si>
  <si>
    <t>Erkner</t>
  </si>
  <si>
    <t>Niedernhausen - Hesse</t>
  </si>
  <si>
    <t>Niedernhausen</t>
  </si>
  <si>
    <t>Kleinmachnow - Brandenburg</t>
  </si>
  <si>
    <t>Kleinmachnow</t>
  </si>
  <si>
    <t>Sankt Augustin - North Rhine-Westphalia</t>
  </si>
  <si>
    <t>Sankt Augustin</t>
  </si>
  <si>
    <t>Blaustein - Baden-Württemberg</t>
  </si>
  <si>
    <t>Blaustein</t>
  </si>
  <si>
    <t>Rangsdorf - Brandenburg</t>
  </si>
  <si>
    <t>Rangsdorf</t>
  </si>
  <si>
    <t>Merklingen - Baden-Württemberg</t>
  </si>
  <si>
    <t>Merklingen</t>
  </si>
  <si>
    <t>Pforzheim - Baden-Württemberg</t>
  </si>
  <si>
    <t>Pforzheim</t>
  </si>
  <si>
    <t>Hoppegarten - Brandenburg</t>
  </si>
  <si>
    <t>Hoppegarten</t>
  </si>
  <si>
    <t>Ludwigshafen Am Rhein - Rhineland-Palatinate</t>
  </si>
  <si>
    <t>Ludwigahafen Am Rhein</t>
  </si>
  <si>
    <t>Weiler-Simmerberg - Bavaria</t>
  </si>
  <si>
    <t>Weiler-Simmerberg</t>
  </si>
  <si>
    <t>Buxtehude - Lower Saxony</t>
  </si>
  <si>
    <t>Buxtehude</t>
  </si>
  <si>
    <t>Köln - North Rhine-Westphalia</t>
  </si>
  <si>
    <t>Köln</t>
  </si>
  <si>
    <t>Wolfsburg - Lower Saxony</t>
  </si>
  <si>
    <t>Wolfsburg</t>
  </si>
  <si>
    <t>Norderstedt - Schleswig-Holstein</t>
  </si>
  <si>
    <t>Norderstedt</t>
  </si>
  <si>
    <t>Eschborn - Hesse</t>
  </si>
  <si>
    <t>Eschborn</t>
  </si>
  <si>
    <t>Reutlingen - Baden-Württemberg</t>
  </si>
  <si>
    <t>Reutlingen</t>
  </si>
  <si>
    <t>Karlsruhe - Baden-Württemberg</t>
  </si>
  <si>
    <t>Karlsruhe</t>
  </si>
  <si>
    <t>Münster - North Rhine-Westphalia</t>
  </si>
  <si>
    <t>Münster</t>
  </si>
  <si>
    <t>Münster Nrw - North Rhine-Westphalia</t>
  </si>
  <si>
    <t>Münster Nrw</t>
  </si>
  <si>
    <t>Syke - Lower Saxony</t>
  </si>
  <si>
    <t>Syke</t>
  </si>
  <si>
    <t>State</t>
  </si>
  <si>
    <t xml:space="preserve"> </t>
  </si>
  <si>
    <t>NorthRhine-Westphalia</t>
  </si>
  <si>
    <t>Mecklenburg-Vorpommern</t>
  </si>
  <si>
    <t>Baden-Württemberg</t>
  </si>
  <si>
    <t>Bavaria</t>
  </si>
  <si>
    <t>Hesse</t>
  </si>
  <si>
    <t>LowerSaxony</t>
  </si>
  <si>
    <t>Ziegelrode-Saxony-Anhalt</t>
  </si>
  <si>
    <t>Rhineland-Palatinate</t>
  </si>
  <si>
    <t>Schleswig-Holstein</t>
  </si>
  <si>
    <t>Simmerberg-Bavaria</t>
  </si>
  <si>
    <t>state</t>
  </si>
  <si>
    <t>distribution</t>
  </si>
  <si>
    <t>time</t>
  </si>
  <si>
    <t>1_year</t>
  </si>
  <si>
    <t>5_years</t>
  </si>
  <si>
    <t xml:space="preserve">10_years </t>
  </si>
  <si>
    <t>more</t>
  </si>
  <si>
    <t>timeline or line</t>
  </si>
  <si>
    <t>1_to_5_years</t>
  </si>
  <si>
    <t>5_to_10_years</t>
  </si>
  <si>
    <t>more_than_10_years</t>
  </si>
  <si>
    <t>less_than_1_year</t>
  </si>
  <si>
    <t xml:space="preserve">time </t>
  </si>
  <si>
    <t>10+</t>
  </si>
  <si>
    <t xml:space="preserve"> 1 year</t>
  </si>
  <si>
    <t>5 years</t>
  </si>
  <si>
    <t>10 years</t>
  </si>
  <si>
    <t>+ 10 years</t>
  </si>
  <si>
    <t>The majority of these women are recent arrivals and many arrived up to 5 years ago.</t>
  </si>
  <si>
    <t>UP TO 1 YEAR</t>
  </si>
  <si>
    <t>UP TO 5 YEARS</t>
  </si>
  <si>
    <t>UP TO 10 YEARS</t>
  </si>
  <si>
    <t>MORE THAN 10 YEARS</t>
  </si>
  <si>
    <t>Duration of Residence for Brazilian Women in Germany</t>
  </si>
  <si>
    <t>citizenship</t>
  </si>
  <si>
    <t>brazilian</t>
  </si>
  <si>
    <t xml:space="preserve">other_european </t>
  </si>
  <si>
    <t>german</t>
  </si>
  <si>
    <t>ongoing_german</t>
  </si>
  <si>
    <t>ongoing_other_european</t>
  </si>
  <si>
    <t>german_and_other_european</t>
  </si>
  <si>
    <t>Citizenship Profiles of Brazilian Women Residing in Germany</t>
  </si>
  <si>
    <t>Although there are a significant number of the women with German citizenship and citizenship from another European country, the majority of them still only have Brazilian citizenship.</t>
  </si>
  <si>
    <t>Analysis of Women's Presence in the German Language</t>
  </si>
  <si>
    <t>Level of German</t>
  </si>
  <si>
    <t>NONE</t>
  </si>
  <si>
    <t>a1_a2</t>
  </si>
  <si>
    <t>b1</t>
  </si>
  <si>
    <t>b2</t>
  </si>
  <si>
    <t>c1_c2</t>
  </si>
  <si>
    <t>FLUENT</t>
  </si>
  <si>
    <t>pie or pictogram</t>
  </si>
  <si>
    <t>population</t>
  </si>
  <si>
    <t>A1/A2</t>
  </si>
  <si>
    <t>B1</t>
  </si>
  <si>
    <t>B2</t>
  </si>
  <si>
    <t>C1/C2</t>
  </si>
  <si>
    <t>The majority of these women speak an elementary or basic level of German.</t>
  </si>
  <si>
    <t>Around 31% of them are classically proficient in the B1 language and 25% of them with A1 or A2.</t>
  </si>
  <si>
    <t>none</t>
  </si>
  <si>
    <t>fluent</t>
  </si>
  <si>
    <t>REASON</t>
  </si>
  <si>
    <t>Column1</t>
  </si>
  <si>
    <t>Column2</t>
  </si>
  <si>
    <t>Column3</t>
  </si>
  <si>
    <t>SPOUSE/PARTNER</t>
  </si>
  <si>
    <t>NEW OPPORTUNITIES</t>
  </si>
  <si>
    <t>JOB</t>
  </si>
  <si>
    <t>STUDIES</t>
  </si>
  <si>
    <t>OTHER</t>
  </si>
  <si>
    <t>FAMILY</t>
  </si>
  <si>
    <t>TOTAL</t>
  </si>
  <si>
    <t>MOTIVATIONS BEHING MIGRATION TO GERMANY</t>
  </si>
  <si>
    <t>Motivations behind Brazilian Women's Migration to Germany</t>
  </si>
  <si>
    <t>Half of thesse women (51%) moved to Germany their spouses or partners.</t>
  </si>
  <si>
    <t>Many of them migrated in search of opportunities (22%) . Only 12% of them came to take a job.</t>
  </si>
  <si>
    <t>Do you lived abroad before move to Germany?</t>
  </si>
  <si>
    <t>Argentina</t>
  </si>
  <si>
    <t>England(UK)</t>
  </si>
  <si>
    <t>ENGLAND(UK)</t>
  </si>
  <si>
    <t>yes</t>
  </si>
  <si>
    <t>England(UK)*</t>
  </si>
  <si>
    <t>Portugal</t>
  </si>
  <si>
    <t>PORTUGAL</t>
  </si>
  <si>
    <t>no</t>
  </si>
  <si>
    <t>US</t>
  </si>
  <si>
    <t>Ireland</t>
  </si>
  <si>
    <t>IRELAND</t>
  </si>
  <si>
    <t>donut or pictogram</t>
  </si>
  <si>
    <t>Italy</t>
  </si>
  <si>
    <t>ITALY</t>
  </si>
  <si>
    <t>Canada</t>
  </si>
  <si>
    <t>CANADA</t>
  </si>
  <si>
    <t>Czech republic</t>
  </si>
  <si>
    <t>ARGENTINA</t>
  </si>
  <si>
    <t>Spain</t>
  </si>
  <si>
    <t>SPAIN</t>
  </si>
  <si>
    <t>Scotland (UK), Peru</t>
  </si>
  <si>
    <t>New Zealand</t>
  </si>
  <si>
    <t>NEW ZEALAND</t>
  </si>
  <si>
    <t>Australia</t>
  </si>
  <si>
    <t>OTHERS</t>
  </si>
  <si>
    <t>France</t>
  </si>
  <si>
    <t>Mexico,US</t>
  </si>
  <si>
    <t>Austria</t>
  </si>
  <si>
    <t>Colombia</t>
  </si>
  <si>
    <t>US, New Zealand</t>
  </si>
  <si>
    <t>Lebanon</t>
  </si>
  <si>
    <t>Japan</t>
  </si>
  <si>
    <t>France, Ireland</t>
  </si>
  <si>
    <t>Argentina, US, Switzerland</t>
  </si>
  <si>
    <t>France, US</t>
  </si>
  <si>
    <t>Switzerland, US, Spain</t>
  </si>
  <si>
    <t>Spain, Portugal</t>
  </si>
  <si>
    <t>US, Italy</t>
  </si>
  <si>
    <t>Italy, Switzerland, US</t>
  </si>
  <si>
    <t>Ireland, Portugal, Spain</t>
  </si>
  <si>
    <t>Uruguay</t>
  </si>
  <si>
    <t>Spain, France</t>
  </si>
  <si>
    <t>Australia, Spain</t>
  </si>
  <si>
    <t>Colombia, Austria</t>
  </si>
  <si>
    <t>Sweden</t>
  </si>
  <si>
    <t>China</t>
  </si>
  <si>
    <t>England(UK), Serbia</t>
  </si>
  <si>
    <t>Did These Brazilian Women Reside in Another Country Before Relocating to Germany?</t>
  </si>
  <si>
    <t>Italy, Ireland, Switzerland</t>
  </si>
  <si>
    <t>Around 46% of the surveyed Brazilian women lived outside Brazil before moving to Germany.</t>
  </si>
  <si>
    <t>The main destinations were Portugal and US, followed by Ireland, Italy and Canada.</t>
  </si>
  <si>
    <t>RESIDENCE COUNTRIES BEFORE SETTLING IN GERMANY</t>
  </si>
  <si>
    <t>Others</t>
  </si>
  <si>
    <t>*UK (country not specified)</t>
  </si>
  <si>
    <t>category</t>
  </si>
  <si>
    <t>qualitative</t>
  </si>
  <si>
    <t>subcategory</t>
  </si>
  <si>
    <t>respostas</t>
  </si>
  <si>
    <t>aesthetics,pets,healththerapy,aesthetics,pets,healththerapy,furniture_assembly&amp;transport,building_maintenance,building_maintenance</t>
  </si>
  <si>
    <t>hairdresser,pet_sitter,dog_grooming,massage_therapist,furniture_transport,furniture_assembly,building_maintenance</t>
  </si>
  <si>
    <t>Cabelereira, petsitter, banho-tosa de cães, massoterapeuta, transporte e montagem de móveis, manutenção predial.</t>
  </si>
  <si>
    <t>Acho que seria bom ter um serviço que nos ajudasse a acessar todas as oportunidades e possibilidades da sociedade - ajudar a acessar o sistema de saúde, auxílios do governo quando necessário, oportunidades de cursos e eventos grátis… etc</t>
  </si>
  <si>
    <t>realtor</t>
  </si>
  <si>
    <t>Facilidade para achar moradia</t>
  </si>
  <si>
    <t>online_services</t>
  </si>
  <si>
    <t>Resolver problemas on-line.</t>
  </si>
  <si>
    <t>health</t>
  </si>
  <si>
    <t>doctors</t>
  </si>
  <si>
    <t>Ginecologistas, dermatologista e clinico geral mais qualificados.</t>
  </si>
  <si>
    <t>aesthetics</t>
  </si>
  <si>
    <t>selfcare_services,manicure,hairdressing</t>
  </si>
  <si>
    <t>Serviços de autocuidado, manicure, cabeleireiro…</t>
  </si>
  <si>
    <t>job_search,taxes,bureaucracy</t>
  </si>
  <si>
    <t>guidance_on_taxes,bureaucracy,guidance_on_find_job</t>
  </si>
  <si>
    <t>Orientações sobre impostos, burocracia em geral, como adentrar no mercado de trabalho.</t>
  </si>
  <si>
    <t>Bom atendimento ao público/SUS/serviços online</t>
  </si>
  <si>
    <t>hairdresser,manicurist</t>
  </si>
  <si>
    <t>Cabeleireiro, manicuri</t>
  </si>
  <si>
    <t>na</t>
  </si>
  <si>
    <t>non-german_services, language</t>
  </si>
  <si>
    <t>Não sinto falta de serviços específicos, mas da oferta dos serviços que já existem em idiomas que não o alemão.</t>
  </si>
  <si>
    <t>empathy, kindness</t>
  </si>
  <si>
    <t>Não sinto falta de serviços. Sinto falta de empatia, gentileza nos atendimentos em geral.</t>
  </si>
  <si>
    <t>social_support</t>
  </si>
  <si>
    <t>support for entrepreneurship</t>
  </si>
  <si>
    <t>Orientação das possibilidades que temos como imigrantes, como por exemplo: como empreender.</t>
  </si>
  <si>
    <t>food</t>
  </si>
  <si>
    <t>Sinto falta da empatia em serviços médicos brasileiros, sinto falta da comida variada do Brasil.</t>
  </si>
  <si>
    <t>PESSOAS QUE FALEM INGLES NOS ORGAOS PUBLICOS</t>
  </si>
  <si>
    <t>Saúde</t>
  </si>
  <si>
    <t>transport</t>
  </si>
  <si>
    <t>Moro em cidade pequena... ate Transporte é as vezes complicado</t>
  </si>
  <si>
    <t>aesthetics,food</t>
  </si>
  <si>
    <t>manicure,eyebrow_design,brazilian_food_delivery</t>
  </si>
  <si>
    <t>Manicure e sobrancelha brasileiras e delivery de comida brasileira</t>
  </si>
  <si>
    <t>services_in_portuguese_for_mothers_and_kids</t>
  </si>
  <si>
    <t>maternal_and_child_care_in_portuguese,activities_for_children_in_portuguese</t>
  </si>
  <si>
    <t>Médico de qualidade
Assistência Materno Infantil em língua portuguesa 
Atividades para crianças em língua portuguesa</t>
  </si>
  <si>
    <t>food,house_help</t>
  </si>
  <si>
    <t>empathy</t>
  </si>
  <si>
    <t>Brazilian_food,handy_man</t>
  </si>
  <si>
    <t>Medicos mais empaticos, lugares que vendem comida brasileira, serviços para arrumar coisas em casa como pintor, colocar uma luminaria, etc</t>
  </si>
  <si>
    <t>social_support,lawer,social_support</t>
  </si>
  <si>
    <t>Assistência Social - Auxílio a recém chegados / Auxílio a mulheres vítimas de violência doméstica que ainda não falam o alemão
Assistência Jurídica
Atividades de integração</t>
  </si>
  <si>
    <t>heathy</t>
  </si>
  <si>
    <t>Bons médicos e dentistas.</t>
  </si>
  <si>
    <t>Um site onde eu consiga encontrar profissionais brasileiros sem ter que caçar em rede social. Colocar o setor e ter profissionais cadastrados com contato. Existe muita informação descentralizada.</t>
  </si>
  <si>
    <t>books_in_portuguese</t>
  </si>
  <si>
    <t>products_and_books_in_portuguese</t>
  </si>
  <si>
    <t>Não sinto falta de um serviço específico, mas produtos, por exemplo livros em português a preços mais acessíveis.</t>
  </si>
  <si>
    <t>SUS</t>
  </si>
  <si>
    <t>Serviços online (tipo poupatempo), plataformas que concentrem todas as informações de grants (sem mil links que redirecionam para outras páginas), clareza nas informações (step-by-step, eles são confusos, ninguém quer assumir a responsabilidade de te dar uma informação, nunca é com eles), atividades gratuitas para se fazer no inverno (tudo no inverno é indoor e pago, é muito excludente)</t>
  </si>
  <si>
    <t>Não sinto falta de serviços brasileiros.</t>
  </si>
  <si>
    <t>furniture_assembly&amp;transport</t>
  </si>
  <si>
    <t>services_in_portuguese</t>
  </si>
  <si>
    <t>Atendimento so cliente em português, entrega em domicílio e montagem de móveis mais acessível</t>
  </si>
  <si>
    <t>De beleza e de saúde</t>
  </si>
  <si>
    <t>food,health</t>
  </si>
  <si>
    <t>Comida por kilo &amp; médico que faz aplicação pra varizes</t>
  </si>
  <si>
    <t>Restaurante com buffet ou comida por quilo.</t>
  </si>
  <si>
    <t>Não saberia dizer</t>
  </si>
  <si>
    <t>Médicos</t>
  </si>
  <si>
    <t>Serviço médico</t>
  </si>
  <si>
    <t>Falta de medicos</t>
  </si>
  <si>
    <t>health,aesthetics</t>
  </si>
  <si>
    <t>Saúde preventiva e Manicure brasileira.</t>
  </si>
  <si>
    <t>Estética</t>
  </si>
  <si>
    <t>Nenhum</t>
  </si>
  <si>
    <t>Serviços de salão de beleza acho aqui na Alemanha muito caro</t>
  </si>
  <si>
    <t>preventive_phisitherapy,delivery,food</t>
  </si>
  <si>
    <t>Fisioterapia preventiva, motoboy para serviços diversos, bar com petiscos</t>
  </si>
  <si>
    <t>aesthetics,mental_health,pets</t>
  </si>
  <si>
    <t>salao de beleza, psicólogo, Hundesitter</t>
  </si>
  <si>
    <t>Restaurante por quilo, Marmitex de comida caseira.</t>
  </si>
  <si>
    <t>daycare_center,imigrants_support</t>
  </si>
  <si>
    <t>Mais Kitas, mais pessoas qualificadas pra cuidar da burocracia e necessidades de imigrantes.</t>
  </si>
  <si>
    <t>extra_curricular_activities_for_children</t>
  </si>
  <si>
    <t>Atividades extra curriculares para crianças. Natação por exemplo tem que matricular a criança 6 meses antes pq não tem vaga e é caríssimo.</t>
  </si>
  <si>
    <t>delivery</t>
  </si>
  <si>
    <t>Motoboy para documentação e pequenas entregas</t>
  </si>
  <si>
    <t>transport,health</t>
  </si>
  <si>
    <t>uber (mais barato que taxi), podólogas de confianca, atendimento de fisioterapia amplo</t>
  </si>
  <si>
    <t>Saude</t>
  </si>
  <si>
    <t>Cabelereiro</t>
  </si>
  <si>
    <t>kids,job_search</t>
  </si>
  <si>
    <t>flexibilitty</t>
  </si>
  <si>
    <t>Rede de apoio para criar filhos. Falta de Kindergarten/ Betreuung no período da tarde. Falta de flexibilidade dos alemães para poder entrar no mercado de trabalho.</t>
  </si>
  <si>
    <t>Não sinto falta de um serviço, acho que temos bastante opção de prestadores de serviço em português. Pelo menos para o que eu precisei. (Tradutor, finanças na alemanha, procura de apartamento)</t>
  </si>
  <si>
    <t>sweets</t>
  </si>
  <si>
    <t>Os nossos doces e festas de aniversário.</t>
  </si>
  <si>
    <t>customer_service</t>
  </si>
  <si>
    <t>Quase todos !! Já pensei em dar consultoria em como ter „ Serviços“ em atendimento ao cliente</t>
  </si>
  <si>
    <t>mental_health</t>
  </si>
  <si>
    <t>Psicólogos</t>
  </si>
  <si>
    <t>nenhum</t>
  </si>
  <si>
    <t>No momento não sei</t>
  </si>
  <si>
    <t>Serviços de entrega</t>
  </si>
  <si>
    <t>bureaucracy,taxes</t>
  </si>
  <si>
    <t>Burocrático e fiscal</t>
  </si>
  <si>
    <t>languages</t>
  </si>
  <si>
    <t>Na verdade não sento falta de nenhum serviço. Minha proposta de mudança foi viver outra realidade e buscar uma adaptação. Meu maior desafio é a lingua e o isolamento, pois trabalho em casa. Acho importante grupos de apoio a brasileiros, mas busco também fazer contato com pessoas de outras culturas, acho essa diversidade de Berlim muito interessante.</t>
  </si>
  <si>
    <t>booking</t>
  </si>
  <si>
    <t>book_doctors</t>
  </si>
  <si>
    <t>Marcar medicos</t>
  </si>
  <si>
    <t>job_search</t>
  </si>
  <si>
    <t>professional_outplacement</t>
  </si>
  <si>
    <t>Ajuda adequada para recolocação profissional.</t>
  </si>
  <si>
    <t>bureaucracy</t>
  </si>
  <si>
    <t>language, empathy</t>
  </si>
  <si>
    <t>De forma geral sinto dificuldade em acessar servicos basicos, saude, ajuda de job center, burocracia basica. Tudo eh uma dificuldade por funcao da lingua, dos processos absurdos, ou da falta de empatia em tratar com estrangeiro.</t>
  </si>
  <si>
    <t>imigration_support</t>
  </si>
  <si>
    <t>Apoio para recém chegados</t>
  </si>
  <si>
    <t>Psicologas disponível e mais dispostas a realmente ajudar.</t>
  </si>
  <si>
    <t>health,delivery</t>
  </si>
  <si>
    <t>quality, updated, customer_service</t>
  </si>
  <si>
    <t>Sinto falta de: bons serviços médicos. Ie, médicos de qualidade, atualizados, sem medo de receitar medicamentos e que aceitem pacientes de plano de saúde estatal. 
Comércio aberto aos domingos, principalmente farmácia. 
Delivery com entrega mais rápida.
Entregas de encomendas decente (muitos entregam no vizinho, mesmo tendo gente em casa, ou então entregam na nossa casa, mesmo tendo gente no vizinho). 
Serviços Client oriented.</t>
  </si>
  <si>
    <t>Integração de verdade</t>
  </si>
  <si>
    <t>Cabelo, manicure, pedicure.</t>
  </si>
  <si>
    <t>Ajuda com a burocracia gratuitamente, muitas vezes chegamos sem dinheiro para pagar consultorias.</t>
  </si>
  <si>
    <t>cleaning</t>
  </si>
  <si>
    <t>online</t>
  </si>
  <si>
    <t>Serviços on-line (um “poupatempo” da vida) , plano de internet bom para o celular, diarista boa</t>
  </si>
  <si>
    <t>social_events</t>
  </si>
  <si>
    <t>cultural</t>
  </si>
  <si>
    <t>Médicos brasileiros, eventos culturais brasileiros</t>
  </si>
  <si>
    <t>fitness,aesthetics</t>
  </si>
  <si>
    <t>videomaker</t>
  </si>
  <si>
    <t>Videomaker, personal trainer e esteticistas brasileiras na minha cidade ou proximidades</t>
  </si>
  <si>
    <t>Uber num preço acessível, ir ao médico direto sem precisar passar pelo médico da família.</t>
  </si>
  <si>
    <t>bureaucracy,job,german_school,taxes</t>
  </si>
  <si>
    <t>Ajuda com as burocracias (encontrar trabalho, escolas para apreender Alemão, documentacao financas, etc)</t>
  </si>
  <si>
    <t>Tudo parece estar cheio e sem vagas</t>
  </si>
  <si>
    <t>Moto taxi (para levar/buscar coisas - não gente)</t>
  </si>
  <si>
    <t>Serviços de beleza mais baratos. Ter maior oferta de serviços de beleza de brasileiras. Lanchonetes iguais do Brasil, onde se vende pão na chapa, coxinha, pão de queijo e etc.</t>
  </si>
  <si>
    <t>Manicure e Pedicure e Depilação</t>
  </si>
  <si>
    <t>Nenhum.</t>
  </si>
  <si>
    <t>food,cleaning,transport,fitness</t>
  </si>
  <si>
    <t>Entrega de comidas com gostinho de casa (bolo, salgadinhos, docinhos, feijão), faxina, Uber, personal Trainer.</t>
  </si>
  <si>
    <t>wide_opening_hours</t>
  </si>
  <si>
    <t>Comida (carrinhos de rua ou mesmo entrega). Farmácia em horário de almoço (muitas fecham). Cabeleireira que conheça cabelo cacheado/afro. Uber.</t>
  </si>
  <si>
    <t>pet</t>
  </si>
  <si>
    <t>Pet Shop</t>
  </si>
  <si>
    <t>Integração, dificuldade em fazer uma carteira de motorista, pelo preço, língua, demora</t>
  </si>
  <si>
    <t>kids,health,food,brazilian_products</t>
  </si>
  <si>
    <t>Pediatra, salão de festa infantil, comida brasileira e produtos específicos do Brasil</t>
  </si>
  <si>
    <t>Sinto falta de serviço mais tecnológicos. Aqui é tudo muito analógico, mas eu já vim sabendo, então dou um desconto</t>
  </si>
  <si>
    <t>Serviços de beleza e estética de qualidade, comidas caseiras, buffets, serviços de modo geral com atenção ao cliente. Ah internet de qualidade!!! 🙏🏼🙏🏼🙏🏼</t>
  </si>
  <si>
    <t>Ginecologista que escute a paciente.</t>
  </si>
  <si>
    <t>.</t>
  </si>
  <si>
    <t>home_services</t>
  </si>
  <si>
    <t>Sinto falta de uma maior facilidade de encontrar pessoas para serviços gerais como, por exemplo, pequenos reparos em casa, serviços de transporte e mudança. As vezes também sinto falta de uma maior tecnologia, como aceitarem cartão em todos os lugares como é no Brasil.</t>
  </si>
  <si>
    <t>pets</t>
  </si>
  <si>
    <t>Serviços para pets a domicílio ou perto de casa.</t>
  </si>
  <si>
    <t>modern_services,modern_education, online_services</t>
  </si>
  <si>
    <t>Cursos de alemão mais modernos, com metodologia atualizada para adultos, usando técnicas da neurociência. Sistema de educação aqui é bem ultrapassado, autoritário.
Também sinto dificuldade de receber notícias de eventos que estejam acontecendo na cidade e região atualmente, desde uma balada até um curso de cerâmica, etc. preciso procurar muito.
Os sites são muito ultrapassados em geral, principalmente de empresas pequenas e médias.</t>
  </si>
  <si>
    <t>accessibility_to_information</t>
  </si>
  <si>
    <t>Acesso a informacoes como dividas, infracoes de transito, documentos</t>
  </si>
  <si>
    <t>food,health,fitness,cleaning,food,social_events</t>
  </si>
  <si>
    <t>events_in_portuguese</t>
  </si>
  <si>
    <t>Serviços legalizados: cleaner, cozinha brasileira (marmitas), médicos falantes de português, atividades extracurriculares(para adultos) personal training.</t>
  </si>
  <si>
    <t>Orientação no mercado de trabalho para mulheres.</t>
  </si>
  <si>
    <t>Assistência de orientação</t>
  </si>
  <si>
    <t xml:space="preserve">Pix 
</t>
  </si>
  <si>
    <t>Encontrar comida brasileira com facilidade e serviços de estética bons.</t>
  </si>
  <si>
    <t>Bons médicos</t>
  </si>
  <si>
    <t>Faxineira a preço e qualidade acessíveis</t>
  </si>
  <si>
    <t>Manicure</t>
  </si>
  <si>
    <t>Pessoas para realizar pequenos concerto, com menos burocracia</t>
  </si>
  <si>
    <t>health,mental_health</t>
  </si>
  <si>
    <t>doctors,mental_health</t>
  </si>
  <si>
    <t>Profissionais de psicologia e medicina em geral</t>
  </si>
  <si>
    <t>doctors,aesthetics</t>
  </si>
  <si>
    <t>Bons médicos e dentistas, estética</t>
  </si>
  <si>
    <t>portal</t>
  </si>
  <si>
    <t>Um lugar que concentre todos os serviços prestados por brasileiros ou falantes de português. Assistência social em português para famílias e mulheres.</t>
  </si>
  <si>
    <t>Saúde preventiva e de boa qualidade</t>
  </si>
  <si>
    <t>Nenhum. Sinto falta só de um acesso mais fácil a serviços.</t>
  </si>
  <si>
    <t>Serviços médicos.</t>
  </si>
  <si>
    <t>Não consigo me lembrar de nada específico.</t>
  </si>
  <si>
    <t>Sinto falta de apoio para projetos.</t>
  </si>
  <si>
    <t>Todos voltado para beleza, salão, manicure, depilação, dermatológico (botox / preenchimento), dentista (limpeza), tratamento estéticos…</t>
  </si>
  <si>
    <t>healtth,bureaucracy</t>
  </si>
  <si>
    <t>doctors,bureaucracy</t>
  </si>
  <si>
    <t>Mais especialistas médicos que falem português, mais orientação sobre os diferentes caminhos para navegar o sistema escolar</t>
  </si>
  <si>
    <t>Serviços de atendimento ao imigrante para tirar dúvidas que seja menos complicado, mais acessível.</t>
  </si>
  <si>
    <t>Entregas</t>
  </si>
  <si>
    <t>Serviços bancários/financeiros mais efetivos</t>
  </si>
  <si>
    <t>heath,mental_health</t>
  </si>
  <si>
    <t>Um bom acompanhamento médico e psicológico para imigrantes.</t>
  </si>
  <si>
    <t>arts&amp;culture</t>
  </si>
  <si>
    <t>Centros culturais, sesc, oficinas culturais, shows de musica gratuitos em parques e praças. Atividades artisticas, cursos gratuitos</t>
  </si>
  <si>
    <t>connection</t>
  </si>
  <si>
    <t>Serviço específico não, mas sinto falta de empatia e calor humano (cumprimentar pessoas na rua, essas coisas)</t>
  </si>
  <si>
    <t>On-line e psicológico</t>
  </si>
  <si>
    <t>spirituality</t>
  </si>
  <si>
    <t>Espiritualidade</t>
  </si>
  <si>
    <t>Delivery de farmácia</t>
  </si>
  <si>
    <t>Beleza e estética em geral, produtos de cabelo cacheado, zB!</t>
  </si>
  <si>
    <t>Não sei. Acho que não sinto falta de nenhum serviço.</t>
  </si>
  <si>
    <t>Táxi 99, restaurante por quilo, curso de férias pra crianças em português, preços mais acessíveis nos serviços de depilação, mano e pedicure</t>
  </si>
  <si>
    <t>Com certeza entender todo os sistema burocrático do pais incluindo visto, moradia, direitos e deveres, carteira de motorista, médicos (ex. No Brasil consigo fazer exame de sangue com qlq medico, aqui cada um pede um e ainda assim nao é comum fazer esse acompanhamento).</t>
  </si>
  <si>
    <t>Medicos atenciosos</t>
  </si>
  <si>
    <t>Bons médicos, e muito difícil fazer exames, mesmo com encaminhamento</t>
  </si>
  <si>
    <t>Facilitação da burocracia, encontrar fonte de informação completa e confiável pra acessar os serviços primários como convênio médico, registro na cidade, schufa.</t>
  </si>
  <si>
    <t>Medicina preventiva, estética</t>
  </si>
  <si>
    <t>Serviços de saúde adequados, ofertas para aprender o idioma.</t>
  </si>
  <si>
    <t>mais opções de comidas brasileiras (mercado). só conheço o latino point que não tem muitas opções. além disso, algum tipo de troca de indicações para trabalho especializado, no momento estou em busca de emprego na área de TI pois ainda estou trabalhando pra minha empresa do brasil</t>
  </si>
  <si>
    <t>Para a minha área de trabalho, produtores culturais.</t>
  </si>
  <si>
    <t>Bem estar e beleza</t>
  </si>
  <si>
    <t>Serviços digitais no geral, principalmente relacionado ao governo e pagamentos.</t>
  </si>
  <si>
    <t>Não sei responder</t>
  </si>
  <si>
    <t>Gosto do serviço de saúde. Mas acho que poderia ser mais intuitivo e simples</t>
  </si>
  <si>
    <t>Médicos competentes e medicina preventiva</t>
  </si>
  <si>
    <t>Sendo bem sincera, sinto falta da hospitalidade e gentileza</t>
  </si>
  <si>
    <t>personalized_services</t>
  </si>
  <si>
    <t>Opções para presentear, como cestas de café da manhã, personalizados, etc</t>
  </si>
  <si>
    <t>Conexão social e entender como sistemas políticos na Alemanha funcionam, tipo um bem vindo, esse eh o manual de conduta: parte 1 - alemães dão broncas se você não cumprir com o manual de conduta. Tipo isso hahahaha</t>
  </si>
  <si>
    <t>Médicos, pelo tipo de atendimento.</t>
  </si>
  <si>
    <t>Cabelereiros</t>
  </si>
  <si>
    <t>Estetico</t>
  </si>
  <si>
    <t>Nenhum que eu me lembre agora</t>
  </si>
  <si>
    <t>Não sinto falta de um serviço, mas da facilidade em poder resolver as coisas do dia-a-dia por questão da língua mesmo.</t>
  </si>
  <si>
    <t>Um barzinho com petiscos, estilo brasileiro. Uma lanchonete com sucos e salgados. Salão de beleza que tenha tudo num só lugar (cabeleireira, manicure, depilação, etc…).</t>
  </si>
  <si>
    <t>PIX, serviços online do governo, plataforma eficiente para alugar imóveis</t>
  </si>
  <si>
    <t>Estética (cabeleireiro,maquiagem…) não são acessíveis</t>
  </si>
  <si>
    <t>Facilidade para encontrar médicos relacionado á área de psicologia/psiquiatria. Também facilidade para praticar o alemão, mas em cursos mais acessíveis para quem trabalha e/ou tem filhos.</t>
  </si>
  <si>
    <t>Restaurante com buffet de salada. Hortifrúti.</t>
  </si>
  <si>
    <t>kids,food</t>
  </si>
  <si>
    <t>kids_friendly</t>
  </si>
  <si>
    <t>kids_friendly_restaurant</t>
  </si>
  <si>
    <t>Restaurante com brinquedoteca e monitor</t>
  </si>
  <si>
    <t>Nenhum. Os que já existem teriam que funcionar sábado e domingo ou das 17-20 h</t>
  </si>
  <si>
    <t>health,aesthetics,bureaucracy</t>
  </si>
  <si>
    <t>doctors,aesthetics,bureaucracy</t>
  </si>
  <si>
    <t>Serviços mais acessíveis de beleza / mais médicos que falem outras línguas / serviços mais automatizados - muitos ainda precisam ligar. Para mim, a principal barreira ainda é o idioma.</t>
  </si>
  <si>
    <t>health,food</t>
  </si>
  <si>
    <t>doctors,food</t>
  </si>
  <si>
    <t>Atendimento curativo dos médicos / Padaria padrão brasileiro</t>
  </si>
  <si>
    <t>Apoio psicológico</t>
  </si>
  <si>
    <t>social_support,job,general_support</t>
  </si>
  <si>
    <t>Um guia para o inverno (desde como se vestir, como manter a casa aquecida e livre de mofo, atividades para se manter bem fisica e mentalmente), uma rede de apoio mútuo para mulheres buscando se colocar no mercado de trabalho alemão, um helpline que você pudesse ligar e saber como falar de um assunto específico com o médico ou órgãos públicos em alemão.</t>
  </si>
  <si>
    <t>Desired services</t>
  </si>
  <si>
    <t>bureaucracy_help</t>
  </si>
  <si>
    <t>nao tem o q fazer</t>
  </si>
  <si>
    <t>divulgar</t>
  </si>
  <si>
    <t>podemos divulgar profissionais</t>
  </si>
  <si>
    <t>restaurant by kilo, Brazilian food, Brazilian food</t>
  </si>
  <si>
    <t>existe, podemos divulgar</t>
  </si>
  <si>
    <t>kindness</t>
  </si>
  <si>
    <t>podemos ddivulgar contatos de pessos que fazem</t>
  </si>
  <si>
    <t>pharmacy and general</t>
  </si>
  <si>
    <t>oportunidade tavez, podemos divulgar</t>
  </si>
  <si>
    <t>and religion</t>
  </si>
  <si>
    <t>concerts</t>
  </si>
  <si>
    <t>percentage</t>
  </si>
  <si>
    <t>neg pct</t>
  </si>
  <si>
    <t>EDUCATION</t>
  </si>
  <si>
    <t>SPIRITUALITY</t>
  </si>
  <si>
    <t>BOOKING</t>
  </si>
  <si>
    <t>ARTS&amp;CULTURE</t>
  </si>
  <si>
    <t>SOCIAL EVENTS</t>
  </si>
  <si>
    <t>IMPORT</t>
  </si>
  <si>
    <t>PETS</t>
  </si>
  <si>
    <t xml:space="preserve">KIDS RELATED </t>
  </si>
  <si>
    <t>DELIVERY</t>
  </si>
  <si>
    <t>JOB &amp; BUSINESS</t>
  </si>
  <si>
    <t>HOME SERVICES</t>
  </si>
  <si>
    <t>MENTAL  HEALTH</t>
  </si>
  <si>
    <t>SOCIAL  SUPPORT</t>
  </si>
  <si>
    <t>diverging. Bar graph</t>
  </si>
  <si>
    <t>BUREAUCRACY</t>
  </si>
  <si>
    <t>tutorial</t>
  </si>
  <si>
    <t>RESTAURANTS</t>
  </si>
  <si>
    <t>https://www.youtube.com/watch?app=desktop&amp;v=XbfBXJmnX6A</t>
  </si>
  <si>
    <t>AESTHETICS</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</si>
  <si>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t>
  </si>
  <si>
    <t>HEALTH</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</si>
  <si>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t>
  </si>
  <si>
    <t>-</t>
  </si>
  <si>
    <t>total of answers</t>
  </si>
  <si>
    <t>NO</t>
  </si>
  <si>
    <t>YES</t>
  </si>
  <si>
    <r>
      <t>Desired attributes</t>
    </r>
    <r>
      <rPr>
        <sz val="9"/>
        <rFont val="Calibri"/>
        <family val="2"/>
      </rPr>
      <t xml:space="preserve"> </t>
    </r>
    <r>
      <rPr>
        <b/>
        <sz val="9"/>
        <rFont val="Calibri"/>
        <family val="2"/>
      </rPr>
      <t xml:space="preserve">: </t>
    </r>
  </si>
  <si>
    <t xml:space="preserve"> empathetic/connected/kind</t>
  </si>
  <si>
    <t xml:space="preserve"> in Portuguese  </t>
  </si>
  <si>
    <t xml:space="preserve"> high-quality</t>
  </si>
  <si>
    <t xml:space="preserve"> online</t>
  </si>
  <si>
    <t xml:space="preserve"> kid-friendly</t>
  </si>
  <si>
    <t xml:space="preserve"> wide open hours</t>
  </si>
  <si>
    <t xml:space="preserve"> personalized</t>
  </si>
  <si>
    <t>https://www.make-it-in-germany.com/en/living-in-germany/discover-germany/immigration</t>
  </si>
  <si>
    <t xml:space="preserve"> modern</t>
  </si>
  <si>
    <t>Category</t>
  </si>
  <si>
    <t>Desired services1</t>
  </si>
  <si>
    <t>Offered services1</t>
  </si>
  <si>
    <t>JOB&amp;BUSINESS</t>
  </si>
  <si>
    <t>MENTAL HEALTH</t>
  </si>
  <si>
    <t>SOCIAL</t>
  </si>
  <si>
    <t>ß</t>
  </si>
  <si>
    <t>FOOD</t>
  </si>
  <si>
    <t>VOLUNTEER</t>
  </si>
  <si>
    <t>mean</t>
  </si>
  <si>
    <t>std</t>
  </si>
  <si>
    <t>sum</t>
  </si>
  <si>
    <t>min</t>
  </si>
  <si>
    <t>max</t>
  </si>
  <si>
    <t>left padding</t>
  </si>
  <si>
    <t>Desired services (total of 160)</t>
  </si>
  <si>
    <t>gap</t>
  </si>
  <si>
    <t>Offered services (total of 66)</t>
  </si>
  <si>
    <t>right padding</t>
  </si>
  <si>
    <t>https://www.google.com/search?q=excel+buttterfly+chart&amp;rlz=1C5CHFA_enDE939DE939&amp;oq=excel+buttterfly+chart&amp;gs_lcrp=EgZjaHJvbWUyBggAEEUYOTIJCAEQABgNGIAEMggIAhAAGBYYHjIKCAMQABgIGA0YHjINCAQQABiGAxiABBiKBTINCAUQABiGAxiABBiKBTINCAYQABiGAxiABBiKBTINCAcQABiGAxiABBiKBdIBCTEwODc2ajBqN6gCALACAA&amp;sourceid=chrome&amp;ie=UTF-8#fpstate=ive&amp;vld=cid:3f311e54,vid:yJfVpkzE7n0,st:0</t>
  </si>
  <si>
    <t>SOCIAL SERVICES</t>
  </si>
  <si>
    <t>Para o grafico de %</t>
  </si>
  <si>
    <t>Para notaçao do grafico butterfly (data labels)</t>
  </si>
  <si>
    <t>% desired</t>
  </si>
  <si>
    <t>% offfered</t>
  </si>
  <si>
    <t>Gráfico escolhido foi de %</t>
  </si>
  <si>
    <t>†</t>
  </si>
  <si>
    <t>% offered</t>
  </si>
  <si>
    <t>pct of people answed</t>
  </si>
  <si>
    <t>pct of people don't answed</t>
  </si>
  <si>
    <t xml:space="preserve">number of answers </t>
  </si>
  <si>
    <t>desired services</t>
  </si>
  <si>
    <t>offered services</t>
  </si>
  <si>
    <t>https://www.youtube.com/watch?v=jeYjtEX3RAE</t>
  </si>
  <si>
    <t>1st pie</t>
  </si>
  <si>
    <t>2nd pie</t>
  </si>
  <si>
    <t>NONE : any desired service</t>
  </si>
  <si>
    <t>HEALTH : doctors, physiotherapists, medical care, personal trainers, preventive medicine</t>
  </si>
  <si>
    <t>AESTHETICS : beauty and personal care services</t>
  </si>
  <si>
    <t>RESTAURANTS : healthy food, Brazilian food, in self-service format, Brazilian weets, rental party rooms</t>
  </si>
  <si>
    <t>BUREAUCRACY : general support, income taxes, driver license, laywer</t>
  </si>
  <si>
    <t>SOCIAL  SUPPORT : lawyers, integration activities,  newly arrived, imigration, victims of domestic violence, translation in essential services</t>
  </si>
  <si>
    <t>MENTAL  HEALTH : psicology, psychiatry, wellness</t>
  </si>
  <si>
    <t>HOME SERVICES : realtor, cleaning services, property maintenance services (plumbers, electricians, painters)</t>
  </si>
  <si>
    <t>JOB&amp;BUSINESS: professional outplacement, support for entrepreneurship</t>
  </si>
  <si>
    <t>DELIVERY : pharmacy, Brazilian food, transport and furniture assembly and transportation, personal organisers</t>
  </si>
  <si>
    <t>KIDS RELATED  : support with the school systems, to find kindergarten vacancies and  to mothers, activities for children</t>
  </si>
  <si>
    <t>PETS : pet grooming salon, pets care</t>
  </si>
  <si>
    <t>IMPORT : Brazilian products and books</t>
  </si>
  <si>
    <t>SOCIAL EVENTS events about Brazilian culture</t>
  </si>
  <si>
    <t>ARTS&amp;CULTURE : Cultural centers, cultural workshops, free music shows in parks and squares, artistic activities, free courses</t>
  </si>
  <si>
    <t>BOOKING : suport to booking appointments</t>
  </si>
  <si>
    <t>SPIRITUALITY : spirituality</t>
  </si>
  <si>
    <t xml:space="preserve">EDUCATION: modern german school </t>
  </si>
  <si>
    <t>count</t>
  </si>
  <si>
    <t>health consultancy</t>
  </si>
  <si>
    <t>health coach</t>
  </si>
  <si>
    <t>breastfeeding consultancy</t>
  </si>
  <si>
    <t>art and yoga as therapy</t>
  </si>
  <si>
    <t>ART &amp; CULTURE</t>
  </si>
  <si>
    <t>SOCIAL SUPPORT</t>
  </si>
  <si>
    <t>New categories and subcategories</t>
  </si>
  <si>
    <t>JOB&amp;BUSINESS: digital marketing,corporate communication,advertisement, data analytics, digital marketing,business consulting, ilustrator, photography, career coach, life coach, translation</t>
  </si>
  <si>
    <t>HOME SERVICES: tidying up</t>
  </si>
  <si>
    <t>ART&amp;CULTURE: education,exchange programs, dance classes</t>
  </si>
  <si>
    <t>AESTHETICS : image_and_personal_style_consultancy</t>
  </si>
  <si>
    <t>FOOD : baby food, backery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</si>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</sst>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9">
    <font>
      <sz val="10"/>
      <color rgb="FF000000"/>
      <name val="Arial"/>
      <scheme val="minor"/>
    </font>
    <font>
      <sz val="10"/>
      <color theme="1"/>
      <name val="Arial"/>
      <family val="2"/>
      <scheme val="minor"/>
    </font>
    <font>
      <b/>
      <sz val="10"/>
      <color theme="1"/>
      <name val="Arial"/>
      <family val="2"/>
      <scheme val="minor"/>
    </font>
    <font>
      <sz val="10"/>
      <color rgb="FFFF0000"/>
      <name val="Arial"/>
      <family val="2"/>
      <scheme val="minor"/>
    </font>
    <font>
      <b/>
      <sz val="10"/>
      <color rgb="FF980000"/>
      <name val="Arial"/>
      <family val="2"/>
      <scheme val="minor"/>
    </font>
    <font>
      <b/>
      <sz val="11"/>
      <color rgb="FF212121"/>
      <name val="Arial"/>
      <family val="2"/>
      <scheme val="minor"/>
    </font>
    <font>
      <sz val="11"/>
      <color rgb="FF212121"/>
      <name val="Arial"/>
      <family val="2"/>
      <scheme val="minor"/>
    </font>
    <font>
      <sz val="10"/>
      <color rgb="FF212121"/>
      <name val="Arial"/>
      <family val="2"/>
      <scheme val="minor"/>
    </font>
    <font>
      <sz val="11"/>
      <color rgb="FF212121"/>
      <name val="&quot;Courier New&quot;"/>
    </font>
    <font>
      <b/>
      <sz val="11"/>
      <color rgb="FF212121"/>
      <name val="&quot;Courier New&quot;"/>
    </font>
    <font>
      <sz val="10"/>
      <color theme="1"/>
      <name val="Arial"/>
      <family val="2"/>
    </font>
    <font>
      <sz val="10"/>
      <color rgb="FF000000"/>
      <name val="Arial"/>
      <family val="2"/>
      <scheme val="minor"/>
    </font>
    <font>
      <b/>
      <sz val="10"/>
      <color rgb="FF000000"/>
      <name val="Arial"/>
      <family val="2"/>
      <scheme val="minor"/>
    </font>
    <font>
      <sz val="12"/>
      <color rgb="FFFF0000"/>
      <name val="Arial"/>
      <family val="2"/>
      <scheme val="minor"/>
    </font>
    <font>
      <sz val="14"/>
      <color rgb="FFFF0000"/>
      <name val="Arial"/>
      <family val="2"/>
      <scheme val="minor"/>
    </font>
    <font>
      <u/>
      <sz val="10"/>
      <color theme="10"/>
      <name val="Arial"/>
      <family val="2"/>
      <scheme val="minor"/>
    </font>
    <font>
      <sz val="10"/>
      <color theme="1" tint="0.499984740745262"/>
      <name val="Arial"/>
      <family val="2"/>
      <scheme val="minor"/>
    </font>
    <font>
      <sz val="10"/>
      <color rgb="FFFF00FF"/>
      <name val="Arial"/>
      <family val="2"/>
      <scheme val="minor"/>
    </font>
    <font>
      <sz val="9"/>
      <color rgb="FFFF00FF"/>
      <name val="Arial"/>
      <family val="2"/>
      <scheme val="minor"/>
    </font>
    <font>
      <sz val="11"/>
      <color rgb="FFFF00FF"/>
      <name val="Google Sans"/>
    </font>
    <font>
      <sz val="14"/>
      <color rgb="FF595959"/>
      <name val="Arial"/>
      <family val="2"/>
      <scheme val="minor"/>
    </font>
    <font>
      <sz val="10.5"/>
      <color theme="1" tint="0.499984740745262"/>
      <name val="Arial"/>
      <family val="2"/>
      <scheme val="minor"/>
    </font>
    <font>
      <sz val="10"/>
      <color rgb="FF374151"/>
      <name val="Arial"/>
      <family val="2"/>
      <scheme val="minor"/>
    </font>
    <font>
      <sz val="9"/>
      <color rgb="FF1F1F1F"/>
      <name val="Google Sans"/>
    </font>
    <font>
      <sz val="10"/>
      <color rgb="FFFF9900"/>
      <name val="Arial"/>
      <family val="2"/>
      <scheme val="minor"/>
    </font>
    <font>
      <b/>
      <sz val="10"/>
      <color rgb="FFFF0000"/>
      <name val="Arial"/>
      <family val="2"/>
      <scheme val="minor"/>
    </font>
    <font>
      <b/>
      <sz val="10"/>
      <color rgb="FF9900FF"/>
      <name val="Arial"/>
      <family val="2"/>
      <scheme val="minor"/>
    </font>
    <font>
      <sz val="10"/>
      <color rgb="FF9900FF"/>
      <name val="Arial"/>
      <family val="2"/>
      <scheme val="minor"/>
    </font>
    <font>
      <sz val="11"/>
      <color rgb="FF212121"/>
      <name val="Courier New"/>
      <family val="1"/>
    </font>
    <font>
      <sz val="10"/>
      <color rgb="FFC00000"/>
      <name val="Arial"/>
      <family val="2"/>
      <scheme val="minor"/>
    </font>
    <font>
      <sz val="11"/>
      <color rgb="FF212121"/>
      <name val="Arial"/>
      <family val="2"/>
    </font>
    <font>
      <sz val="8"/>
      <color rgb="FF000000"/>
      <name val="Arial"/>
      <family val="2"/>
      <scheme val="minor"/>
    </font>
    <font>
      <sz val="8"/>
      <color rgb="FF212121"/>
      <name val="Arial"/>
      <family val="2"/>
      <scheme val="minor"/>
    </font>
    <font>
      <b/>
      <sz val="10"/>
      <color rgb="FF000000"/>
      <name val="Arial"/>
      <family val="2"/>
    </font>
    <font>
      <sz val="10"/>
      <color rgb="FF000000"/>
      <name val="Arial"/>
      <family val="2"/>
    </font>
    <font>
      <sz val="12"/>
      <color rgb="FF595959"/>
      <name val="Arial"/>
      <family val="2"/>
      <scheme val="minor"/>
    </font>
    <font>
      <sz val="10"/>
      <color rgb="FF000000"/>
      <name val="Calibri"/>
      <family val="2"/>
    </font>
    <font>
      <sz val="10"/>
      <color rgb="FFFF0000"/>
      <name val="Calibri"/>
      <family val="2"/>
    </font>
    <font>
      <b/>
      <sz val="11"/>
      <color rgb="FF000000"/>
      <name val="Arial"/>
      <family val="2"/>
      <scheme val="minor"/>
    </font>
    <font>
      <sz val="11"/>
      <color rgb="FF000000"/>
      <name val="Arial"/>
      <family val="2"/>
      <scheme val="minor"/>
    </font>
    <font>
      <b/>
      <sz val="9"/>
      <name val="Calibri"/>
      <family val="2"/>
    </font>
    <font>
      <sz val="9"/>
      <name val="Calibri"/>
      <family val="2"/>
    </font>
    <font>
      <sz val="10"/>
      <color rgb="FF000000"/>
      <name val="Arial"/>
      <family val="2"/>
      <scheme val="minor"/>
    </font>
    <font>
      <b/>
      <sz val="10"/>
      <color theme="0"/>
      <name val="Arial"/>
      <family val="2"/>
      <scheme val="minor"/>
    </font>
    <font>
      <sz val="8"/>
      <name val="Arial"/>
      <family val="2"/>
      <scheme val="minor"/>
    </font>
    <font>
      <sz val="10"/>
      <color theme="0" tint="-0.249977111117893"/>
      <name val="Arial"/>
      <family val="2"/>
      <scheme val="minor"/>
    </font>
    <font>
      <b/>
      <sz val="10"/>
      <color theme="0" tint="-0.249977111117893"/>
      <name val="Arial"/>
      <family val="2"/>
      <scheme val="minor"/>
    </font>
    <font>
      <sz val="10"/>
      <color theme="4" tint="-0.249977111117893"/>
      <name val="Arial"/>
      <family val="2"/>
      <scheme val="minor"/>
    </font>
    <font>
      <b/>
      <sz val="10"/>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39997558519241921"/>
        <bgColor indexed="64"/>
      </patternFill>
    </fill>
  </fills>
  <borders count="2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hair">
        <color indexed="64"/>
      </bottom>
      <diagonal/>
    </border>
    <border>
      <left style="medium">
        <color rgb="FF000000"/>
      </left>
      <right/>
      <top/>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5" fillId="0" borderId="0" applyNumberFormat="0" applyFill="0" applyBorder="0" applyAlignment="0" applyProtection="0"/>
    <xf numFmtId="9" fontId="42" fillId="0" borderId="0" applyFont="0" applyFill="0" applyBorder="0" applyAlignment="0" applyProtection="0"/>
  </cellStyleXfs>
  <cellXfs count="122">
    <xf numFmtId="0" fontId="0" fillId="0" borderId="0" xfId="0"/>
    <xf numFmtId="0" fontId="1" fillId="0" borderId="0" xfId="0" applyFont="1"/>
    <xf numFmtId="164" fontId="1" fillId="0" borderId="0" xfId="0" applyNumberFormat="1" applyFont="1"/>
    <xf numFmtId="0" fontId="2" fillId="0" borderId="1" xfId="0" applyFont="1" applyBorder="1"/>
    <xf numFmtId="0" fontId="2" fillId="0" borderId="2" xfId="0" applyFont="1" applyBorder="1"/>
    <xf numFmtId="164" fontId="2" fillId="0" borderId="3" xfId="0" applyNumberFormat="1" applyFont="1" applyBorder="1"/>
    <xf numFmtId="10" fontId="1" fillId="0" borderId="0" xfId="0" applyNumberFormat="1" applyFont="1"/>
    <xf numFmtId="0" fontId="1" fillId="0" borderId="4" xfId="0" applyFont="1" applyBorder="1"/>
    <xf numFmtId="10" fontId="1" fillId="0" borderId="5" xfId="0" applyNumberFormat="1" applyFont="1" applyBorder="1"/>
    <xf numFmtId="0" fontId="3" fillId="0" borderId="0" xfId="0" applyFont="1"/>
    <xf numFmtId="0" fontId="1" fillId="0" borderId="6" xfId="0" applyFont="1" applyBorder="1"/>
    <xf numFmtId="0" fontId="1" fillId="0" borderId="7" xfId="0" applyFont="1" applyBorder="1"/>
    <xf numFmtId="10" fontId="1" fillId="0" borderId="8" xfId="0" applyNumberFormat="1" applyFont="1" applyBorder="1"/>
    <xf numFmtId="0" fontId="4" fillId="0" borderId="0" xfId="0" applyFont="1"/>
    <xf numFmtId="0" fontId="2" fillId="0" borderId="0" xfId="0" applyFont="1"/>
    <xf numFmtId="164" fontId="2" fillId="0" borderId="0" xfId="0" applyNumberFormat="1" applyFont="1"/>
    <xf numFmtId="0" fontId="11" fillId="0" borderId="0" xfId="0" applyFont="1"/>
    <xf numFmtId="0" fontId="6" fillId="0" borderId="0" xfId="0" applyFont="1"/>
    <xf numFmtId="9" fontId="1" fillId="0" borderId="0" xfId="0" applyNumberFormat="1" applyFont="1"/>
    <xf numFmtId="49" fontId="6" fillId="0" borderId="0" xfId="0" applyNumberFormat="1" applyFont="1"/>
    <xf numFmtId="49" fontId="1" fillId="0" borderId="0" xfId="0" applyNumberFormat="1" applyFont="1"/>
    <xf numFmtId="0" fontId="5" fillId="0" borderId="0" xfId="0" applyFont="1"/>
    <xf numFmtId="0" fontId="12" fillId="0" borderId="0" xfId="0" applyFont="1"/>
    <xf numFmtId="10" fontId="11" fillId="0" borderId="0" xfId="0" applyNumberFormat="1" applyFont="1"/>
    <xf numFmtId="0" fontId="11" fillId="0" borderId="0" xfId="0" applyFont="1" applyAlignment="1">
      <alignment horizontal="right"/>
    </xf>
    <xf numFmtId="9" fontId="11" fillId="0" borderId="0" xfId="0" applyNumberFormat="1" applyFont="1"/>
    <xf numFmtId="0" fontId="11" fillId="0" borderId="0" xfId="0" quotePrefix="1" applyFont="1" applyAlignment="1">
      <alignment horizontal="right"/>
    </xf>
    <xf numFmtId="0" fontId="13" fillId="0" borderId="0" xfId="0" applyFont="1"/>
    <xf numFmtId="0" fontId="2" fillId="0" borderId="3" xfId="0" applyFont="1" applyBorder="1"/>
    <xf numFmtId="0" fontId="2" fillId="0" borderId="0" xfId="0" applyFont="1" applyAlignment="1">
      <alignment horizontal="center"/>
    </xf>
    <xf numFmtId="0" fontId="8" fillId="0" borderId="0" xfId="0" applyFont="1"/>
    <xf numFmtId="0" fontId="9" fillId="0" borderId="0" xfId="0" applyFont="1"/>
    <xf numFmtId="0" fontId="14" fillId="0" borderId="0" xfId="0" applyFont="1"/>
    <xf numFmtId="0" fontId="10" fillId="0" borderId="0" xfId="0" applyFont="1"/>
    <xf numFmtId="10" fontId="15" fillId="0" borderId="0" xfId="1" applyNumberFormat="1" applyFill="1"/>
    <xf numFmtId="0" fontId="16" fillId="0" borderId="0" xfId="0" applyFont="1"/>
    <xf numFmtId="10" fontId="16" fillId="0" borderId="0" xfId="0" applyNumberFormat="1" applyFont="1"/>
    <xf numFmtId="0" fontId="15" fillId="0" borderId="0" xfId="1"/>
    <xf numFmtId="9" fontId="12" fillId="0" borderId="0" xfId="0" applyNumberFormat="1" applyFont="1"/>
    <xf numFmtId="0" fontId="17" fillId="0" borderId="0" xfId="0" applyFont="1"/>
    <xf numFmtId="0" fontId="18" fillId="0" borderId="0" xfId="0" applyFont="1"/>
    <xf numFmtId="9" fontId="0" fillId="0" borderId="0" xfId="0" applyNumberFormat="1"/>
    <xf numFmtId="0" fontId="19" fillId="0" borderId="0" xfId="0" applyFont="1"/>
    <xf numFmtId="0" fontId="20" fillId="0" borderId="0" xfId="0" applyFont="1" applyAlignment="1">
      <alignment horizontal="center" vertical="center" readingOrder="1"/>
    </xf>
    <xf numFmtId="0" fontId="21" fillId="0" borderId="0" xfId="0" applyFont="1" applyAlignment="1">
      <alignment horizontal="left" vertical="center" readingOrder="1"/>
    </xf>
    <xf numFmtId="0" fontId="22" fillId="0" borderId="0" xfId="0" applyFont="1"/>
    <xf numFmtId="165" fontId="0" fillId="0" borderId="0" xfId="0" applyNumberFormat="1"/>
    <xf numFmtId="0" fontId="23" fillId="0" borderId="0" xfId="0" applyFont="1"/>
    <xf numFmtId="10" fontId="0" fillId="0" borderId="0" xfId="0" applyNumberFormat="1"/>
    <xf numFmtId="0" fontId="24" fillId="0" borderId="0" xfId="0" applyFont="1"/>
    <xf numFmtId="0" fontId="25" fillId="0" borderId="0" xfId="0" applyFont="1"/>
    <xf numFmtId="165" fontId="11" fillId="0" borderId="0" xfId="0" applyNumberFormat="1" applyFont="1"/>
    <xf numFmtId="0" fontId="26" fillId="0" borderId="0" xfId="0" applyFont="1"/>
    <xf numFmtId="0" fontId="27" fillId="0" borderId="0" xfId="0" applyFont="1"/>
    <xf numFmtId="0" fontId="28" fillId="0" borderId="0" xfId="0" applyFont="1"/>
    <xf numFmtId="0" fontId="29" fillId="0" borderId="0" xfId="0" applyFont="1"/>
    <xf numFmtId="0" fontId="30" fillId="0" borderId="10" xfId="0" applyFont="1" applyBorder="1" applyAlignment="1">
      <alignment vertical="center"/>
    </xf>
    <xf numFmtId="0" fontId="30" fillId="0" borderId="11" xfId="0" applyFont="1" applyBorder="1" applyAlignment="1">
      <alignment vertical="center"/>
    </xf>
    <xf numFmtId="0" fontId="31" fillId="0" borderId="0" xfId="0" applyFont="1"/>
    <xf numFmtId="0" fontId="32" fillId="0" borderId="0" xfId="0" applyFont="1"/>
    <xf numFmtId="0" fontId="33" fillId="0" borderId="0" xfId="0" applyFont="1" applyAlignment="1">
      <alignment vertical="center"/>
    </xf>
    <xf numFmtId="0" fontId="30" fillId="2" borderId="0" xfId="0" applyFont="1" applyFill="1" applyAlignment="1">
      <alignment vertical="center"/>
    </xf>
    <xf numFmtId="0" fontId="34" fillId="0" borderId="0" xfId="0" applyFont="1" applyAlignment="1">
      <alignment vertical="center"/>
    </xf>
    <xf numFmtId="0" fontId="35" fillId="0" borderId="0" xfId="0" applyFont="1" applyAlignment="1">
      <alignment horizontal="center" vertical="center" readingOrder="1"/>
    </xf>
    <xf numFmtId="0" fontId="36" fillId="0" borderId="0" xfId="0" applyFont="1"/>
    <xf numFmtId="0" fontId="37" fillId="0" borderId="0" xfId="0" applyFont="1"/>
    <xf numFmtId="0" fontId="36" fillId="0" borderId="9" xfId="0" applyFont="1" applyBorder="1"/>
    <xf numFmtId="0" fontId="38" fillId="0" borderId="0" xfId="0" applyFont="1"/>
    <xf numFmtId="0" fontId="39" fillId="0" borderId="0" xfId="0" applyFont="1"/>
    <xf numFmtId="1" fontId="0" fillId="0" borderId="0" xfId="0" applyNumberFormat="1"/>
    <xf numFmtId="165" fontId="11" fillId="0" borderId="0" xfId="0" applyNumberFormat="1" applyFont="1" applyAlignment="1">
      <alignment horizontal="right"/>
    </xf>
    <xf numFmtId="0" fontId="6" fillId="3" borderId="0" xfId="0" applyFont="1" applyFill="1"/>
    <xf numFmtId="0" fontId="1" fillId="4" borderId="0" xfId="0" applyFont="1" applyFill="1"/>
    <xf numFmtId="10" fontId="1" fillId="4" borderId="0" xfId="0" applyNumberFormat="1" applyFont="1" applyFill="1"/>
    <xf numFmtId="0" fontId="6" fillId="4" borderId="0" xfId="0" applyFont="1" applyFill="1"/>
    <xf numFmtId="0" fontId="35" fillId="0" borderId="0" xfId="0" applyFont="1" applyAlignment="1">
      <alignment horizontal="left" vertical="center" readingOrder="1"/>
    </xf>
    <xf numFmtId="0" fontId="20" fillId="0" borderId="0" xfId="0" applyFont="1" applyAlignment="1">
      <alignment horizontal="left" vertical="center" readingOrder="1"/>
    </xf>
    <xf numFmtId="10" fontId="7" fillId="0" borderId="0" xfId="0" applyNumberFormat="1" applyFont="1"/>
    <xf numFmtId="9" fontId="1" fillId="0" borderId="7" xfId="0" applyNumberFormat="1" applyFont="1" applyBorder="1"/>
    <xf numFmtId="0" fontId="2" fillId="0" borderId="4" xfId="0" applyFont="1" applyBorder="1" applyAlignment="1">
      <alignment horizontal="center"/>
    </xf>
    <xf numFmtId="0" fontId="41" fillId="4" borderId="13" xfId="0" applyFont="1" applyFill="1" applyBorder="1"/>
    <xf numFmtId="0" fontId="41" fillId="4" borderId="14" xfId="0" applyFont="1" applyFill="1" applyBorder="1"/>
    <xf numFmtId="0" fontId="40" fillId="5" borderId="12" xfId="0" applyFont="1" applyFill="1" applyBorder="1"/>
    <xf numFmtId="0" fontId="2" fillId="0" borderId="17" xfId="0" applyFont="1" applyBorder="1"/>
    <xf numFmtId="2" fontId="0" fillId="0" borderId="0" xfId="0" applyNumberFormat="1"/>
    <xf numFmtId="2" fontId="11" fillId="0" borderId="0" xfId="0" applyNumberFormat="1" applyFont="1"/>
    <xf numFmtId="166" fontId="0" fillId="0" borderId="0" xfId="0" applyNumberFormat="1"/>
    <xf numFmtId="0" fontId="2" fillId="0" borderId="16" xfId="0" applyFont="1" applyBorder="1"/>
    <xf numFmtId="0" fontId="2" fillId="0" borderId="18" xfId="0" applyFont="1" applyBorder="1"/>
    <xf numFmtId="0" fontId="11" fillId="0" borderId="0" xfId="0" quotePrefix="1" applyFont="1"/>
    <xf numFmtId="0" fontId="11" fillId="0" borderId="0" xfId="2" applyNumberFormat="1" applyFont="1"/>
    <xf numFmtId="0" fontId="43" fillId="6" borderId="19" xfId="0" applyFont="1" applyFill="1" applyBorder="1"/>
    <xf numFmtId="0" fontId="43" fillId="6" borderId="20" xfId="0" applyFont="1" applyFill="1" applyBorder="1"/>
    <xf numFmtId="0" fontId="43" fillId="6" borderId="21" xfId="0" applyFont="1" applyFill="1" applyBorder="1"/>
    <xf numFmtId="0" fontId="1" fillId="7" borderId="19" xfId="0" applyFont="1" applyFill="1" applyBorder="1"/>
    <xf numFmtId="2" fontId="1" fillId="7" borderId="20" xfId="0" applyNumberFormat="1" applyFont="1" applyFill="1" applyBorder="1"/>
    <xf numFmtId="0" fontId="1" fillId="7" borderId="20" xfId="2" applyNumberFormat="1" applyFont="1" applyFill="1" applyBorder="1"/>
    <xf numFmtId="0" fontId="1" fillId="7" borderId="21" xfId="0" applyFont="1" applyFill="1" applyBorder="1"/>
    <xf numFmtId="0" fontId="1" fillId="0" borderId="19" xfId="0" applyFont="1" applyBorder="1"/>
    <xf numFmtId="2" fontId="1" fillId="0" borderId="20" xfId="0" applyNumberFormat="1" applyFont="1" applyBorder="1"/>
    <xf numFmtId="0" fontId="1" fillId="0" borderId="21" xfId="0" applyFont="1" applyBorder="1"/>
    <xf numFmtId="166" fontId="2" fillId="0" borderId="17" xfId="0" applyNumberFormat="1" applyFont="1" applyBorder="1"/>
    <xf numFmtId="165" fontId="1" fillId="7" borderId="20" xfId="2" applyNumberFormat="1" applyFont="1" applyFill="1" applyBorder="1"/>
    <xf numFmtId="165" fontId="1" fillId="7" borderId="20" xfId="0" applyNumberFormat="1" applyFont="1" applyFill="1" applyBorder="1"/>
    <xf numFmtId="2" fontId="45" fillId="7" borderId="20" xfId="0" applyNumberFormat="1" applyFont="1" applyFill="1" applyBorder="1"/>
    <xf numFmtId="2" fontId="45" fillId="0" borderId="20" xfId="0" applyNumberFormat="1" applyFont="1" applyBorder="1"/>
    <xf numFmtId="0" fontId="46" fillId="0" borderId="17" xfId="0" applyFont="1" applyBorder="1"/>
    <xf numFmtId="0" fontId="45" fillId="7" borderId="15" xfId="0" applyFont="1" applyFill="1" applyBorder="1"/>
    <xf numFmtId="0" fontId="45" fillId="0" borderId="15" xfId="0" applyFont="1" applyBorder="1"/>
    <xf numFmtId="166" fontId="46" fillId="0" borderId="17" xfId="0" applyNumberFormat="1" applyFont="1" applyBorder="1"/>
    <xf numFmtId="1" fontId="46" fillId="0" borderId="17" xfId="0" applyNumberFormat="1" applyFont="1" applyBorder="1"/>
    <xf numFmtId="0" fontId="47" fillId="0" borderId="0" xfId="0" applyFont="1"/>
    <xf numFmtId="0" fontId="11" fillId="0" borderId="22" xfId="0" applyFont="1" applyBorder="1"/>
    <xf numFmtId="0" fontId="11" fillId="0" borderId="23" xfId="0" applyFont="1" applyBorder="1"/>
    <xf numFmtId="9" fontId="0" fillId="0" borderId="24" xfId="0" applyNumberFormat="1" applyBorder="1"/>
    <xf numFmtId="0" fontId="11" fillId="0" borderId="25" xfId="0" applyFont="1" applyBorder="1"/>
    <xf numFmtId="0" fontId="11" fillId="0" borderId="26" xfId="0" applyFont="1" applyBorder="1"/>
    <xf numFmtId="9" fontId="0" fillId="0" borderId="27" xfId="0" applyNumberFormat="1" applyBorder="1"/>
    <xf numFmtId="9" fontId="0" fillId="0" borderId="0" xfId="2" applyFont="1"/>
    <xf numFmtId="0" fontId="11" fillId="8" borderId="0" xfId="0" applyFont="1" applyFill="1"/>
    <xf numFmtId="2" fontId="0" fillId="0" borderId="0" xfId="2" applyNumberFormat="1" applyFont="1"/>
    <xf numFmtId="0" fontId="48" fillId="0" borderId="0" xfId="0" applyFont="1"/>
  </cellXfs>
  <cellStyles count="3">
    <cellStyle name="Hyperlink" xfId="1" builtinId="8"/>
    <cellStyle name="Normal" xfId="0" builtinId="0"/>
    <cellStyle name="Per cent" xfId="2" builtinId="5"/>
  </cellStyles>
  <dxfs count="61">
    <dxf>
      <numFmt numFmtId="0" formatCode="General"/>
    </dxf>
    <dxf>
      <numFmt numFmtId="166" formatCode="0.0"/>
    </dxf>
    <dxf>
      <numFmt numFmtId="166" formatCode="0.0"/>
    </dxf>
    <dxf>
      <numFmt numFmtId="1" formatCode="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 formatCode="0"/>
    </dxf>
    <dxf>
      <numFmt numFmtId="0" formatCode="General"/>
    </dxf>
    <dxf>
      <numFmt numFmtId="166" formatCode="0.0"/>
    </dxf>
    <dxf>
      <numFmt numFmtId="2" formatCode="0.00"/>
    </dxf>
    <dxf>
      <numFmt numFmtId="0" formatCode="General"/>
    </dxf>
    <dxf>
      <font>
        <b val="0"/>
        <i val="0"/>
        <strike val="0"/>
        <condense val="0"/>
        <extend val="0"/>
        <outline val="0"/>
        <shadow val="0"/>
        <u val="none"/>
        <vertAlign val="baseline"/>
        <sz val="10"/>
        <color rgb="FF000000"/>
        <name val="Arial"/>
        <family val="2"/>
        <scheme val="minor"/>
      </font>
    </dxf>
    <dxf>
      <numFmt numFmtId="0" formatCode="General"/>
    </dxf>
    <dxf>
      <numFmt numFmtId="0" formatCode="General"/>
    </dxf>
    <dxf>
      <numFmt numFmtId="166" formatCode="0.0"/>
    </dxf>
    <dxf>
      <numFmt numFmtId="166" formatCode="0.0"/>
    </dxf>
    <dxf>
      <font>
        <b val="0"/>
        <i val="0"/>
        <strike val="0"/>
        <condense val="0"/>
        <extend val="0"/>
        <outline val="0"/>
        <shadow val="0"/>
        <u val="none"/>
        <vertAlign val="baseline"/>
        <sz val="10"/>
        <color rgb="FF000000"/>
        <name val="Arial"/>
        <family val="2"/>
        <scheme val="minor"/>
      </font>
    </dxf>
    <dxf>
      <numFmt numFmtId="166" formatCode="0.0"/>
    </dxf>
    <dxf>
      <numFmt numFmtId="2" formatCode="0.00"/>
    </dxf>
    <dxf>
      <numFmt numFmtId="165" formatCode="0.0%"/>
    </dxf>
    <dxf>
      <numFmt numFmtId="1" formatCode="0"/>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none"/>
      </font>
      <alignment horizontal="general" vertical="center" textRotation="0" wrapText="0" indent="0" justifyLastLine="0" shrinkToFit="0" readingOrder="0"/>
      <border diagonalUp="0" diagonalDown="0">
        <left style="medium">
          <color rgb="FF000000"/>
        </left>
        <right/>
        <top/>
        <bottom/>
        <vertical/>
        <horizontal/>
      </border>
    </dxf>
    <dxf>
      <border outline="0">
        <right style="thin">
          <color rgb="FF000000"/>
        </right>
        <top style="thin">
          <color rgb="FF000000"/>
        </top>
      </border>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21212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numFmt numFmtId="30" formatCode="@"/>
    </dxf>
    <dxf>
      <font>
        <b/>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fill>
        <patternFill patternType="solid">
          <fgColor rgb="FFFFFFFF"/>
          <bgColor rgb="FFFFFFFF"/>
        </patternFill>
      </fill>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8"/>
        <color rgb="FF212121"/>
        <name val="Arial"/>
        <family val="2"/>
        <scheme val="minor"/>
      </font>
    </dxf>
    <dxf>
      <numFmt numFmtId="13" formatCode="0%"/>
    </dxf>
    <dxf>
      <numFmt numFmtId="13" formatCode="0%"/>
    </dxf>
    <dxf>
      <numFmt numFmtId="13" formatCode="0%"/>
    </dxf>
    <dxf>
      <font>
        <b val="0"/>
        <i val="0"/>
        <strike val="0"/>
        <condense val="0"/>
        <extend val="0"/>
        <outline val="0"/>
        <shadow val="0"/>
        <u val="none"/>
        <vertAlign val="baseline"/>
        <sz val="10"/>
        <color rgb="FF000000"/>
        <name val="Arial"/>
        <family val="2"/>
        <scheme val="minor"/>
      </font>
      <numFmt numFmtId="13" formatCode="0%"/>
    </dxf>
  </dxfs>
  <tableStyles count="0" defaultTableStyle="TableStyleMedium2" defaultPivotStyle="PivotStyleLight16"/>
  <colors>
    <mruColors>
      <color rgb="FF0070C0"/>
      <color rgb="FF7F7F7F"/>
      <color rgb="FF338DCD"/>
      <color rgb="FF4094D0"/>
      <color rgb="FF468DCE"/>
      <color rgb="FF006EBC"/>
      <color rgb="FF0048FF"/>
      <color rgb="FF4285F4"/>
      <color rgb="FF0096FF"/>
      <color rgb="FF0F9C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image" Target="../media/image8.png"/><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city!$B$46</c:f>
              <c:strCache>
                <c:ptCount val="1"/>
                <c:pt idx="0">
                  <c:v>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city!$A$47:$A$59</c:f>
              <c:strCache>
                <c:ptCount val="13"/>
                <c:pt idx="0">
                  <c:v>Berlin</c:v>
                </c:pt>
                <c:pt idx="1">
                  <c:v>Hamburg</c:v>
                </c:pt>
                <c:pt idx="2">
                  <c:v>NorthRhine-Westphalia</c:v>
                </c:pt>
                <c:pt idx="3">
                  <c:v>Brandenburg</c:v>
                </c:pt>
                <c:pt idx="4">
                  <c:v>Mecklenburg-Vorpommern</c:v>
                </c:pt>
                <c:pt idx="5">
                  <c:v>Baden-Württemberg</c:v>
                </c:pt>
                <c:pt idx="6">
                  <c:v>Bavaria</c:v>
                </c:pt>
                <c:pt idx="7">
                  <c:v>Hesse</c:v>
                </c:pt>
                <c:pt idx="8">
                  <c:v>LowerSaxony</c:v>
                </c:pt>
                <c:pt idx="9">
                  <c:v>Ziegelrode-Saxony-Anhalt</c:v>
                </c:pt>
                <c:pt idx="10">
                  <c:v>Rhineland-Palatinate</c:v>
                </c:pt>
                <c:pt idx="11">
                  <c:v>Schleswig-Holstein</c:v>
                </c:pt>
                <c:pt idx="12">
                  <c:v>Simmerberg-Bavaria</c:v>
                </c:pt>
              </c:strCache>
            </c:strRef>
          </c:cat>
          <c:val>
            <c:numRef>
              <c:f>city!$B$47:$B$59</c:f>
              <c:numCache>
                <c:formatCode>0%</c:formatCode>
                <c:ptCount val="13"/>
                <c:pt idx="0">
                  <c:v>0.55769230769230771</c:v>
                </c:pt>
                <c:pt idx="1">
                  <c:v>0.15384615384615385</c:v>
                </c:pt>
                <c:pt idx="2">
                  <c:v>5.7692307692307696E-2</c:v>
                </c:pt>
                <c:pt idx="3">
                  <c:v>5.128205128205128E-2</c:v>
                </c:pt>
                <c:pt idx="4">
                  <c:v>4.4871794871794872E-2</c:v>
                </c:pt>
                <c:pt idx="5">
                  <c:v>3.8461538461538464E-2</c:v>
                </c:pt>
                <c:pt idx="6">
                  <c:v>2.564102564102564E-2</c:v>
                </c:pt>
                <c:pt idx="7">
                  <c:v>1.9230769230769232E-2</c:v>
                </c:pt>
                <c:pt idx="8">
                  <c:v>1.9230769230769232E-2</c:v>
                </c:pt>
                <c:pt idx="9">
                  <c:v>1.282051282051282E-2</c:v>
                </c:pt>
                <c:pt idx="10">
                  <c:v>6.41025641025641E-3</c:v>
                </c:pt>
                <c:pt idx="11">
                  <c:v>6.41025641025641E-3</c:v>
                </c:pt>
                <c:pt idx="12">
                  <c:v>6.41025641025641E-3</c:v>
                </c:pt>
              </c:numCache>
            </c:numRef>
          </c:val>
          <c:extLst>
            <c:ext xmlns:c16="http://schemas.microsoft.com/office/drawing/2014/chart" uri="{C3380CC4-5D6E-409C-BE32-E72D297353CC}">
              <c16:uniqueId val="{00000000-998D-EC42-AE53-C47EA3813C92}"/>
            </c:ext>
          </c:extLst>
        </c:ser>
        <c:dLbls>
          <c:showLegendKey val="0"/>
          <c:showVal val="0"/>
          <c:showCatName val="0"/>
          <c:showSerName val="0"/>
          <c:showPercent val="0"/>
          <c:showBubbleSize val="0"/>
        </c:dLbls>
        <c:gapWidth val="160"/>
        <c:axId val="1118656671"/>
        <c:axId val="1353663871"/>
      </c:barChart>
      <c:catAx>
        <c:axId val="1118656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3663871"/>
        <c:crosses val="autoZero"/>
        <c:auto val="1"/>
        <c:lblAlgn val="ctr"/>
        <c:lblOffset val="100"/>
        <c:noMultiLvlLbl val="0"/>
      </c:catAx>
      <c:valAx>
        <c:axId val="1353663871"/>
        <c:scaling>
          <c:orientation val="minMax"/>
        </c:scaling>
        <c:delete val="1"/>
        <c:axPos val="t"/>
        <c:numFmt formatCode="0%" sourceLinked="1"/>
        <c:majorTickMark val="none"/>
        <c:minorTickMark val="none"/>
        <c:tickLblPos val="nextTo"/>
        <c:crossAx val="1118656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desired_services!$C$20</c:f>
              <c:strCache>
                <c:ptCount val="1"/>
                <c:pt idx="0">
                  <c:v>percentage</c:v>
                </c:pt>
              </c:strCache>
            </c:strRef>
          </c:tx>
          <c:spPr>
            <a:solidFill>
              <a:srgbClr val="FFC000">
                <a:alpha val="60000"/>
              </a:srgbClr>
            </a:solidFill>
            <a:ln>
              <a:noFill/>
            </a:ln>
            <a:effectLst/>
          </c:spPr>
          <c:invertIfNegative val="0"/>
          <c:dPt>
            <c:idx val="12"/>
            <c:invertIfNegative val="0"/>
            <c:bubble3D val="0"/>
            <c:spPr>
              <a:solidFill>
                <a:srgbClr val="FFC000"/>
              </a:solidFill>
              <a:ln>
                <a:noFill/>
              </a:ln>
              <a:effectLst/>
            </c:spPr>
            <c:extLst>
              <c:ext xmlns:c16="http://schemas.microsoft.com/office/drawing/2014/chart" uri="{C3380CC4-5D6E-409C-BE32-E72D297353CC}">
                <c16:uniqueId val="{00000006-E63C-4740-B8FA-6F7DFD646662}"/>
              </c:ext>
            </c:extLst>
          </c:dPt>
          <c:dPt>
            <c:idx val="13"/>
            <c:invertIfNegative val="0"/>
            <c:bubble3D val="0"/>
            <c:spPr>
              <a:solidFill>
                <a:srgbClr val="FFC000"/>
              </a:solidFill>
              <a:ln>
                <a:noFill/>
              </a:ln>
              <a:effectLst/>
            </c:spPr>
            <c:extLst>
              <c:ext xmlns:c16="http://schemas.microsoft.com/office/drawing/2014/chart" uri="{C3380CC4-5D6E-409C-BE32-E72D297353CC}">
                <c16:uniqueId val="{00000005-E63C-4740-B8FA-6F7DFD646662}"/>
              </c:ext>
            </c:extLst>
          </c:dPt>
          <c:dPt>
            <c:idx val="14"/>
            <c:invertIfNegative val="0"/>
            <c:bubble3D val="0"/>
            <c:spPr>
              <a:solidFill>
                <a:srgbClr val="FFC000"/>
              </a:solidFill>
              <a:ln>
                <a:noFill/>
              </a:ln>
              <a:effectLst/>
            </c:spPr>
            <c:extLst>
              <c:ext xmlns:c16="http://schemas.microsoft.com/office/drawing/2014/chart" uri="{C3380CC4-5D6E-409C-BE32-E72D297353CC}">
                <c16:uniqueId val="{00000004-E63C-4740-B8FA-6F7DFD646662}"/>
              </c:ext>
            </c:extLst>
          </c:dPt>
          <c:dPt>
            <c:idx val="15"/>
            <c:invertIfNegative val="0"/>
            <c:bubble3D val="0"/>
            <c:spPr>
              <a:solidFill>
                <a:srgbClr val="FFC000">
                  <a:alpha val="99000"/>
                </a:srgbClr>
              </a:solidFill>
              <a:ln>
                <a:noFill/>
              </a:ln>
              <a:effectLst/>
            </c:spPr>
            <c:extLst>
              <c:ext xmlns:c16="http://schemas.microsoft.com/office/drawing/2014/chart" uri="{C3380CC4-5D6E-409C-BE32-E72D297353CC}">
                <c16:uniqueId val="{00000003-E63C-4740-B8FA-6F7DFD646662}"/>
              </c:ext>
            </c:extLst>
          </c:dPt>
          <c:dPt>
            <c:idx val="16"/>
            <c:invertIfNegative val="0"/>
            <c:bubble3D val="0"/>
            <c:spPr>
              <a:solidFill>
                <a:srgbClr val="FFC000"/>
              </a:solidFill>
              <a:ln>
                <a:noFill/>
              </a:ln>
              <a:effectLst/>
            </c:spPr>
            <c:extLst>
              <c:ext xmlns:c16="http://schemas.microsoft.com/office/drawing/2014/chart" uri="{C3380CC4-5D6E-409C-BE32-E72D297353CC}">
                <c16:uniqueId val="{00000002-E63C-4740-B8FA-6F7DFD646662}"/>
              </c:ext>
            </c:extLst>
          </c:dPt>
          <c:dPt>
            <c:idx val="17"/>
            <c:invertIfNegative val="0"/>
            <c:bubble3D val="0"/>
            <c:spPr>
              <a:solidFill>
                <a:srgbClr val="FFC000">
                  <a:alpha val="20000"/>
                </a:srgbClr>
              </a:solidFill>
              <a:ln w="12700">
                <a:solidFill>
                  <a:srgbClr val="FFC000"/>
                </a:solidFill>
                <a:prstDash val="dash"/>
              </a:ln>
              <a:effectLst/>
            </c:spPr>
            <c:extLst>
              <c:ext xmlns:c16="http://schemas.microsoft.com/office/drawing/2014/chart" uri="{C3380CC4-5D6E-409C-BE32-E72D297353CC}">
                <c16:uniqueId val="{00000001-E63C-4740-B8FA-6F7DFD646662}"/>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desired_services!$A$21:$A$37</c:f>
              <c:strCache>
                <c:ptCount val="17"/>
                <c:pt idx="0">
                  <c:v>EDUCATION</c:v>
                </c:pt>
                <c:pt idx="1">
                  <c:v>SPIRITUALITY</c:v>
                </c:pt>
                <c:pt idx="2">
                  <c:v>BOOKING</c:v>
                </c:pt>
                <c:pt idx="3">
                  <c:v>ARTS&amp;CULTURE</c:v>
                </c:pt>
                <c:pt idx="4">
                  <c:v>SOCIAL EVENTS</c:v>
                </c:pt>
                <c:pt idx="5">
                  <c:v>IMPORT</c:v>
                </c:pt>
                <c:pt idx="6">
                  <c:v>PETS</c:v>
                </c:pt>
                <c:pt idx="7">
                  <c:v>KIDS RELATED </c:v>
                </c:pt>
                <c:pt idx="8">
                  <c:v>DELIVERY</c:v>
                </c:pt>
                <c:pt idx="9">
                  <c:v>JOB &amp; BUSINESS</c:v>
                </c:pt>
                <c:pt idx="10">
                  <c:v>HOME SERVICES</c:v>
                </c:pt>
                <c:pt idx="11">
                  <c:v>MENTAL  HEALTH</c:v>
                </c:pt>
                <c:pt idx="12">
                  <c:v>SOCIAL  SUPPORT</c:v>
                </c:pt>
                <c:pt idx="13">
                  <c:v>BUREAUCRACY</c:v>
                </c:pt>
                <c:pt idx="14">
                  <c:v>RESTAURANTS</c:v>
                </c:pt>
                <c:pt idx="15">
                  <c:v>AESTHETICS</c:v>
                </c:pt>
                <c:pt idx="16">
                  <c:v>HEALTH</c:v>
                </c:pt>
              </c:strCache>
            </c:strRef>
          </c:cat>
          <c:val>
            <c:numRef>
              <c:f>desired_services!$C$21:$C$37</c:f>
              <c:numCache>
                <c:formatCode>0.0%</c:formatCode>
                <c:ptCount val="17"/>
                <c:pt idx="0">
                  <c:v>6.2500000000000003E-3</c:v>
                </c:pt>
                <c:pt idx="1">
                  <c:v>6.2500000000000003E-3</c:v>
                </c:pt>
                <c:pt idx="2">
                  <c:v>6.2500000000000003E-3</c:v>
                </c:pt>
                <c:pt idx="3">
                  <c:v>1.2500000000000001E-2</c:v>
                </c:pt>
                <c:pt idx="4">
                  <c:v>1.2500000000000001E-2</c:v>
                </c:pt>
                <c:pt idx="5">
                  <c:v>1.2500000000000001E-2</c:v>
                </c:pt>
                <c:pt idx="6">
                  <c:v>2.5000000000000001E-2</c:v>
                </c:pt>
                <c:pt idx="7">
                  <c:v>3.125E-2</c:v>
                </c:pt>
                <c:pt idx="8">
                  <c:v>3.7499999999999999E-2</c:v>
                </c:pt>
                <c:pt idx="9">
                  <c:v>4.3749999999999997E-2</c:v>
                </c:pt>
                <c:pt idx="10">
                  <c:v>0.05</c:v>
                </c:pt>
                <c:pt idx="11">
                  <c:v>0.05</c:v>
                </c:pt>
                <c:pt idx="12">
                  <c:v>6.8750000000000006E-2</c:v>
                </c:pt>
                <c:pt idx="13">
                  <c:v>0.10625</c:v>
                </c:pt>
                <c:pt idx="14">
                  <c:v>0.13125000000000001</c:v>
                </c:pt>
                <c:pt idx="15">
                  <c:v>0.17499999999999999</c:v>
                </c:pt>
                <c:pt idx="16">
                  <c:v>0.22500000000000001</c:v>
                </c:pt>
              </c:numCache>
            </c:numRef>
          </c:val>
          <c:extLst>
            <c:ext xmlns:c16="http://schemas.microsoft.com/office/drawing/2014/chart" uri="{C3380CC4-5D6E-409C-BE32-E72D297353CC}">
              <c16:uniqueId val="{00000000-E63C-4740-B8FA-6F7DFD646662}"/>
            </c:ext>
          </c:extLst>
        </c:ser>
        <c:dLbls>
          <c:dLblPos val="outEnd"/>
          <c:showLegendKey val="0"/>
          <c:showVal val="1"/>
          <c:showCatName val="0"/>
          <c:showSerName val="0"/>
          <c:showPercent val="0"/>
          <c:showBubbleSize val="0"/>
        </c:dLbls>
        <c:gapWidth val="80"/>
        <c:axId val="156587040"/>
        <c:axId val="783879776"/>
      </c:barChart>
      <c:catAx>
        <c:axId val="15658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783879776"/>
        <c:crosses val="autoZero"/>
        <c:auto val="1"/>
        <c:lblAlgn val="ctr"/>
        <c:lblOffset val="100"/>
        <c:noMultiLvlLbl val="0"/>
      </c:catAx>
      <c:valAx>
        <c:axId val="783879776"/>
        <c:scaling>
          <c:orientation val="minMax"/>
        </c:scaling>
        <c:delete val="1"/>
        <c:axPos val="b"/>
        <c:numFmt formatCode="0.0%" sourceLinked="1"/>
        <c:majorTickMark val="none"/>
        <c:minorTickMark val="none"/>
        <c:tickLblPos val="nextTo"/>
        <c:crossAx val="156587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05A3-6748-A9F0-3FB1A9DCC673}"/>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Lbls>
            <c:dLbl>
              <c:idx val="0"/>
              <c:layout>
                <c:manualLayout>
                  <c:x val="-5.6103276360360121E-3"/>
                  <c:y val="0"/>
                </c:manualLayout>
              </c:layout>
              <c:tx>
                <c:rich>
                  <a:bodyPr/>
                  <a:lstStyle/>
                  <a:p>
                    <a:fld id="{9F7B4510-4B4A-1E47-86F4-918A17439D2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05A3-6748-A9F0-3FB1A9DCC673}"/>
                </c:ext>
              </c:extLst>
            </c:dLbl>
            <c:dLbl>
              <c:idx val="1"/>
              <c:layout>
                <c:manualLayout>
                  <c:x val="-8.0868199712922344E-3"/>
                  <c:y val="0"/>
                </c:manualLayout>
              </c:layout>
              <c:tx>
                <c:rich>
                  <a:bodyPr/>
                  <a:lstStyle/>
                  <a:p>
                    <a:fld id="{AC505009-6488-B643-A958-E93CC13751AB}"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05A3-6748-A9F0-3FB1A9DCC673}"/>
                </c:ext>
              </c:extLst>
            </c:dLbl>
            <c:dLbl>
              <c:idx val="2"/>
              <c:layout>
                <c:manualLayout>
                  <c:x val="-5.6103276360360121E-3"/>
                  <c:y val="0"/>
                </c:manualLayout>
              </c:layout>
              <c:tx>
                <c:rich>
                  <a:bodyPr/>
                  <a:lstStyle/>
                  <a:p>
                    <a:fld id="{1038BCC5-80DB-1E4D-8128-850095E6918E}"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05A3-6748-A9F0-3FB1A9DCC673}"/>
                </c:ext>
              </c:extLst>
            </c:dLbl>
            <c:dLbl>
              <c:idx val="3"/>
              <c:layout>
                <c:manualLayout>
                  <c:x val="-6.1395614072519483E-3"/>
                  <c:y val="0"/>
                </c:manualLayout>
              </c:layout>
              <c:tx>
                <c:rich>
                  <a:bodyPr/>
                  <a:lstStyle/>
                  <a:p>
                    <a:fld id="{16EEFC6D-AAC3-3C4C-9AB5-230B7F96E5A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05A3-6748-A9F0-3FB1A9DCC673}"/>
                </c:ext>
              </c:extLst>
            </c:dLbl>
            <c:dLbl>
              <c:idx val="4"/>
              <c:layout>
                <c:manualLayout>
                  <c:x val="-6.1141520449687521E-3"/>
                  <c:y val="0"/>
                </c:manualLayout>
              </c:layout>
              <c:tx>
                <c:rich>
                  <a:bodyPr/>
                  <a:lstStyle/>
                  <a:p>
                    <a:fld id="{639D0E66-F320-4445-B512-6FCF8823AA1F}"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05A3-6748-A9F0-3FB1A9DCC673}"/>
                </c:ext>
              </c:extLst>
            </c:dLbl>
            <c:dLbl>
              <c:idx val="5"/>
              <c:layout>
                <c:manualLayout>
                  <c:x val="1.246998397852424E-3"/>
                  <c:y val="-7.1710165103819647E-17"/>
                </c:manualLayout>
              </c:layout>
              <c:tx>
                <c:rich>
                  <a:bodyPr/>
                  <a:lstStyle/>
                  <a:p>
                    <a:fld id="{672AE988-1C80-1F46-AE89-A50101B4564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05A3-6748-A9F0-3FB1A9DCC673}"/>
                </c:ext>
              </c:extLst>
            </c:dLbl>
            <c:dLbl>
              <c:idx val="6"/>
              <c:tx>
                <c:rich>
                  <a:bodyPr/>
                  <a:lstStyle/>
                  <a:p>
                    <a:fld id="{4CCB907A-AC55-DC43-92C3-D391DF8EF161}"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5A3-6748-A9F0-3FB1A9DCC673}"/>
                </c:ext>
              </c:extLst>
            </c:dLbl>
            <c:dLbl>
              <c:idx val="7"/>
              <c:tx>
                <c:rich>
                  <a:bodyPr/>
                  <a:lstStyle/>
                  <a:p>
                    <a:fld id="{7D9518B7-CDD5-514F-B3F2-841C97C78A9F}"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5A3-6748-A9F0-3FB1A9DCC673}"/>
                </c:ext>
              </c:extLst>
            </c:dLbl>
            <c:dLbl>
              <c:idx val="8"/>
              <c:tx>
                <c:rich>
                  <a:bodyPr/>
                  <a:lstStyle/>
                  <a:p>
                    <a:fld id="{70837633-2DA3-DF4D-9C7D-ECF67A546B05}"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5A3-6748-A9F0-3FB1A9DCC673}"/>
                </c:ext>
              </c:extLst>
            </c:dLbl>
            <c:dLbl>
              <c:idx val="9"/>
              <c:tx>
                <c:rich>
                  <a:bodyPr/>
                  <a:lstStyle/>
                  <a:p>
                    <a:fld id="{7BB3599F-E5F9-CA49-9AAE-990EF5876C73}"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05A3-6748-A9F0-3FB1A9DCC673}"/>
                </c:ext>
              </c:extLst>
            </c:dLbl>
            <c:dLbl>
              <c:idx val="10"/>
              <c:tx>
                <c:rich>
                  <a:bodyPr/>
                  <a:lstStyle/>
                  <a:p>
                    <a:fld id="{9629DEDD-F68C-3E44-90C5-37CB6D0F0B93}"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5A3-6748-A9F0-3FB1A9DCC673}"/>
                </c:ext>
              </c:extLst>
            </c:dLbl>
            <c:dLbl>
              <c:idx val="11"/>
              <c:tx>
                <c:rich>
                  <a:bodyPr/>
                  <a:lstStyle/>
                  <a:p>
                    <a:fld id="{01A3C04F-0ECF-1F49-BEEC-94A0999B5B8F}"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5A3-6748-A9F0-3FB1A9DCC673}"/>
                </c:ext>
              </c:extLst>
            </c:dLbl>
            <c:dLbl>
              <c:idx val="12"/>
              <c:tx>
                <c:rich>
                  <a:bodyPr/>
                  <a:lstStyle/>
                  <a:p>
                    <a:fld id="{0AEEF5B0-6D55-6643-A0A0-88D6411B8E28}"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5A3-6748-A9F0-3FB1A9DCC673}"/>
                </c:ext>
              </c:extLst>
            </c:dLbl>
            <c:dLbl>
              <c:idx val="13"/>
              <c:tx>
                <c:rich>
                  <a:bodyPr/>
                  <a:lstStyle/>
                  <a:p>
                    <a:fld id="{95EA5491-7757-9244-9BF2-E2B3B970F9E0}"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5A3-6748-A9F0-3FB1A9DCC673}"/>
                </c:ext>
              </c:extLst>
            </c:dLbl>
            <c:dLbl>
              <c:idx val="14"/>
              <c:tx>
                <c:rich>
                  <a:bodyPr/>
                  <a:lstStyle/>
                  <a:p>
                    <a:fld id="{88B26FC1-9EDC-AC49-B3A7-E79495AC31EB}"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5A3-6748-A9F0-3FB1A9DCC673}"/>
                </c:ext>
              </c:extLst>
            </c:dLbl>
            <c:dLbl>
              <c:idx val="15"/>
              <c:tx>
                <c:rich>
                  <a:bodyPr/>
                  <a:lstStyle/>
                  <a:p>
                    <a:fld id="{CFAE4D59-C096-3D4D-B674-7C434C55CC79}"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5A3-6748-A9F0-3FB1A9DCC673}"/>
                </c:ext>
              </c:extLst>
            </c:dLbl>
            <c:dLbl>
              <c:idx val="16"/>
              <c:tx>
                <c:rich>
                  <a:bodyPr/>
                  <a:lstStyle/>
                  <a:p>
                    <a:fld id="{565A11A0-1418-BC47-B475-1FD858059AC3}"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05A3-6748-A9F0-3FB1A9DCC673}"/>
                </c:ext>
              </c:extLst>
            </c:dLbl>
            <c:dLbl>
              <c:idx val="17"/>
              <c:delete val="1"/>
              <c:extLst>
                <c:ext xmlns:c15="http://schemas.microsoft.com/office/drawing/2012/chart" uri="{CE6537A1-D6FC-4f65-9D91-7224C49458BB}"/>
                <c:ext xmlns:c16="http://schemas.microsoft.com/office/drawing/2014/chart" uri="{C3380CC4-5D6E-409C-BE32-E72D297353CC}">
                  <c16:uniqueId val="{00000005-05A3-6748-A9F0-3FB1A9DCC673}"/>
                </c:ext>
              </c:extLst>
            </c:dLbl>
            <c:dLbl>
              <c:idx val="18"/>
              <c:delete val="1"/>
              <c:extLst>
                <c:ext xmlns:c15="http://schemas.microsoft.com/office/drawing/2012/chart" uri="{CE6537A1-D6FC-4f65-9D91-7224C49458BB}"/>
                <c:ext xmlns:c16="http://schemas.microsoft.com/office/drawing/2014/chart" uri="{C3380CC4-5D6E-409C-BE32-E72D297353CC}">
                  <c16:uniqueId val="{00000006-05A3-6748-A9F0-3FB1A9DCC673}"/>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01-05A3-6748-A9F0-3FB1A9DCC673}"/>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02-05A3-6748-A9F0-3FB1A9DCC673}"/>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F-05A3-6748-A9F0-3FB1A9DCC673}"/>
                </c:ext>
              </c:extLst>
            </c:dLbl>
            <c:dLbl>
              <c:idx val="1"/>
              <c:delete val="1"/>
              <c:extLst>
                <c:ext xmlns:c15="http://schemas.microsoft.com/office/drawing/2012/chart" uri="{CE6537A1-D6FC-4f65-9D91-7224C49458BB}"/>
                <c:ext xmlns:c16="http://schemas.microsoft.com/office/drawing/2014/chart" uri="{C3380CC4-5D6E-409C-BE32-E72D297353CC}">
                  <c16:uniqueId val="{00000024-05A3-6748-A9F0-3FB1A9DCC673}"/>
                </c:ext>
              </c:extLst>
            </c:dLbl>
            <c:dLbl>
              <c:idx val="2"/>
              <c:delete val="1"/>
              <c:extLst>
                <c:ext xmlns:c15="http://schemas.microsoft.com/office/drawing/2012/chart" uri="{CE6537A1-D6FC-4f65-9D91-7224C49458BB}"/>
                <c:ext xmlns:c16="http://schemas.microsoft.com/office/drawing/2014/chart" uri="{C3380CC4-5D6E-409C-BE32-E72D297353CC}">
                  <c16:uniqueId val="{0000000E-05A3-6748-A9F0-3FB1A9DCC673}"/>
                </c:ext>
              </c:extLst>
            </c:dLbl>
            <c:dLbl>
              <c:idx val="3"/>
              <c:tx>
                <c:rich>
                  <a:bodyPr/>
                  <a:lstStyle/>
                  <a:p>
                    <a:fld id="{C1FB8337-DCF9-8847-91EC-CAE64DEC1748}"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05A3-6748-A9F0-3FB1A9DCC673}"/>
                </c:ext>
              </c:extLst>
            </c:dLbl>
            <c:dLbl>
              <c:idx val="4"/>
              <c:delete val="1"/>
              <c:extLst>
                <c:ext xmlns:c15="http://schemas.microsoft.com/office/drawing/2012/chart" uri="{CE6537A1-D6FC-4f65-9D91-7224C49458BB}"/>
                <c:ext xmlns:c16="http://schemas.microsoft.com/office/drawing/2014/chart" uri="{C3380CC4-5D6E-409C-BE32-E72D297353CC}">
                  <c16:uniqueId val="{0000000D-05A3-6748-A9F0-3FB1A9DCC673}"/>
                </c:ext>
              </c:extLst>
            </c:dLbl>
            <c:dLbl>
              <c:idx val="5"/>
              <c:delete val="1"/>
              <c:extLst>
                <c:ext xmlns:c15="http://schemas.microsoft.com/office/drawing/2012/chart" uri="{CE6537A1-D6FC-4f65-9D91-7224C49458BB}"/>
                <c:ext xmlns:c16="http://schemas.microsoft.com/office/drawing/2014/chart" uri="{C3380CC4-5D6E-409C-BE32-E72D297353CC}">
                  <c16:uniqueId val="{0000000C-05A3-6748-A9F0-3FB1A9DCC673}"/>
                </c:ext>
              </c:extLst>
            </c:dLbl>
            <c:dLbl>
              <c:idx val="6"/>
              <c:delete val="1"/>
              <c:extLst>
                <c:ext xmlns:c15="http://schemas.microsoft.com/office/drawing/2012/chart" uri="{CE6537A1-D6FC-4f65-9D91-7224C49458BB}"/>
                <c:ext xmlns:c16="http://schemas.microsoft.com/office/drawing/2014/chart" uri="{C3380CC4-5D6E-409C-BE32-E72D297353CC}">
                  <c16:uniqueId val="{0000000B-05A3-6748-A9F0-3FB1A9DCC673}"/>
                </c:ext>
              </c:extLst>
            </c:dLbl>
            <c:dLbl>
              <c:idx val="7"/>
              <c:delete val="1"/>
              <c:extLst>
                <c:ext xmlns:c15="http://schemas.microsoft.com/office/drawing/2012/chart" uri="{CE6537A1-D6FC-4f65-9D91-7224C49458BB}"/>
                <c:ext xmlns:c16="http://schemas.microsoft.com/office/drawing/2014/chart" uri="{C3380CC4-5D6E-409C-BE32-E72D297353CC}">
                  <c16:uniqueId val="{0000000A-05A3-6748-A9F0-3FB1A9DCC673}"/>
                </c:ext>
              </c:extLst>
            </c:dLbl>
            <c:dLbl>
              <c:idx val="8"/>
              <c:delete val="1"/>
              <c:extLst>
                <c:ext xmlns:c15="http://schemas.microsoft.com/office/drawing/2012/chart" uri="{CE6537A1-D6FC-4f65-9D91-7224C49458BB}"/>
                <c:ext xmlns:c16="http://schemas.microsoft.com/office/drawing/2014/chart" uri="{C3380CC4-5D6E-409C-BE32-E72D297353CC}">
                  <c16:uniqueId val="{00000009-05A3-6748-A9F0-3FB1A9DCC673}"/>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E2114000-94AE-A544-BA21-3555D00B4976}"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5A3-6748-A9F0-3FB1A9DCC673}"/>
                </c:ext>
              </c:extLst>
            </c:dLbl>
            <c:dLbl>
              <c:idx val="10"/>
              <c:delete val="1"/>
              <c:extLst>
                <c:ext xmlns:c15="http://schemas.microsoft.com/office/drawing/2012/chart" uri="{CE6537A1-D6FC-4f65-9D91-7224C49458BB}"/>
                <c:ext xmlns:c16="http://schemas.microsoft.com/office/drawing/2014/chart" uri="{C3380CC4-5D6E-409C-BE32-E72D297353CC}">
                  <c16:uniqueId val="{00000008-05A3-6748-A9F0-3FB1A9DCC673}"/>
                </c:ext>
              </c:extLst>
            </c:dLbl>
            <c:dLbl>
              <c:idx val="11"/>
              <c:tx>
                <c:rich>
                  <a:bodyPr/>
                  <a:lstStyle/>
                  <a:p>
                    <a:fld id="{B28529D5-7E7A-824E-9EEC-9A782F10F5F2}"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05A3-6748-A9F0-3FB1A9DCC673}"/>
                </c:ext>
              </c:extLst>
            </c:dLbl>
            <c:dLbl>
              <c:idx val="12"/>
              <c:tx>
                <c:rich>
                  <a:bodyPr/>
                  <a:lstStyle/>
                  <a:p>
                    <a:fld id="{A6F6C44B-DEFF-7743-A9EA-BA1D31D94D20}"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05A3-6748-A9F0-3FB1A9DCC673}"/>
                </c:ext>
              </c:extLst>
            </c:dLbl>
            <c:dLbl>
              <c:idx val="13"/>
              <c:layout>
                <c:manualLayout>
                  <c:x val="-1.0916327551895228E-3"/>
                  <c:y val="0"/>
                </c:manualLayout>
              </c:layout>
              <c:tx>
                <c:rich>
                  <a:bodyPr/>
                  <a:lstStyle/>
                  <a:p>
                    <a:fld id="{A7944F21-00FF-2C4B-B341-766BC0C044D2}"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05A3-6748-A9F0-3FB1A9DCC673}"/>
                </c:ext>
              </c:extLst>
            </c:dLbl>
            <c:dLbl>
              <c:idx val="14"/>
              <c:delete val="1"/>
              <c:extLst>
                <c:ext xmlns:c15="http://schemas.microsoft.com/office/drawing/2012/chart" uri="{CE6537A1-D6FC-4f65-9D91-7224C49458BB}"/>
                <c:ext xmlns:c16="http://schemas.microsoft.com/office/drawing/2014/chart" uri="{C3380CC4-5D6E-409C-BE32-E72D297353CC}">
                  <c16:uniqueId val="{00000007-05A3-6748-A9F0-3FB1A9DCC673}"/>
                </c:ext>
              </c:extLst>
            </c:dLbl>
            <c:dLbl>
              <c:idx val="15"/>
              <c:tx>
                <c:rich>
                  <a:bodyPr/>
                  <a:lstStyle/>
                  <a:p>
                    <a:fld id="{C6982735-EBB0-9B43-962F-C1CA2A156233}"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05A3-6748-A9F0-3FB1A9DCC673}"/>
                </c:ext>
              </c:extLst>
            </c:dLbl>
            <c:dLbl>
              <c:idx val="16"/>
              <c:layout>
                <c:manualLayout>
                  <c:x val="-3.62907762075266E-4"/>
                  <c:y val="-1.7927541275954912E-17"/>
                </c:manualLayout>
              </c:layout>
              <c:tx>
                <c:rich>
                  <a:bodyPr/>
                  <a:lstStyle/>
                  <a:p>
                    <a:fld id="{48E4CA5A-259F-F940-BA57-0C9BF34FE6B4}"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05A3-6748-A9F0-3FB1A9DCC673}"/>
                </c:ext>
              </c:extLst>
            </c:dLbl>
            <c:dLbl>
              <c:idx val="17"/>
              <c:layout>
                <c:manualLayout>
                  <c:x val="-3.62907762075266E-4"/>
                  <c:y val="0"/>
                </c:manualLayout>
              </c:layout>
              <c:tx>
                <c:rich>
                  <a:bodyPr/>
                  <a:lstStyle/>
                  <a:p>
                    <a:fld id="{ADAC0407-133D-0144-BD39-A9205BCDF5D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05A3-6748-A9F0-3FB1A9DCC673}"/>
                </c:ext>
              </c:extLst>
            </c:dLbl>
            <c:dLbl>
              <c:idx val="18"/>
              <c:tx>
                <c:rich>
                  <a:bodyPr/>
                  <a:lstStyle/>
                  <a:p>
                    <a:fld id="{EA54CCD9-F277-7B42-98B5-42A489B62645}"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05A3-6748-A9F0-3FB1A9DCC673}"/>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03-05A3-6748-A9F0-3FB1A9DCC673}"/>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04-05A3-6748-A9F0-3FB1A9DCC673}"/>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10-05A3-6748-A9F0-3FB1A9DCC673}"/>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11-05A3-6748-A9F0-3FB1A9DCC673}"/>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9525">
              <a:solidFill>
                <a:schemeClr val="bg1">
                  <a:lumMod val="75000"/>
                  <a:alpha val="70000"/>
                </a:schemeClr>
              </a:solidFill>
            </a:ln>
          </c:spPr>
          <c:dPt>
            <c:idx val="0"/>
            <c:bubble3D val="0"/>
            <c:spPr>
              <a:solidFill>
                <a:srgbClr val="338DCD">
                  <a:alpha val="80000"/>
                </a:srgbClr>
              </a:solidFill>
              <a:ln w="9525">
                <a:solidFill>
                  <a:schemeClr val="bg1">
                    <a:lumMod val="75000"/>
                    <a:alpha val="70000"/>
                  </a:schemeClr>
                </a:solidFill>
              </a:ln>
              <a:effectLst/>
            </c:spPr>
            <c:extLst>
              <c:ext xmlns:c16="http://schemas.microsoft.com/office/drawing/2014/chart" uri="{C3380CC4-5D6E-409C-BE32-E72D297353CC}">
                <c16:uniqueId val="{00000002-AA38-914D-86CC-23B2D2399AA7}"/>
              </c:ext>
            </c:extLst>
          </c:dPt>
          <c:dPt>
            <c:idx val="1"/>
            <c:bubble3D val="0"/>
            <c:spPr>
              <a:solidFill>
                <a:schemeClr val="bg1">
                  <a:alpha val="80000"/>
                </a:schemeClr>
              </a:solidFill>
              <a:ln w="9525">
                <a:solidFill>
                  <a:schemeClr val="bg1">
                    <a:lumMod val="75000"/>
                    <a:alpha val="70000"/>
                  </a:schemeClr>
                </a:solidFill>
              </a:ln>
              <a:effectLst/>
            </c:spPr>
            <c:extLst>
              <c:ext xmlns:c16="http://schemas.microsoft.com/office/drawing/2014/chart" uri="{C3380CC4-5D6E-409C-BE32-E72D297353CC}">
                <c16:uniqueId val="{00000001-AA38-914D-86CC-23B2D2399AA7}"/>
              </c:ext>
            </c:extLst>
          </c:dPt>
          <c:dLbls>
            <c:dLbl>
              <c:idx val="1"/>
              <c:delete val="1"/>
              <c:extLst>
                <c:ext xmlns:c15="http://schemas.microsoft.com/office/drawing/2012/chart" uri="{CE6537A1-D6FC-4f65-9D91-7224C49458BB}"/>
                <c:ext xmlns:c16="http://schemas.microsoft.com/office/drawing/2014/chart" uri="{C3380CC4-5D6E-409C-BE32-E72D297353CC}">
                  <c16:uniqueId val="{00000001-AA38-914D-86CC-23B2D2399A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desired_services!$A$144:$A$145</c:f>
              <c:strCache>
                <c:ptCount val="2"/>
                <c:pt idx="0">
                  <c:v>pct of people answed</c:v>
                </c:pt>
                <c:pt idx="1">
                  <c:v>pct of people don't answed</c:v>
                </c:pt>
              </c:strCache>
            </c:strRef>
          </c:cat>
          <c:val>
            <c:numRef>
              <c:f>desired_services!$B$144:$B$145</c:f>
              <c:numCache>
                <c:formatCode>0.00</c:formatCode>
                <c:ptCount val="2"/>
                <c:pt idx="0">
                  <c:v>0.76</c:v>
                </c:pt>
                <c:pt idx="1">
                  <c:v>0.24</c:v>
                </c:pt>
              </c:numCache>
            </c:numRef>
          </c:val>
          <c:extLst>
            <c:ext xmlns:c16="http://schemas.microsoft.com/office/drawing/2014/chart" uri="{C3380CC4-5D6E-409C-BE32-E72D297353CC}">
              <c16:uniqueId val="{00000000-AA38-914D-86CC-23B2D2399AA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12700">
              <a:solidFill>
                <a:schemeClr val="bg1">
                  <a:lumMod val="75000"/>
                  <a:alpha val="70000"/>
                </a:schemeClr>
              </a:solidFill>
            </a:ln>
          </c:spPr>
          <c:dPt>
            <c:idx val="0"/>
            <c:bubble3D val="0"/>
            <c:spPr>
              <a:solidFill>
                <a:srgbClr val="468DCE">
                  <a:alpha val="80000"/>
                </a:srgbClr>
              </a:solidFill>
              <a:ln w="12700">
                <a:solidFill>
                  <a:schemeClr val="bg1">
                    <a:lumMod val="75000"/>
                    <a:alpha val="70000"/>
                  </a:schemeClr>
                </a:solidFill>
              </a:ln>
              <a:effectLst/>
            </c:spPr>
            <c:extLst>
              <c:ext xmlns:c16="http://schemas.microsoft.com/office/drawing/2014/chart" uri="{C3380CC4-5D6E-409C-BE32-E72D297353CC}">
                <c16:uniqueId val="{00000002-4EF1-9349-AC38-0624882F368B}"/>
              </c:ext>
            </c:extLst>
          </c:dPt>
          <c:dPt>
            <c:idx val="1"/>
            <c:bubble3D val="0"/>
            <c:spPr>
              <a:solidFill>
                <a:schemeClr val="bg1">
                  <a:alpha val="80000"/>
                </a:schemeClr>
              </a:solidFill>
              <a:ln w="12700">
                <a:solidFill>
                  <a:schemeClr val="bg1">
                    <a:lumMod val="75000"/>
                    <a:alpha val="70000"/>
                  </a:schemeClr>
                </a:solidFill>
              </a:ln>
              <a:effectLst/>
            </c:spPr>
            <c:extLst>
              <c:ext xmlns:c16="http://schemas.microsoft.com/office/drawing/2014/chart" uri="{C3380CC4-5D6E-409C-BE32-E72D297353CC}">
                <c16:uniqueId val="{00000001-4EF1-9349-AC38-0624882F368B}"/>
              </c:ext>
            </c:extLst>
          </c:dPt>
          <c:dLbls>
            <c:dLbl>
              <c:idx val="1"/>
              <c:delete val="1"/>
              <c:extLst>
                <c:ext xmlns:c15="http://schemas.microsoft.com/office/drawing/2012/chart" uri="{CE6537A1-D6FC-4f65-9D91-7224C49458BB}"/>
                <c:ext xmlns:c16="http://schemas.microsoft.com/office/drawing/2014/chart" uri="{C3380CC4-5D6E-409C-BE32-E72D297353CC}">
                  <c16:uniqueId val="{00000001-4EF1-9349-AC38-0624882F368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desired_services!$A$149:$A$150</c:f>
              <c:strCache>
                <c:ptCount val="2"/>
                <c:pt idx="0">
                  <c:v>pct of people answed</c:v>
                </c:pt>
                <c:pt idx="1">
                  <c:v>pct of people don't answed</c:v>
                </c:pt>
              </c:strCache>
            </c:strRef>
          </c:cat>
          <c:val>
            <c:numRef>
              <c:f>desired_services!$B$149:$B$150</c:f>
              <c:numCache>
                <c:formatCode>0.00</c:formatCode>
                <c:ptCount val="2"/>
                <c:pt idx="0">
                  <c:v>0.38</c:v>
                </c:pt>
                <c:pt idx="1">
                  <c:v>0.62</c:v>
                </c:pt>
              </c:numCache>
            </c:numRef>
          </c:val>
          <c:extLst>
            <c:ext xmlns:c16="http://schemas.microsoft.com/office/drawing/2014/chart" uri="{C3380CC4-5D6E-409C-BE32-E72D297353CC}">
              <c16:uniqueId val="{00000000-4EF1-9349-AC38-0624882F368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offered_services!$C$1</c:f>
              <c:strCache>
                <c:ptCount val="1"/>
                <c:pt idx="0">
                  <c:v>percentage</c:v>
                </c:pt>
              </c:strCache>
            </c:strRef>
          </c:tx>
          <c:spPr>
            <a:solidFill>
              <a:srgbClr val="338DCD"/>
            </a:solidFill>
            <a:ln>
              <a:noFill/>
            </a:ln>
            <a:effectLst/>
          </c:spPr>
          <c:invertIfNegative val="0"/>
          <c:dPt>
            <c:idx val="9"/>
            <c:invertIfNegative val="0"/>
            <c:bubble3D val="0"/>
            <c:spPr>
              <a:solidFill>
                <a:srgbClr val="338DCD"/>
              </a:solidFill>
              <a:ln>
                <a:noFill/>
              </a:ln>
              <a:effectLst/>
            </c:spPr>
            <c:extLst>
              <c:ext xmlns:c16="http://schemas.microsoft.com/office/drawing/2014/chart" uri="{C3380CC4-5D6E-409C-BE32-E72D297353CC}">
                <c16:uniqueId val="{00000001-EC74-554E-9B80-65A73E58A41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offered_services!$A$2:$A$10</c:f>
              <c:strCache>
                <c:ptCount val="9"/>
                <c:pt idx="0">
                  <c:v>HEALTH</c:v>
                </c:pt>
                <c:pt idx="1">
                  <c:v>BUREAUCRACY</c:v>
                </c:pt>
                <c:pt idx="2">
                  <c:v>FOOD</c:v>
                </c:pt>
                <c:pt idx="3">
                  <c:v>AESTHETICS</c:v>
                </c:pt>
                <c:pt idx="4">
                  <c:v>VOLUNTEER</c:v>
                </c:pt>
                <c:pt idx="5">
                  <c:v>MENTAL HEALTH</c:v>
                </c:pt>
                <c:pt idx="6">
                  <c:v>ART &amp; CULTURE</c:v>
                </c:pt>
                <c:pt idx="7">
                  <c:v>SOCIAL SUPPORT</c:v>
                </c:pt>
                <c:pt idx="8">
                  <c:v>JOB &amp; BUSINESS</c:v>
                </c:pt>
              </c:strCache>
            </c:strRef>
          </c:cat>
          <c:val>
            <c:numRef>
              <c:f>offered_services!$C$2:$C$10</c:f>
              <c:numCache>
                <c:formatCode>0%</c:formatCode>
                <c:ptCount val="9"/>
                <c:pt idx="0">
                  <c:v>3.0303030303030304E-2</c:v>
                </c:pt>
                <c:pt idx="1">
                  <c:v>3.0303030303030304E-2</c:v>
                </c:pt>
                <c:pt idx="2">
                  <c:v>3.0303030303030304E-2</c:v>
                </c:pt>
                <c:pt idx="3">
                  <c:v>6.0606060606060608E-2</c:v>
                </c:pt>
                <c:pt idx="4">
                  <c:v>6.0606060606060608E-2</c:v>
                </c:pt>
                <c:pt idx="5">
                  <c:v>0.10606060606060606</c:v>
                </c:pt>
                <c:pt idx="6">
                  <c:v>0.16666666666666666</c:v>
                </c:pt>
                <c:pt idx="7">
                  <c:v>0.21212121212121213</c:v>
                </c:pt>
                <c:pt idx="8">
                  <c:v>0.30303030303030304</c:v>
                </c:pt>
              </c:numCache>
            </c:numRef>
          </c:val>
          <c:extLst>
            <c:ext xmlns:c16="http://schemas.microsoft.com/office/drawing/2014/chart" uri="{C3380CC4-5D6E-409C-BE32-E72D297353CC}">
              <c16:uniqueId val="{00000000-EC74-554E-9B80-65A73E58A41D}"/>
            </c:ext>
          </c:extLst>
        </c:ser>
        <c:dLbls>
          <c:showLegendKey val="0"/>
          <c:showVal val="0"/>
          <c:showCatName val="0"/>
          <c:showSerName val="0"/>
          <c:showPercent val="0"/>
          <c:showBubbleSize val="0"/>
        </c:dLbls>
        <c:gapWidth val="70"/>
        <c:axId val="289198272"/>
        <c:axId val="609471408"/>
      </c:barChart>
      <c:catAx>
        <c:axId val="2891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j-lt"/>
                <a:ea typeface="+mn-ea"/>
                <a:cs typeface="+mn-cs"/>
              </a:defRPr>
            </a:pPr>
            <a:endParaRPr lang="en-DE"/>
          </a:p>
        </c:txPr>
        <c:crossAx val="609471408"/>
        <c:crosses val="autoZero"/>
        <c:auto val="1"/>
        <c:lblAlgn val="ctr"/>
        <c:lblOffset val="100"/>
        <c:noMultiLvlLbl val="0"/>
      </c:catAx>
      <c:valAx>
        <c:axId val="609471408"/>
        <c:scaling>
          <c:orientation val="minMax"/>
        </c:scaling>
        <c:delete val="1"/>
        <c:axPos val="b"/>
        <c:numFmt formatCode="0%" sourceLinked="1"/>
        <c:majorTickMark val="none"/>
        <c:minorTickMark val="none"/>
        <c:tickLblPos val="nextTo"/>
        <c:crossAx val="2891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bg1">
                  <a:lumMod val="50000"/>
                </a:schemeClr>
              </a:solidFill>
              <a:ln>
                <a:noFill/>
              </a:ln>
              <a:effectLst/>
            </c:spPr>
            <c:extLst>
              <c:ext xmlns:c16="http://schemas.microsoft.com/office/drawing/2014/chart" uri="{C3380CC4-5D6E-409C-BE32-E72D297353CC}">
                <c16:uniqueId val="{00000001-814C-BD4A-A061-5DC9A67575BC}"/>
              </c:ext>
            </c:extLst>
          </c:dPt>
          <c:dPt>
            <c:idx val="1"/>
            <c:bubble3D val="0"/>
            <c:spPr>
              <a:solidFill>
                <a:srgbClr val="0070C0"/>
              </a:solidFill>
              <a:ln>
                <a:noFill/>
              </a:ln>
              <a:effectLst/>
            </c:spPr>
            <c:extLst>
              <c:ext xmlns:c16="http://schemas.microsoft.com/office/drawing/2014/chart" uri="{C3380CC4-5D6E-409C-BE32-E72D297353CC}">
                <c16:uniqueId val="{00000002-814C-BD4A-A061-5DC9A67575B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DE"/>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offered_services!$A$13:$A$14</c:f>
              <c:strCache>
                <c:ptCount val="2"/>
                <c:pt idx="0">
                  <c:v>NO</c:v>
                </c:pt>
                <c:pt idx="1">
                  <c:v>YES</c:v>
                </c:pt>
              </c:strCache>
            </c:strRef>
          </c:cat>
          <c:val>
            <c:numRef>
              <c:f>offered_services!$B$13:$B$14</c:f>
              <c:numCache>
                <c:formatCode>General</c:formatCode>
                <c:ptCount val="2"/>
                <c:pt idx="0">
                  <c:v>97</c:v>
                </c:pt>
                <c:pt idx="1">
                  <c:v>59</c:v>
                </c:pt>
              </c:numCache>
            </c:numRef>
          </c:val>
          <c:extLst>
            <c:ext xmlns:c16="http://schemas.microsoft.com/office/drawing/2014/chart" uri="{C3380CC4-5D6E-409C-BE32-E72D297353CC}">
              <c16:uniqueId val="{00000000-814C-BD4A-A061-5DC9A67575B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spPr>
            <a:solidFill>
              <a:srgbClr val="0070C0"/>
            </a:solidFill>
            <a:ln w="12700">
              <a:noFill/>
            </a:ln>
          </c:spPr>
          <c:explosion val="1"/>
          <c:dPt>
            <c:idx val="0"/>
            <c:bubble3D val="0"/>
            <c:spPr>
              <a:solidFill>
                <a:srgbClr val="0070C0">
                  <a:alpha val="80000"/>
                </a:srgbClr>
              </a:solidFill>
              <a:ln w="12700">
                <a:noFill/>
              </a:ln>
              <a:effectLst/>
            </c:spPr>
            <c:extLst>
              <c:ext xmlns:c16="http://schemas.microsoft.com/office/drawing/2014/chart" uri="{C3380CC4-5D6E-409C-BE32-E72D297353CC}">
                <c16:uniqueId val="{00000001-8AEF-2B49-B447-5080C53C42AA}"/>
              </c:ext>
            </c:extLst>
          </c:dPt>
          <c:dPt>
            <c:idx val="1"/>
            <c:bubble3D val="0"/>
            <c:spPr>
              <a:solidFill>
                <a:schemeClr val="tx1">
                  <a:lumMod val="50000"/>
                  <a:lumOff val="50000"/>
                  <a:alpha val="80000"/>
                </a:schemeClr>
              </a:solidFill>
              <a:ln w="12700">
                <a:noFill/>
              </a:ln>
              <a:effectLst/>
            </c:spPr>
            <c:extLst>
              <c:ext xmlns:c16="http://schemas.microsoft.com/office/drawing/2014/chart" uri="{C3380CC4-5D6E-409C-BE32-E72D297353CC}">
                <c16:uniqueId val="{00000003-8AEF-2B49-B447-5080C53C42AA}"/>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EF-2B49-B447-5080C53C42AA}"/>
                </c:ext>
              </c:extLst>
            </c:dLbl>
            <c:dLbl>
              <c:idx val="1"/>
              <c:layout>
                <c:manualLayout>
                  <c:x val="0.1895392566719383"/>
                  <c:y val="-4.8982266886626602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EF-2B49-B447-5080C53C42A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libri" panose="020F0502020204030204" pitchFamily="34" charset="0"/>
                    <a:ea typeface="+mn-ea"/>
                    <a:cs typeface="Calibri" panose="020F0502020204030204" pitchFamily="34" charset="0"/>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4-8AEF-2B49-B447-5080C53C42A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rgbClr val="0070C0">
                <a:alpha val="8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5E53-654A-9BAA-76C84F8019B5}"/>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40714083586018"/>
          <c:y val="0.1880626148918832"/>
          <c:w val="0.84511067366579173"/>
          <c:h val="0.54825717391242756"/>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DA78-1D47-88A4-AF025F7CD2EF}"/>
            </c:ext>
          </c:extLst>
        </c:ser>
        <c:ser>
          <c:idx val="1"/>
          <c:order val="1"/>
          <c:tx>
            <c:strRef>
              <c:f>citizenship!$C$12</c:f>
              <c:strCache>
                <c:ptCount val="1"/>
                <c:pt idx="0">
                  <c:v>pct</c:v>
                </c:pt>
              </c:strCache>
            </c:strRef>
          </c:tx>
          <c:spPr>
            <a:solidFill>
              <a:srgbClr val="338DCD"/>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DA78-1D47-88A4-AF025F7CD2E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DA78-1D47-88A4-AF025F7CD2EF}"/>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985483190287105E-2"/>
          <c:y val="8.0289209716862472E-2"/>
          <c:w val="0.9420290336194258"/>
          <c:h val="0.76085164516112214"/>
        </c:manualLayout>
      </c:layout>
      <c:barChart>
        <c:barDir val="col"/>
        <c:grouping val="clustered"/>
        <c:varyColors val="0"/>
        <c:ser>
          <c:idx val="0"/>
          <c:order val="0"/>
          <c:tx>
            <c:strRef>
              <c:f>how_long!$A$28</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2225" cap="rnd">
                <a:solidFill>
                  <a:schemeClr val="accent1">
                    <a:alpha val="43000"/>
                  </a:schemeClr>
                </a:solidFill>
                <a:prstDash val="sysDot"/>
              </a:ln>
              <a:effectLst/>
            </c:spPr>
            <c:trendlineType val="exp"/>
            <c:dispRSqr val="0"/>
            <c:dispEq val="0"/>
          </c:trendline>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0-EC6E-604C-9EF7-5A2F11A4D9DA}"/>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DE"/>
          </a:p>
        </c:txPr>
        <c:crossAx val="901653023"/>
        <c:crosses val="autoZero"/>
        <c:auto val="1"/>
        <c:lblAlgn val="ctr"/>
        <c:lblOffset val="2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97912569203999E-2"/>
          <c:y val="5.7915679487788717E-2"/>
          <c:w val="0.9002599976532073"/>
          <c:h val="0.70595543564330543"/>
        </c:manualLayout>
      </c:layout>
      <c:bubbleChart>
        <c:varyColors val="0"/>
        <c:ser>
          <c:idx val="0"/>
          <c:order val="0"/>
          <c:spPr>
            <a:solidFill>
              <a:srgbClr val="0070C0"/>
            </a:solidFill>
            <a:ln>
              <a:noFill/>
            </a:ln>
            <a:effectLst/>
          </c:spPr>
          <c:invertIfNegative val="0"/>
          <c:dPt>
            <c:idx val="0"/>
            <c:invertIfNegative val="0"/>
            <c:bubble3D val="1"/>
            <c:spPr>
              <a:solidFill>
                <a:srgbClr val="0070C0">
                  <a:alpha val="70000"/>
                </a:srgbClr>
              </a:solidFill>
              <a:ln>
                <a:noFill/>
              </a:ln>
              <a:effectLst/>
            </c:spPr>
            <c:extLst>
              <c:ext xmlns:c16="http://schemas.microsoft.com/office/drawing/2014/chart" uri="{C3380CC4-5D6E-409C-BE32-E72D297353CC}">
                <c16:uniqueId val="{00000000-88F1-0E4A-BE37-B8D7DB3EFD63}"/>
              </c:ext>
            </c:extLst>
          </c:dPt>
          <c:dPt>
            <c:idx val="3"/>
            <c:invertIfNegative val="0"/>
            <c:bubble3D val="1"/>
            <c:spPr>
              <a:solidFill>
                <a:srgbClr val="0070C0">
                  <a:alpha val="70000"/>
                </a:srgbClr>
              </a:solidFill>
              <a:ln>
                <a:noFill/>
              </a:ln>
              <a:effectLst/>
            </c:spPr>
            <c:extLst>
              <c:ext xmlns:c16="http://schemas.microsoft.com/office/drawing/2014/chart" uri="{C3380CC4-5D6E-409C-BE32-E72D297353CC}">
                <c16:uniqueId val="{00000003-88F1-0E4A-BE37-B8D7DB3EFD63}"/>
              </c:ext>
            </c:extLst>
          </c:dPt>
          <c:dPt>
            <c:idx val="4"/>
            <c:invertIfNegative val="0"/>
            <c:bubble3D val="1"/>
            <c:spPr>
              <a:solidFill>
                <a:srgbClr val="0070C0">
                  <a:alpha val="70000"/>
                </a:srgbClr>
              </a:solidFill>
              <a:ln>
                <a:noFill/>
              </a:ln>
              <a:effectLst/>
            </c:spPr>
            <c:extLst>
              <c:ext xmlns:c16="http://schemas.microsoft.com/office/drawing/2014/chart" uri="{C3380CC4-5D6E-409C-BE32-E72D297353CC}">
                <c16:uniqueId val="{00000004-88F1-0E4A-BE37-B8D7DB3EFD63}"/>
              </c:ext>
            </c:extLst>
          </c:dPt>
          <c:dPt>
            <c:idx val="5"/>
            <c:invertIfNegative val="0"/>
            <c:bubble3D val="1"/>
            <c:spPr>
              <a:solidFill>
                <a:srgbClr val="0070C0">
                  <a:alpha val="70000"/>
                </a:srgbClr>
              </a:solidFill>
              <a:ln>
                <a:noFill/>
              </a:ln>
              <a:effectLst/>
            </c:spPr>
            <c:extLst>
              <c:ext xmlns:c16="http://schemas.microsoft.com/office/drawing/2014/chart" uri="{C3380CC4-5D6E-409C-BE32-E72D297353CC}">
                <c16:uniqueId val="{00000005-88F1-0E4A-BE37-B8D7DB3EFD63}"/>
              </c:ext>
            </c:extLst>
          </c:dPt>
          <c:dLbls>
            <c:dLbl>
              <c:idx val="0"/>
              <c:tx>
                <c:rich>
                  <a:bodyPr/>
                  <a:lstStyle/>
                  <a:p>
                    <a:fld id="{90E8F6D4-D5D1-0A4A-8CF1-21DB039F4829}"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8F1-0E4A-BE37-B8D7DB3EFD63}"/>
                </c:ext>
              </c:extLst>
            </c:dLbl>
            <c:dLbl>
              <c:idx val="1"/>
              <c:tx>
                <c:rich>
                  <a:bodyPr/>
                  <a:lstStyle/>
                  <a:p>
                    <a:fld id="{4EA25ED8-C25E-2341-8FAF-4FEA6E097E6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F1-0E4A-BE37-B8D7DB3EFD63}"/>
                </c:ext>
              </c:extLst>
            </c:dLbl>
            <c:dLbl>
              <c:idx val="2"/>
              <c:tx>
                <c:rich>
                  <a:bodyPr/>
                  <a:lstStyle/>
                  <a:p>
                    <a:fld id="{E6363514-6263-4F49-991F-3E35E4EDE76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F1-0E4A-BE37-B8D7DB3EFD63}"/>
                </c:ext>
              </c:extLst>
            </c:dLbl>
            <c:dLbl>
              <c:idx val="3"/>
              <c:tx>
                <c:rich>
                  <a:bodyPr/>
                  <a:lstStyle/>
                  <a:p>
                    <a:fld id="{4771AE34-3F62-DC49-ACC8-79E44D4FAD0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F1-0E4A-BE37-B8D7DB3EFD63}"/>
                </c:ext>
              </c:extLst>
            </c:dLbl>
            <c:dLbl>
              <c:idx val="4"/>
              <c:tx>
                <c:rich>
                  <a:bodyPr/>
                  <a:lstStyle/>
                  <a:p>
                    <a:fld id="{331C3DFC-F295-484F-9CA7-A2FC96144AEA}"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F1-0E4A-BE37-B8D7DB3EFD63}"/>
                </c:ext>
              </c:extLst>
            </c:dLbl>
            <c:dLbl>
              <c:idx val="5"/>
              <c:tx>
                <c:rich>
                  <a:bodyPr/>
                  <a:lstStyle/>
                  <a:p>
                    <a:fld id="{C0B60EEC-2EC2-DE4A-9993-A1C900578C5F}"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8F1-0E4A-BE37-B8D7DB3EFD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6-88F1-0E4A-BE37-B8D7DB3EFD63}"/>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301717779893533E-2"/>
          <c:y val="4.5204178668774991E-2"/>
          <c:w val="0.77439596322900739"/>
          <c:h val="0.58540416431815911"/>
        </c:manualLayout>
      </c:layout>
      <c:barChart>
        <c:barDir val="col"/>
        <c:grouping val="clustered"/>
        <c:varyColors val="0"/>
        <c:ser>
          <c:idx val="0"/>
          <c:order val="0"/>
          <c:tx>
            <c:strRef>
              <c:f>how_long!$A$28</c:f>
              <c:strCache>
                <c:ptCount val="1"/>
                <c:pt idx="0">
                  <c:v>pct</c:v>
                </c:pt>
              </c:strCache>
            </c:strRef>
          </c:tx>
          <c:spPr>
            <a:solidFill>
              <a:srgbClr val="0070C0"/>
            </a:solidFill>
            <a:ln>
              <a:noFill/>
            </a:ln>
            <a:effectLst/>
          </c:spPr>
          <c:invertIfNegative val="0"/>
          <c:dPt>
            <c:idx val="1"/>
            <c:invertIfNegative val="0"/>
            <c:bubble3D val="0"/>
            <c:spPr>
              <a:solidFill>
                <a:srgbClr val="0070C0">
                  <a:alpha val="80000"/>
                </a:srgbClr>
              </a:solidFill>
              <a:ln>
                <a:noFill/>
              </a:ln>
              <a:effectLst/>
            </c:spPr>
            <c:extLst>
              <c:ext xmlns:c16="http://schemas.microsoft.com/office/drawing/2014/chart" uri="{C3380CC4-5D6E-409C-BE32-E72D297353CC}">
                <c16:uniqueId val="{00000003-F570-F54E-83EA-29BAA00C13BB}"/>
              </c:ext>
            </c:extLst>
          </c:dPt>
          <c:dPt>
            <c:idx val="2"/>
            <c:invertIfNegative val="0"/>
            <c:bubble3D val="0"/>
            <c:spPr>
              <a:solidFill>
                <a:srgbClr val="0070C0">
                  <a:alpha val="30000"/>
                </a:srgbClr>
              </a:solidFill>
              <a:ln>
                <a:noFill/>
              </a:ln>
              <a:effectLst/>
            </c:spPr>
            <c:extLst>
              <c:ext xmlns:c16="http://schemas.microsoft.com/office/drawing/2014/chart" uri="{C3380CC4-5D6E-409C-BE32-E72D297353CC}">
                <c16:uniqueId val="{00000004-F570-F54E-83EA-29BAA00C13BB}"/>
              </c:ext>
            </c:extLst>
          </c:dPt>
          <c:dPt>
            <c:idx val="3"/>
            <c:invertIfNegative val="0"/>
            <c:bubble3D val="0"/>
            <c:spPr>
              <a:solidFill>
                <a:srgbClr val="0070C0">
                  <a:alpha val="30000"/>
                </a:srgbClr>
              </a:solidFill>
              <a:ln>
                <a:noFill/>
              </a:ln>
              <a:effectLst/>
            </c:spPr>
            <c:extLst>
              <c:ext xmlns:c16="http://schemas.microsoft.com/office/drawing/2014/chart" uri="{C3380CC4-5D6E-409C-BE32-E72D297353CC}">
                <c16:uniqueId val="{00000005-F570-F54E-83EA-29BAA00C13BB}"/>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1-F570-F54E-83EA-29BAA00C13BB}"/>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901653023"/>
        <c:crosses val="autoZero"/>
        <c:auto val="1"/>
        <c:lblAlgn val="ctr"/>
        <c:lblOffset val="1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C144-1C47-A82D-1475CD835B3A}"/>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Pt>
            <c:idx val="12"/>
            <c:invertIfNegative val="0"/>
            <c:bubble3D val="0"/>
            <c:spPr>
              <a:solidFill>
                <a:srgbClr val="FFC000">
                  <a:alpha val="90000"/>
                </a:srgbClr>
              </a:solidFill>
              <a:ln>
                <a:noFill/>
              </a:ln>
              <a:effectLst/>
            </c:spPr>
            <c:extLst>
              <c:ext xmlns:c16="http://schemas.microsoft.com/office/drawing/2014/chart" uri="{C3380CC4-5D6E-409C-BE32-E72D297353CC}">
                <c16:uniqueId val="{0000000D-C144-1C47-A82D-1475CD835B3A}"/>
              </c:ext>
            </c:extLst>
          </c:dPt>
          <c:dPt>
            <c:idx val="13"/>
            <c:invertIfNegative val="0"/>
            <c:bubble3D val="0"/>
            <c:spPr>
              <a:solidFill>
                <a:srgbClr val="FFC000">
                  <a:alpha val="90000"/>
                </a:srgbClr>
              </a:solidFill>
              <a:ln>
                <a:noFill/>
              </a:ln>
              <a:effectLst/>
            </c:spPr>
            <c:extLst>
              <c:ext xmlns:c16="http://schemas.microsoft.com/office/drawing/2014/chart" uri="{C3380CC4-5D6E-409C-BE32-E72D297353CC}">
                <c16:uniqueId val="{0000000E-C144-1C47-A82D-1475CD835B3A}"/>
              </c:ext>
            </c:extLst>
          </c:dPt>
          <c:dPt>
            <c:idx val="14"/>
            <c:invertIfNegative val="0"/>
            <c:bubble3D val="0"/>
            <c:spPr>
              <a:solidFill>
                <a:srgbClr val="FFC000">
                  <a:alpha val="90000"/>
                </a:srgbClr>
              </a:solidFill>
              <a:ln>
                <a:noFill/>
              </a:ln>
              <a:effectLst/>
            </c:spPr>
            <c:extLst>
              <c:ext xmlns:c16="http://schemas.microsoft.com/office/drawing/2014/chart" uri="{C3380CC4-5D6E-409C-BE32-E72D297353CC}">
                <c16:uniqueId val="{0000000F-C144-1C47-A82D-1475CD835B3A}"/>
              </c:ext>
            </c:extLst>
          </c:dPt>
          <c:dPt>
            <c:idx val="15"/>
            <c:invertIfNegative val="0"/>
            <c:bubble3D val="0"/>
            <c:spPr>
              <a:solidFill>
                <a:srgbClr val="FFC000">
                  <a:alpha val="90000"/>
                </a:srgbClr>
              </a:solidFill>
              <a:ln>
                <a:noFill/>
              </a:ln>
              <a:effectLst/>
            </c:spPr>
            <c:extLst>
              <c:ext xmlns:c16="http://schemas.microsoft.com/office/drawing/2014/chart" uri="{C3380CC4-5D6E-409C-BE32-E72D297353CC}">
                <c16:uniqueId val="{00000010-C144-1C47-A82D-1475CD835B3A}"/>
              </c:ext>
            </c:extLst>
          </c:dPt>
          <c:dPt>
            <c:idx val="16"/>
            <c:invertIfNegative val="0"/>
            <c:bubble3D val="0"/>
            <c:spPr>
              <a:solidFill>
                <a:srgbClr val="FFC000">
                  <a:alpha val="90000"/>
                </a:srgbClr>
              </a:solidFill>
              <a:ln>
                <a:noFill/>
              </a:ln>
              <a:effectLst/>
            </c:spPr>
            <c:extLst>
              <c:ext xmlns:c16="http://schemas.microsoft.com/office/drawing/2014/chart" uri="{C3380CC4-5D6E-409C-BE32-E72D297353CC}">
                <c16:uniqueId val="{00000011-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01-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02-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03-C144-1C47-A82D-1475CD835B3A}"/>
                </c:ext>
              </c:extLst>
            </c:dLbl>
            <c:dLbl>
              <c:idx val="3"/>
              <c:delete val="1"/>
              <c:extLst>
                <c:ext xmlns:c15="http://schemas.microsoft.com/office/drawing/2012/chart" uri="{CE6537A1-D6FC-4f65-9D91-7224C49458BB}"/>
                <c:ext xmlns:c16="http://schemas.microsoft.com/office/drawing/2014/chart" uri="{C3380CC4-5D6E-409C-BE32-E72D297353CC}">
                  <c16:uniqueId val="{00000004-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05-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06-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07-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08-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09-C144-1C47-A82D-1475CD835B3A}"/>
                </c:ext>
              </c:extLst>
            </c:dLbl>
            <c:dLbl>
              <c:idx val="9"/>
              <c:delete val="1"/>
              <c:extLst>
                <c:ext xmlns:c15="http://schemas.microsoft.com/office/drawing/2012/chart" uri="{CE6537A1-D6FC-4f65-9D91-7224C49458BB}"/>
                <c:ext xmlns:c16="http://schemas.microsoft.com/office/drawing/2014/chart" uri="{C3380CC4-5D6E-409C-BE32-E72D297353CC}">
                  <c16:uniqueId val="{0000000A-C144-1C47-A82D-1475CD835B3A}"/>
                </c:ext>
              </c:extLst>
            </c:dLbl>
            <c:dLbl>
              <c:idx val="10"/>
              <c:tx>
                <c:rich>
                  <a:bodyPr/>
                  <a:lstStyle/>
                  <a:p>
                    <a:fld id="{9B8F5466-3F48-C345-8512-77509DDE4BCE}" type="CELLRANGE">
                      <a:rPr lang="en-US"/>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144-1C47-A82D-1475CD835B3A}"/>
                </c:ext>
              </c:extLst>
            </c:dLbl>
            <c:dLbl>
              <c:idx val="11"/>
              <c:tx>
                <c:rich>
                  <a:bodyPr/>
                  <a:lstStyle/>
                  <a:p>
                    <a:fld id="{FA2F9414-7094-1745-A5FF-D8ABE94B4A0A}"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144-1C47-A82D-1475CD835B3A}"/>
                </c:ext>
              </c:extLst>
            </c:dLbl>
            <c:dLbl>
              <c:idx val="12"/>
              <c:tx>
                <c:rich>
                  <a:bodyPr/>
                  <a:lstStyle/>
                  <a:p>
                    <a:fld id="{94F9C2F0-B457-C542-8DB7-02C146DAAF1A}"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144-1C47-A82D-1475CD835B3A}"/>
                </c:ext>
              </c:extLst>
            </c:dLbl>
            <c:dLbl>
              <c:idx val="13"/>
              <c:tx>
                <c:rich>
                  <a:bodyPr/>
                  <a:lstStyle/>
                  <a:p>
                    <a:fld id="{D4CE1579-699D-EE40-81E3-F43233A576E8}"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144-1C47-A82D-1475CD835B3A}"/>
                </c:ext>
              </c:extLst>
            </c:dLbl>
            <c:dLbl>
              <c:idx val="14"/>
              <c:tx>
                <c:rich>
                  <a:bodyPr/>
                  <a:lstStyle/>
                  <a:p>
                    <a:fld id="{E9005817-98BA-D446-A2F7-E34BB8AF5B1D}"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144-1C47-A82D-1475CD835B3A}"/>
                </c:ext>
              </c:extLst>
            </c:dLbl>
            <c:dLbl>
              <c:idx val="15"/>
              <c:tx>
                <c:rich>
                  <a:bodyPr/>
                  <a:lstStyle/>
                  <a:p>
                    <a:fld id="{6D3D9AE1-5481-914E-9E2E-5FAAD371A9C6}"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144-1C47-A82D-1475CD835B3A}"/>
                </c:ext>
              </c:extLst>
            </c:dLbl>
            <c:dLbl>
              <c:idx val="16"/>
              <c:tx>
                <c:rich>
                  <a:bodyPr/>
                  <a:lstStyle/>
                  <a:p>
                    <a:fld id="{CC281047-6D6E-FD4C-AC52-5BB0745AA8D7}"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12-C144-1C47-A82D-1475CD835B3A}"/>
                </c:ext>
              </c:extLst>
            </c:dLbl>
            <c:dLbl>
              <c:idx val="18"/>
              <c:delete val="1"/>
              <c:extLst>
                <c:ext xmlns:c15="http://schemas.microsoft.com/office/drawing/2012/chart" uri="{CE6537A1-D6FC-4f65-9D91-7224C49458BB}"/>
                <c:ext xmlns:c16="http://schemas.microsoft.com/office/drawing/2014/chart" uri="{C3380CC4-5D6E-409C-BE32-E72D297353CC}">
                  <c16:uniqueId val="{00000013-C144-1C47-A82D-1475CD835B3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14-C144-1C47-A82D-1475CD835B3A}"/>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15-C144-1C47-A82D-1475CD835B3A}"/>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Pt>
            <c:idx val="3"/>
            <c:invertIfNegative val="0"/>
            <c:bubble3D val="0"/>
            <c:spPr>
              <a:solidFill>
                <a:srgbClr val="0070C0">
                  <a:alpha val="60000"/>
                </a:srgbClr>
              </a:solidFill>
              <a:ln>
                <a:noFill/>
              </a:ln>
              <a:effectLst/>
            </c:spPr>
            <c:extLst>
              <c:ext xmlns:c16="http://schemas.microsoft.com/office/drawing/2014/chart" uri="{C3380CC4-5D6E-409C-BE32-E72D297353CC}">
                <c16:uniqueId val="{00000019-C144-1C47-A82D-1475CD835B3A}"/>
              </c:ext>
            </c:extLst>
          </c:dPt>
          <c:dPt>
            <c:idx val="9"/>
            <c:invertIfNegative val="0"/>
            <c:bubble3D val="0"/>
            <c:spPr>
              <a:solidFill>
                <a:srgbClr val="0070C0">
                  <a:alpha val="60000"/>
                </a:srgbClr>
              </a:solidFill>
              <a:ln>
                <a:noFill/>
              </a:ln>
              <a:effectLst/>
            </c:spPr>
            <c:extLst>
              <c:ext xmlns:c16="http://schemas.microsoft.com/office/drawing/2014/chart" uri="{C3380CC4-5D6E-409C-BE32-E72D297353CC}">
                <c16:uniqueId val="{0000001F-C144-1C47-A82D-1475CD835B3A}"/>
              </c:ext>
            </c:extLst>
          </c:dPt>
          <c:dPt>
            <c:idx val="11"/>
            <c:invertIfNegative val="0"/>
            <c:bubble3D val="0"/>
            <c:spPr>
              <a:solidFill>
                <a:srgbClr val="0070C0">
                  <a:alpha val="60000"/>
                </a:srgbClr>
              </a:solidFill>
              <a:ln>
                <a:noFill/>
              </a:ln>
              <a:effectLst/>
            </c:spPr>
            <c:extLst>
              <c:ext xmlns:c16="http://schemas.microsoft.com/office/drawing/2014/chart" uri="{C3380CC4-5D6E-409C-BE32-E72D297353CC}">
                <c16:uniqueId val="{00000021-C144-1C47-A82D-1475CD835B3A}"/>
              </c:ext>
            </c:extLst>
          </c:dPt>
          <c:dPt>
            <c:idx val="12"/>
            <c:invertIfNegative val="0"/>
            <c:bubble3D val="0"/>
            <c:spPr>
              <a:solidFill>
                <a:srgbClr val="0070C0">
                  <a:alpha val="60000"/>
                </a:srgbClr>
              </a:solidFill>
              <a:ln>
                <a:noFill/>
              </a:ln>
              <a:effectLst/>
            </c:spPr>
            <c:extLst>
              <c:ext xmlns:c16="http://schemas.microsoft.com/office/drawing/2014/chart" uri="{C3380CC4-5D6E-409C-BE32-E72D297353CC}">
                <c16:uniqueId val="{00000022-C144-1C47-A82D-1475CD835B3A}"/>
              </c:ext>
            </c:extLst>
          </c:dPt>
          <c:dPt>
            <c:idx val="13"/>
            <c:invertIfNegative val="0"/>
            <c:bubble3D val="0"/>
            <c:spPr>
              <a:solidFill>
                <a:srgbClr val="0070C0">
                  <a:alpha val="30000"/>
                </a:srgbClr>
              </a:solidFill>
              <a:ln>
                <a:noFill/>
              </a:ln>
              <a:effectLst/>
            </c:spPr>
            <c:extLst>
              <c:ext xmlns:c16="http://schemas.microsoft.com/office/drawing/2014/chart" uri="{C3380CC4-5D6E-409C-BE32-E72D297353CC}">
                <c16:uniqueId val="{00000023-C144-1C47-A82D-1475CD835B3A}"/>
              </c:ext>
            </c:extLst>
          </c:dPt>
          <c:dPt>
            <c:idx val="15"/>
            <c:invertIfNegative val="0"/>
            <c:bubble3D val="0"/>
            <c:spPr>
              <a:solidFill>
                <a:srgbClr val="0070C0">
                  <a:alpha val="60000"/>
                </a:srgbClr>
              </a:solidFill>
              <a:ln>
                <a:noFill/>
              </a:ln>
              <a:effectLst/>
            </c:spPr>
            <c:extLst>
              <c:ext xmlns:c16="http://schemas.microsoft.com/office/drawing/2014/chart" uri="{C3380CC4-5D6E-409C-BE32-E72D297353CC}">
                <c16:uniqueId val="{00000025-C144-1C47-A82D-1475CD835B3A}"/>
              </c:ext>
            </c:extLst>
          </c:dPt>
          <c:dPt>
            <c:idx val="16"/>
            <c:invertIfNegative val="0"/>
            <c:bubble3D val="0"/>
            <c:spPr>
              <a:solidFill>
                <a:srgbClr val="0070C0">
                  <a:alpha val="30000"/>
                </a:srgbClr>
              </a:solidFill>
              <a:ln>
                <a:noFill/>
              </a:ln>
              <a:effectLst/>
            </c:spPr>
            <c:extLst>
              <c:ext xmlns:c16="http://schemas.microsoft.com/office/drawing/2014/chart" uri="{C3380CC4-5D6E-409C-BE32-E72D297353CC}">
                <c16:uniqueId val="{00000026-C144-1C47-A82D-1475CD835B3A}"/>
              </c:ext>
            </c:extLst>
          </c:dPt>
          <c:dPt>
            <c:idx val="17"/>
            <c:invertIfNegative val="0"/>
            <c:bubble3D val="0"/>
            <c:spPr>
              <a:solidFill>
                <a:srgbClr val="0070C0">
                  <a:alpha val="30000"/>
                </a:srgbClr>
              </a:solidFill>
              <a:ln>
                <a:noFill/>
              </a:ln>
              <a:effectLst/>
            </c:spPr>
            <c:extLst>
              <c:ext xmlns:c16="http://schemas.microsoft.com/office/drawing/2014/chart" uri="{C3380CC4-5D6E-409C-BE32-E72D297353CC}">
                <c16:uniqueId val="{00000027-C144-1C47-A82D-1475CD835B3A}"/>
              </c:ext>
            </c:extLst>
          </c:dPt>
          <c:dPt>
            <c:idx val="18"/>
            <c:invertIfNegative val="0"/>
            <c:bubble3D val="0"/>
            <c:spPr>
              <a:solidFill>
                <a:srgbClr val="0070C0">
                  <a:alpha val="60000"/>
                </a:srgbClr>
              </a:solidFill>
              <a:ln>
                <a:noFill/>
              </a:ln>
              <a:effectLst/>
            </c:spPr>
            <c:extLst>
              <c:ext xmlns:c16="http://schemas.microsoft.com/office/drawing/2014/chart" uri="{C3380CC4-5D6E-409C-BE32-E72D297353CC}">
                <c16:uniqueId val="{00000028-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16-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17-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18-C144-1C47-A82D-1475CD835B3A}"/>
                </c:ext>
              </c:extLst>
            </c:dLbl>
            <c:dLbl>
              <c:idx val="3"/>
              <c:tx>
                <c:rich>
                  <a:bodyPr/>
                  <a:lstStyle/>
                  <a:p>
                    <a:fld id="{2356F329-B5B7-1247-915A-148E899A00B2}"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1A-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1B-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1C-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1D-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1E-C144-1C47-A82D-1475CD835B3A}"/>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E30B9DD2-3AA0-054E-AA7D-7F32AF87B6F0}"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144-1C47-A82D-1475CD835B3A}"/>
                </c:ext>
              </c:extLst>
            </c:dLbl>
            <c:dLbl>
              <c:idx val="10"/>
              <c:delete val="1"/>
              <c:extLst>
                <c:ext xmlns:c15="http://schemas.microsoft.com/office/drawing/2012/chart" uri="{CE6537A1-D6FC-4f65-9D91-7224C49458BB}"/>
                <c:ext xmlns:c16="http://schemas.microsoft.com/office/drawing/2014/chart" uri="{C3380CC4-5D6E-409C-BE32-E72D297353CC}">
                  <c16:uniqueId val="{00000020-C144-1C47-A82D-1475CD835B3A}"/>
                </c:ext>
              </c:extLst>
            </c:dLbl>
            <c:dLbl>
              <c:idx val="11"/>
              <c:tx>
                <c:rich>
                  <a:bodyPr/>
                  <a:lstStyle/>
                  <a:p>
                    <a:fld id="{8BAD9CE4-7FC2-D54C-A013-D473AE074D5F}"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C144-1C47-A82D-1475CD835B3A}"/>
                </c:ext>
              </c:extLst>
            </c:dLbl>
            <c:dLbl>
              <c:idx val="12"/>
              <c:tx>
                <c:rich>
                  <a:bodyPr/>
                  <a:lstStyle/>
                  <a:p>
                    <a:fld id="{F7AB603C-8B6F-3940-B9E1-43858A8EF9A2}"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144-1C47-A82D-1475CD835B3A}"/>
                </c:ext>
              </c:extLst>
            </c:dLbl>
            <c:dLbl>
              <c:idx val="13"/>
              <c:delete val="1"/>
              <c:extLst>
                <c:ext xmlns:c15="http://schemas.microsoft.com/office/drawing/2012/chart" uri="{CE6537A1-D6FC-4f65-9D91-7224C49458BB}"/>
                <c:ext xmlns:c16="http://schemas.microsoft.com/office/drawing/2014/chart" uri="{C3380CC4-5D6E-409C-BE32-E72D297353CC}">
                  <c16:uniqueId val="{00000023-C144-1C47-A82D-1475CD835B3A}"/>
                </c:ext>
              </c:extLst>
            </c:dLbl>
            <c:dLbl>
              <c:idx val="14"/>
              <c:delete val="1"/>
              <c:extLst>
                <c:ext xmlns:c15="http://schemas.microsoft.com/office/drawing/2012/chart" uri="{CE6537A1-D6FC-4f65-9D91-7224C49458BB}"/>
                <c:ext xmlns:c16="http://schemas.microsoft.com/office/drawing/2014/chart" uri="{C3380CC4-5D6E-409C-BE32-E72D297353CC}">
                  <c16:uniqueId val="{00000024-C144-1C47-A82D-1475CD835B3A}"/>
                </c:ext>
              </c:extLst>
            </c:dLbl>
            <c:dLbl>
              <c:idx val="15"/>
              <c:tx>
                <c:rich>
                  <a:bodyPr/>
                  <a:lstStyle/>
                  <a:p>
                    <a:fld id="{FA0714AF-3E7F-B24F-B5AE-6D5F184E6EF1}"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C144-1C47-A82D-1475CD835B3A}"/>
                </c:ext>
              </c:extLst>
            </c:dLbl>
            <c:dLbl>
              <c:idx val="16"/>
              <c:delete val="1"/>
              <c:extLst>
                <c:ext xmlns:c15="http://schemas.microsoft.com/office/drawing/2012/chart" uri="{CE6537A1-D6FC-4f65-9D91-7224C49458BB}"/>
                <c:ext xmlns:c16="http://schemas.microsoft.com/office/drawing/2014/chart" uri="{C3380CC4-5D6E-409C-BE32-E72D297353CC}">
                  <c16:uniqueId val="{00000026-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27-C144-1C47-A82D-1475CD835B3A}"/>
                </c:ext>
              </c:extLst>
            </c:dLbl>
            <c:dLbl>
              <c:idx val="18"/>
              <c:tx>
                <c:rich>
                  <a:bodyPr/>
                  <a:lstStyle/>
                  <a:p>
                    <a:fld id="{1D482B6F-0FED-6345-B0E2-CB7A2313003F}"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C144-1C47-A82D-1475CD835B3A}"/>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29-C144-1C47-A82D-1475CD835B3A}"/>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2A-C144-1C47-A82D-1475CD835B3A}"/>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2B-C144-1C47-A82D-1475CD835B3A}"/>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2C-C144-1C47-A82D-1475CD835B3A}"/>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layout>
        <c:manualLayout>
          <c:xMode val="edge"/>
          <c:yMode val="edge"/>
          <c:x val="7.2756437667830978E-2"/>
          <c:y val="5.0706563773294674E-2"/>
          <c:w val="0.6502463693491195"/>
          <c:h val="5.47785076965322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50228588990917"/>
          <c:y val="0.11541503433492595"/>
          <c:w val="0.84511067366579173"/>
          <c:h val="0.63220899581204315"/>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A394-1E45-B646-6BB8976ECAD2}"/>
            </c:ext>
          </c:extLst>
        </c:ser>
        <c:ser>
          <c:idx val="1"/>
          <c:order val="1"/>
          <c:tx>
            <c:strRef>
              <c:f>citizenship!$C$12</c:f>
              <c:strCache>
                <c:ptCount val="1"/>
                <c:pt idx="0">
                  <c:v>pct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A394-1E45-B646-6BB8976ECAD2}"/>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16535505999982E-2"/>
          <c:y val="4.7298708839891457E-2"/>
          <c:w val="0.93896692898800005"/>
          <c:h val="0.70595543564330543"/>
        </c:manualLayout>
      </c:layout>
      <c:bubbleChart>
        <c:varyColors val="0"/>
        <c:ser>
          <c:idx val="0"/>
          <c:order val="0"/>
          <c:spPr>
            <a:blipFill dpi="0" rotWithShape="1">
              <a:blip xmlns:r="http://schemas.openxmlformats.org/officeDocument/2006/relationships" r:embed="rId3">
                <a:alphaModFix amt="70000"/>
              </a:blip>
              <a:srcRect/>
              <a:stretch>
                <a:fillRect/>
              </a:stretch>
            </a:blipFill>
            <a:ln>
              <a:noFill/>
            </a:ln>
            <a:effectLst/>
          </c:spPr>
          <c:invertIfNegative val="0"/>
          <c:dLbls>
            <c:dLbl>
              <c:idx val="0"/>
              <c:tx>
                <c:rich>
                  <a:bodyPr/>
                  <a:lstStyle/>
                  <a:p>
                    <a:fld id="{75B0A94D-AFB5-5E42-9471-EFECC2ED5BB3}"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C03-0D4C-AC15-EBCCDC891D41}"/>
                </c:ext>
              </c:extLst>
            </c:dLbl>
            <c:dLbl>
              <c:idx val="1"/>
              <c:tx>
                <c:rich>
                  <a:bodyPr/>
                  <a:lstStyle/>
                  <a:p>
                    <a:fld id="{DBEF6864-0356-D24E-B6FC-936EE50BB77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C03-0D4C-AC15-EBCCDC891D41}"/>
                </c:ext>
              </c:extLst>
            </c:dLbl>
            <c:dLbl>
              <c:idx val="2"/>
              <c:tx>
                <c:rich>
                  <a:bodyPr/>
                  <a:lstStyle/>
                  <a:p>
                    <a:fld id="{460BAADF-DBC2-9E4E-AB87-2824EF9A193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C03-0D4C-AC15-EBCCDC891D41}"/>
                </c:ext>
              </c:extLst>
            </c:dLbl>
            <c:dLbl>
              <c:idx val="3"/>
              <c:tx>
                <c:rich>
                  <a:bodyPr/>
                  <a:lstStyle/>
                  <a:p>
                    <a:fld id="{BAAF5676-2704-9C4D-A66E-6E9EF244D0C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C03-0D4C-AC15-EBCCDC891D41}"/>
                </c:ext>
              </c:extLst>
            </c:dLbl>
            <c:dLbl>
              <c:idx val="4"/>
              <c:tx>
                <c:rich>
                  <a:bodyPr/>
                  <a:lstStyle/>
                  <a:p>
                    <a:fld id="{E594288A-35CE-7F43-B9D0-3170ABC7336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03-0D4C-AC15-EBCCDC891D41}"/>
                </c:ext>
              </c:extLst>
            </c:dLbl>
            <c:dLbl>
              <c:idx val="5"/>
              <c:tx>
                <c:rich>
                  <a:bodyPr/>
                  <a:lstStyle/>
                  <a:p>
                    <a:fld id="{F1819347-8FFA-8344-8723-891BE0C930A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03-0D4C-AC15-EBCCDC891D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0-9C03-0D4C-AC15-EBCCDC891D41}"/>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23C5-DA4D-9A64-C6396B81D15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23C5-DA4D-9A64-C6396B81D15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3C5-DA4D-9A64-C6396B81D154}"/>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3C5-DA4D-9A64-C6396B81D15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0-F3EC-E340-89C9-8B391FCED7F1}"/>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rgbClr val="0070C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3502-2141-9BE8-FFB01D32CFF9}"/>
              </c:ext>
            </c:extLst>
          </c:dPt>
          <c:dPt>
            <c:idx val="1"/>
            <c:invertIfNegative val="0"/>
            <c:bubble3D val="0"/>
            <c:spPr>
              <a:solidFill>
                <a:srgbClr val="0070C0">
                  <a:alpha val="20000"/>
                </a:srgbClr>
              </a:solidFill>
              <a:ln>
                <a:noFill/>
              </a:ln>
              <a:effectLst/>
            </c:spPr>
            <c:extLst>
              <c:ext xmlns:c16="http://schemas.microsoft.com/office/drawing/2014/chart" uri="{C3380CC4-5D6E-409C-BE32-E72D297353CC}">
                <c16:uniqueId val="{00000003-3502-2141-9BE8-FFB01D32CFF9}"/>
              </c:ext>
            </c:extLst>
          </c:dPt>
          <c:dPt>
            <c:idx val="2"/>
            <c:invertIfNegative val="0"/>
            <c:bubble3D val="0"/>
            <c:spPr>
              <a:solidFill>
                <a:srgbClr val="0070C0">
                  <a:alpha val="75000"/>
                </a:srgbClr>
              </a:solidFill>
              <a:ln>
                <a:noFill/>
              </a:ln>
              <a:effectLst/>
            </c:spPr>
            <c:extLst>
              <c:ext xmlns:c16="http://schemas.microsoft.com/office/drawing/2014/chart" uri="{C3380CC4-5D6E-409C-BE32-E72D297353CC}">
                <c16:uniqueId val="{00000005-3502-2141-9BE8-FFB01D32CFF9}"/>
              </c:ext>
            </c:extLst>
          </c:dPt>
          <c:dPt>
            <c:idx val="3"/>
            <c:invertIfNegative val="0"/>
            <c:bubble3D val="0"/>
            <c:spPr>
              <a:solidFill>
                <a:srgbClr val="0070C0">
                  <a:alpha val="75000"/>
                </a:srgbClr>
              </a:solidFill>
              <a:ln>
                <a:noFill/>
              </a:ln>
              <a:effectLst/>
            </c:spPr>
            <c:extLst>
              <c:ext xmlns:c16="http://schemas.microsoft.com/office/drawing/2014/chart" uri="{C3380CC4-5D6E-409C-BE32-E72D297353CC}">
                <c16:uniqueId val="{00000007-3502-2141-9BE8-FFB01D32CFF9}"/>
              </c:ext>
            </c:extLst>
          </c:dPt>
          <c:dPt>
            <c:idx val="4"/>
            <c:invertIfNegative val="0"/>
            <c:bubble3D val="0"/>
            <c:spPr>
              <a:solidFill>
                <a:srgbClr val="0070C0">
                  <a:alpha val="20000"/>
                </a:srgbClr>
              </a:solidFill>
              <a:ln>
                <a:noFill/>
              </a:ln>
              <a:effectLst/>
            </c:spPr>
            <c:extLst>
              <c:ext xmlns:c16="http://schemas.microsoft.com/office/drawing/2014/chart" uri="{C3380CC4-5D6E-409C-BE32-E72D297353CC}">
                <c16:uniqueId val="{00000009-3502-2141-9BE8-FFB01D32CFF9}"/>
              </c:ext>
            </c:extLst>
          </c:dPt>
          <c:dPt>
            <c:idx val="5"/>
            <c:invertIfNegative val="0"/>
            <c:bubble3D val="0"/>
            <c:spPr>
              <a:solidFill>
                <a:srgbClr val="0070C0">
                  <a:alpha val="20000"/>
                </a:srgbClr>
              </a:solidFill>
              <a:ln>
                <a:noFill/>
              </a:ln>
              <a:effectLst/>
            </c:spPr>
            <c:extLst>
              <c:ext xmlns:c16="http://schemas.microsoft.com/office/drawing/2014/chart" uri="{C3380CC4-5D6E-409C-BE32-E72D297353CC}">
                <c16:uniqueId val="{0000000B-3502-2141-9BE8-FFB01D32CFF9}"/>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C-3502-2141-9BE8-FFB01D32CFF9}"/>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Countries Before Settling in Germany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lived_in_other_country!$K$3:$K$11</c:f>
              <c:strCache>
                <c:ptCount val="9"/>
                <c:pt idx="0">
                  <c:v>PORTUGAL</c:v>
                </c:pt>
                <c:pt idx="1">
                  <c:v>US</c:v>
                </c:pt>
                <c:pt idx="2">
                  <c:v>IRELAND</c:v>
                </c:pt>
                <c:pt idx="3">
                  <c:v>ITALY</c:v>
                </c:pt>
                <c:pt idx="4">
                  <c:v>CANADA</c:v>
                </c:pt>
                <c:pt idx="5">
                  <c:v>ARGENTINA</c:v>
                </c:pt>
                <c:pt idx="6">
                  <c:v>SPAIN</c:v>
                </c:pt>
                <c:pt idx="7">
                  <c:v>NEW ZEALAND</c:v>
                </c:pt>
                <c:pt idx="8">
                  <c:v>OTHERS</c:v>
                </c:pt>
              </c:strCache>
            </c:strRef>
          </c:cat>
          <c:val>
            <c:numRef>
              <c:f>lived_in_other_country!$M$3:$M$11</c:f>
              <c:numCache>
                <c:formatCode>0%</c:formatCode>
                <c:ptCount val="9"/>
                <c:pt idx="0">
                  <c:v>0.1111111111111111</c:v>
                </c:pt>
                <c:pt idx="1">
                  <c:v>0.1111111111111111</c:v>
                </c:pt>
                <c:pt idx="2">
                  <c:v>6.9444444444444448E-2</c:v>
                </c:pt>
                <c:pt idx="3">
                  <c:v>5.5555555555555552E-2</c:v>
                </c:pt>
                <c:pt idx="4">
                  <c:v>5.5555555555555552E-2</c:v>
                </c:pt>
                <c:pt idx="5">
                  <c:v>4.1666666666666664E-2</c:v>
                </c:pt>
                <c:pt idx="6">
                  <c:v>4.1666666666666664E-2</c:v>
                </c:pt>
                <c:pt idx="7">
                  <c:v>2.7777777777777776E-2</c:v>
                </c:pt>
                <c:pt idx="8">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dPt>
            <c:idx val="0"/>
            <c:bubble3D val="0"/>
            <c:spPr>
              <a:solidFill>
                <a:schemeClr val="bg1"/>
              </a:solidFill>
              <a:ln w="19050">
                <a:solidFill>
                  <a:schemeClr val="accent1"/>
                </a:solidFill>
              </a:ln>
              <a:effectLst/>
            </c:spPr>
            <c:extLst>
              <c:ext xmlns:c16="http://schemas.microsoft.com/office/drawing/2014/chart" uri="{C3380CC4-5D6E-409C-BE32-E72D297353CC}">
                <c16:uniqueId val="{00000002-DB49-C14E-9693-F404CE7CACCF}"/>
              </c:ext>
            </c:extLst>
          </c:dPt>
          <c:dPt>
            <c:idx val="1"/>
            <c:bubble3D val="0"/>
            <c:spPr>
              <a:solidFill>
                <a:srgbClr val="0070C0"/>
              </a:solidFill>
              <a:ln w="12700">
                <a:solidFill>
                  <a:srgbClr val="0070C0"/>
                </a:solidFill>
              </a:ln>
              <a:effectLst/>
            </c:spPr>
            <c:extLst>
              <c:ext xmlns:c16="http://schemas.microsoft.com/office/drawing/2014/chart" uri="{C3380CC4-5D6E-409C-BE32-E72D297353CC}">
                <c16:uniqueId val="{00000001-DB49-C14E-9693-F404CE7CACCF}"/>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B49-C14E-9693-F404CE7CACCF}"/>
                </c:ext>
              </c:extLst>
            </c:dLbl>
            <c:dLbl>
              <c:idx val="1"/>
              <c:layout>
                <c:manualLayout>
                  <c:x val="0.14235830909082584"/>
                  <c:y val="3.4920015178800568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D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49-C14E-9693-F404CE7CACC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0-DB49-C14E-9693-F404CE7CACC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r>
              <a:rPr lang="en-GB" sz="1600" spc="120" baseline="0">
                <a:effectLst/>
                <a:cs typeface="+mn-cs"/>
              </a:rPr>
              <a:t>RESIDENTIAL DISTRIBUTION</a:t>
            </a:r>
            <a:endParaRPr lang="en-DE" sz="1600" spc="120" baseline="0">
              <a:effectLst/>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rich>
      </cx:tx>
    </cx:title>
    <cx:plotArea>
      <cx:plotAreaRegion>
        <cx:series layoutId="regionMap" uniqueId="{5E633A45-0BC6-5040-B583-38B4F51CC358}">
          <cx:tx>
            <cx:txData>
              <cx:f>_xlchart.v5.2</cx:f>
              <cx:v> </cx:v>
            </cx:txData>
          </cx:tx>
          <cx:dataPt idx="3"/>
          <cx:dataPt idx="9"/>
          <cx:dataPt idx="10"/>
          <cx:dataLabels>
            <cx:txPr>
              <a:bodyPr spcFirstLastPara="1" vertOverflow="ellipsis" horzOverflow="overflow" wrap="square" lIns="0" tIns="0" rIns="0" bIns="0" anchor="ctr" anchorCtr="1"/>
              <a:lstStyle/>
              <a:p>
                <a:pPr algn="ctr" rtl="0">
                  <a:defRPr>
                    <a:solidFill>
                      <a:sysClr val="windowText" lastClr="000000"/>
                    </a:solidFill>
                  </a:defRPr>
                </a:pPr>
                <a:endParaRPr lang="en-GB" sz="850" b="0" i="0" u="none" strike="noStrike" baseline="0">
                  <a:solidFill>
                    <a:sysClr val="windowText" lastClr="000000"/>
                  </a:solidFill>
                  <a:latin typeface="Arial"/>
                  <a:cs typeface="Arial"/>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rgbClr val="000000">
                <a:lumMod val="65000"/>
                <a:lumOff val="35000"/>
              </a:srgbClr>
            </a:solidFill>
            <a:latin typeface="Arial"/>
            <a:cs typeface="Aria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txPr>
    </cx:title>
    <cx:plotArea>
      <cx:plotAreaRegion>
        <cx:series layoutId="regionMap" uniqueId="{5E633A45-0BC6-5040-B583-38B4F51CC358}">
          <cx:tx>
            <cx:txData>
              <cx:f>_xlchart.v5.6</cx:f>
              <cx:v> </cx:v>
            </cx:txData>
          </cx:tx>
          <cx:dataPt idx="3"/>
          <cx:dataPt idx="6"/>
          <cx:dataPt idx="9"/>
          <cx:dataPt idx="10"/>
          <cx:dataLabels>
            <cx:txPr>
              <a:bodyPr spcFirstLastPara="1" vertOverflow="ellipsis" horzOverflow="overflow" wrap="square" lIns="0" tIns="0" rIns="0" bIns="0" anchor="ctr" anchorCtr="1"/>
              <a:lstStyle/>
              <a:p>
                <a:pPr algn="ctr" rtl="0">
                  <a:defRPr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GB" sz="800" b="0" i="0" u="none" strike="noStrike" baseline="0">
                  <a:solidFill>
                    <a:schemeClr val="tx1">
                      <a:lumMod val="75000"/>
                      <a:lumOff val="25000"/>
                    </a:schemeClr>
                  </a:solidFill>
                  <a:latin typeface="Calibri" panose="020F0502020204030204" pitchFamily="34" charset="0"/>
                  <a:cs typeface="Calibri" panose="020F0502020204030204" pitchFamily="34" charset="0"/>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atin typeface="Calibri" panose="020F0502020204030204" pitchFamily="34" charset="0"/>
              <a:ea typeface="Calibri" panose="020F0502020204030204" pitchFamily="34" charset="0"/>
              <a:cs typeface="Calibri" panose="020F0502020204030204" pitchFamily="34" charset="0"/>
            </a:defRPr>
          </a:pPr>
          <a:endParaRPr lang="en-GB" sz="900" b="0" i="0" u="none" strike="noStrike" baseline="0">
            <a:solidFill>
              <a:srgbClr val="000000">
                <a:lumMod val="65000"/>
                <a:lumOff val="35000"/>
              </a:srgbClr>
            </a:solidFill>
            <a:latin typeface="Calibri" panose="020F0502020204030204" pitchFamily="34" charset="0"/>
            <a:cs typeface="Calibri" panose="020F050202020403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4.jpeg"/><Relationship Id="rId13" Type="http://schemas.openxmlformats.org/officeDocument/2006/relationships/image" Target="../media/image19.jpeg"/><Relationship Id="rId18" Type="http://schemas.openxmlformats.org/officeDocument/2006/relationships/image" Target="../media/image22.emf"/><Relationship Id="rId3" Type="http://schemas.microsoft.com/office/2014/relationships/chartEx" Target="../charts/chartEx2.xml"/><Relationship Id="rId7" Type="http://schemas.openxmlformats.org/officeDocument/2006/relationships/chart" Target="../charts/chart19.xml"/><Relationship Id="rId12" Type="http://schemas.openxmlformats.org/officeDocument/2006/relationships/image" Target="../media/image18.png"/><Relationship Id="rId17" Type="http://schemas.openxmlformats.org/officeDocument/2006/relationships/image" Target="../media/image21.emf"/><Relationship Id="rId2" Type="http://schemas.openxmlformats.org/officeDocument/2006/relationships/image" Target="../media/image13.jpg"/><Relationship Id="rId16" Type="http://schemas.openxmlformats.org/officeDocument/2006/relationships/chart" Target="../charts/chart21.xml"/><Relationship Id="rId1" Type="http://schemas.openxmlformats.org/officeDocument/2006/relationships/image" Target="../media/image12.emf"/><Relationship Id="rId6" Type="http://schemas.openxmlformats.org/officeDocument/2006/relationships/chart" Target="../charts/chart18.xml"/><Relationship Id="rId11" Type="http://schemas.openxmlformats.org/officeDocument/2006/relationships/image" Target="../media/image17.jpeg"/><Relationship Id="rId5" Type="http://schemas.openxmlformats.org/officeDocument/2006/relationships/chart" Target="../charts/chart17.xml"/><Relationship Id="rId15" Type="http://schemas.openxmlformats.org/officeDocument/2006/relationships/chart" Target="../charts/chart20.xml"/><Relationship Id="rId10" Type="http://schemas.openxmlformats.org/officeDocument/2006/relationships/image" Target="../media/image16.jpeg"/><Relationship Id="rId4" Type="http://schemas.openxmlformats.org/officeDocument/2006/relationships/chart" Target="../charts/chart16.xml"/><Relationship Id="rId9" Type="http://schemas.openxmlformats.org/officeDocument/2006/relationships/image" Target="../media/image15.png"/><Relationship Id="rId14" Type="http://schemas.openxmlformats.org/officeDocument/2006/relationships/image" Target="../media/image20.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13.jpg"/><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2.png"/><Relationship Id="rId7"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chart" Target="../charts/chart3.xm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chart" Target="../charts/chart4.xml"/><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24257</xdr:colOff>
      <xdr:row>65</xdr:row>
      <xdr:rowOff>177398</xdr:rowOff>
    </xdr:from>
    <xdr:to>
      <xdr:col>10</xdr:col>
      <xdr:colOff>700314</xdr:colOff>
      <xdr:row>80</xdr:row>
      <xdr:rowOff>107447</xdr:rowOff>
    </xdr:to>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211668</xdr:colOff>
      <xdr:row>43</xdr:row>
      <xdr:rowOff>125587</xdr:rowOff>
    </xdr:from>
    <xdr:to>
      <xdr:col>10</xdr:col>
      <xdr:colOff>711200</xdr:colOff>
      <xdr:row>64</xdr:row>
      <xdr:rowOff>58530</xdr:rowOff>
    </xdr:to>
    <xdr:grpSp>
      <xdr:nvGrpSpPr>
        <xdr:cNvPr id="33" name="Group 32">
          <a:extLst>
            <a:ext uri="{FF2B5EF4-FFF2-40B4-BE49-F238E27FC236}">
              <a16:creationId xmlns:a16="http://schemas.microsoft.com/office/drawing/2014/main" id="{00000000-0008-0000-0000-000021000000}"/>
            </a:ext>
          </a:extLst>
        </xdr:cNvPr>
        <xdr:cNvGrpSpPr/>
      </xdr:nvGrpSpPr>
      <xdr:grpSpPr>
        <a:xfrm>
          <a:off x="5867401" y="8135054"/>
          <a:ext cx="6172199" cy="3844543"/>
          <a:chOff x="12429067" y="24529710"/>
          <a:chExt cx="6172199" cy="4005410"/>
        </a:xfrm>
      </xdr:grpSpPr>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86638960-8E4D-E9F3-5905-B9E9817B19F3}"/>
                  </a:ext>
                </a:extLst>
              </xdr:cNvPr>
              <xdr:cNvGraphicFramePr/>
            </xdr:nvGraphicFramePr>
            <xdr:xfrm>
              <a:off x="12429067" y="24529710"/>
              <a:ext cx="6172199" cy="400541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429067" y="24529710"/>
                <a:ext cx="6172199" cy="400541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16638220" y="25974300"/>
            <a:ext cx="668489" cy="3982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t>Berlin 56%</a:t>
            </a:r>
          </a:p>
        </xdr:txBody>
      </xdr:sp>
      <xdr:cxnSp macro="">
        <xdr:nvCxnSpPr>
          <xdr:cNvPr id="20" name="Straight Connector 19">
            <a:extLst>
              <a:ext uri="{FF2B5EF4-FFF2-40B4-BE49-F238E27FC236}">
                <a16:creationId xmlns:a16="http://schemas.microsoft.com/office/drawing/2014/main" id="{00000000-0008-0000-0000-000014000000}"/>
              </a:ext>
            </a:extLst>
          </xdr:cNvPr>
          <xdr:cNvCxnSpPr>
            <a:endCxn id="18" idx="1"/>
          </xdr:cNvCxnSpPr>
        </xdr:nvCxnSpPr>
        <xdr:spPr>
          <a:xfrm flipV="1">
            <a:off x="15974057" y="26173448"/>
            <a:ext cx="664163" cy="23384"/>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3404459" y="25571361"/>
            <a:ext cx="749301" cy="398298"/>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t>Hamburg</a:t>
            </a:r>
          </a:p>
          <a:p>
            <a:pPr algn="r"/>
            <a:r>
              <a:rPr lang="en-GB" sz="900" b="0"/>
              <a:t>15%</a:t>
            </a:r>
          </a:p>
        </xdr:txBody>
      </xdr:sp>
      <xdr:cxnSp macro="">
        <xdr:nvCxnSpPr>
          <xdr:cNvPr id="27" name="Straight Connector 26">
            <a:extLst>
              <a:ext uri="{FF2B5EF4-FFF2-40B4-BE49-F238E27FC236}">
                <a16:creationId xmlns:a16="http://schemas.microsoft.com/office/drawing/2014/main" id="{00000000-0008-0000-0000-00001B000000}"/>
              </a:ext>
            </a:extLst>
          </xdr:cNvPr>
          <xdr:cNvCxnSpPr>
            <a:endCxn id="26" idx="3"/>
          </xdr:cNvCxnSpPr>
        </xdr:nvCxnSpPr>
        <xdr:spPr>
          <a:xfrm flipH="1">
            <a:off x="14153760" y="25729413"/>
            <a:ext cx="929608" cy="41097"/>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50</xdr:row>
      <xdr:rowOff>17500</xdr:rowOff>
    </xdr:from>
    <xdr:ext cx="266629" cy="387286"/>
    <xdr:sp macro="" textlink="">
      <xdr:nvSpPr>
        <xdr:cNvPr id="14" name="Rectangle 13">
          <a:extLst>
            <a:ext uri="{FF2B5EF4-FFF2-40B4-BE49-F238E27FC236}">
              <a16:creationId xmlns:a16="http://schemas.microsoft.com/office/drawing/2014/main" id="{00000000-0008-0000-0900-00000E000000}"/>
            </a:ext>
          </a:extLst>
        </xdr:cNvPr>
        <xdr:cNvSpPr/>
      </xdr:nvSpPr>
      <xdr:spPr>
        <a:xfrm>
          <a:off x="3520280" y="9758400"/>
          <a:ext cx="266629" cy="387286"/>
        </a:xfrm>
        <a:prstGeom prst="rect">
          <a:avLst/>
        </a:prstGeom>
        <a:noFill/>
      </xdr:spPr>
      <xdr:txBody>
        <a:bodyPr wrap="square" lIns="91440" tIns="45720" rIns="91440" bIns="45720">
          <a:spAutoFit/>
        </a:bodyPr>
        <a:lstStyle/>
        <a:p>
          <a:pPr algn="ctr"/>
          <a:endParaRPr lang="en-GB" sz="20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xdr:col>
      <xdr:colOff>84081</xdr:colOff>
      <xdr:row>38</xdr:row>
      <xdr:rowOff>53486</xdr:rowOff>
    </xdr:from>
    <xdr:to>
      <xdr:col>1</xdr:col>
      <xdr:colOff>577177</xdr:colOff>
      <xdr:row>39</xdr:row>
      <xdr:rowOff>46566</xdr:rowOff>
    </xdr:to>
    <xdr:sp macro="" textlink="">
      <xdr:nvSpPr>
        <xdr:cNvPr id="2" name="TextBox 1">
          <a:extLst>
            <a:ext uri="{FF2B5EF4-FFF2-40B4-BE49-F238E27FC236}">
              <a16:creationId xmlns:a16="http://schemas.microsoft.com/office/drawing/2014/main" id="{00000000-0008-0000-0900-000009000000}"/>
            </a:ext>
          </a:extLst>
        </xdr:cNvPr>
        <xdr:cNvSpPr txBox="1"/>
      </xdr:nvSpPr>
      <xdr:spPr>
        <a:xfrm>
          <a:off x="4645498" y="6890319"/>
          <a:ext cx="493096"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581049</xdr:colOff>
      <xdr:row>38</xdr:row>
      <xdr:rowOff>63501</xdr:rowOff>
    </xdr:from>
    <xdr:to>
      <xdr:col>2</xdr:col>
      <xdr:colOff>213597</xdr:colOff>
      <xdr:row>39</xdr:row>
      <xdr:rowOff>56581</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5142466" y="6900334"/>
          <a:ext cx="51096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202008</xdr:colOff>
      <xdr:row>38</xdr:row>
      <xdr:rowOff>67318</xdr:rowOff>
    </xdr:from>
    <xdr:to>
      <xdr:col>2</xdr:col>
      <xdr:colOff>771492</xdr:colOff>
      <xdr:row>39</xdr:row>
      <xdr:rowOff>60398</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5641841" y="6904151"/>
          <a:ext cx="56948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726912</xdr:colOff>
      <xdr:row>38</xdr:row>
      <xdr:rowOff>73647</xdr:rowOff>
    </xdr:from>
    <xdr:to>
      <xdr:col>3</xdr:col>
      <xdr:colOff>361997</xdr:colOff>
      <xdr:row>39</xdr:row>
      <xdr:rowOff>66727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6166745" y="6910480"/>
          <a:ext cx="513502"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327089</xdr:colOff>
      <xdr:row>38</xdr:row>
      <xdr:rowOff>67886</xdr:rowOff>
    </xdr:from>
    <xdr:to>
      <xdr:col>3</xdr:col>
      <xdr:colOff>851377</xdr:colOff>
      <xdr:row>39</xdr:row>
      <xdr:rowOff>127000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6645339" y="6904719"/>
          <a:ext cx="524288" cy="239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3</xdr:col>
      <xdr:colOff>861227</xdr:colOff>
      <xdr:row>38</xdr:row>
      <xdr:rowOff>59254</xdr:rowOff>
    </xdr:from>
    <xdr:to>
      <xdr:col>4</xdr:col>
      <xdr:colOff>560916</xdr:colOff>
      <xdr:row>39</xdr:row>
      <xdr:rowOff>105833</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7179477" y="6896087"/>
          <a:ext cx="578106" cy="226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editAs="oneCell">
    <xdr:from>
      <xdr:col>12</xdr:col>
      <xdr:colOff>0</xdr:colOff>
      <xdr:row>2</xdr:row>
      <xdr:rowOff>0</xdr:rowOff>
    </xdr:from>
    <xdr:to>
      <xdr:col>13</xdr:col>
      <xdr:colOff>12701</xdr:colOff>
      <xdr:row>3</xdr:row>
      <xdr:rowOff>14111</xdr:rowOff>
    </xdr:to>
    <xdr:pic>
      <xdr:nvPicPr>
        <xdr:cNvPr id="19" name="Picture 18">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1"/>
        <a:stretch>
          <a:fillRect/>
        </a:stretch>
      </xdr:blipFill>
      <xdr:spPr>
        <a:xfrm>
          <a:off x="14033500" y="352778"/>
          <a:ext cx="838200" cy="190500"/>
        </a:xfrm>
        <a:prstGeom prst="rect">
          <a:avLst/>
        </a:prstGeom>
      </xdr:spPr>
    </xdr:pic>
    <xdr:clientData/>
  </xdr:twoCellAnchor>
  <xdr:twoCellAnchor editAs="oneCell">
    <xdr:from>
      <xdr:col>12</xdr:col>
      <xdr:colOff>152400</xdr:colOff>
      <xdr:row>2</xdr:row>
      <xdr:rowOff>152400</xdr:rowOff>
    </xdr:from>
    <xdr:to>
      <xdr:col>13</xdr:col>
      <xdr:colOff>165101</xdr:colOff>
      <xdr:row>3</xdr:row>
      <xdr:rowOff>166511</xdr:rowOff>
    </xdr:to>
    <xdr:pic>
      <xdr:nvPicPr>
        <xdr:cNvPr id="21" name="Picture 20">
          <a:extLst>
            <a:ext uri="{FF2B5EF4-FFF2-40B4-BE49-F238E27FC236}">
              <a16:creationId xmlns:a16="http://schemas.microsoft.com/office/drawing/2014/main" id="{00000000-0008-0000-0900-000015000000}"/>
            </a:ext>
          </a:extLst>
        </xdr:cNvPr>
        <xdr:cNvPicPr>
          <a:picLocks noChangeAspect="1"/>
        </xdr:cNvPicPr>
      </xdr:nvPicPr>
      <xdr:blipFill>
        <a:blip xmlns:r="http://schemas.openxmlformats.org/officeDocument/2006/relationships" r:embed="rId1"/>
        <a:stretch>
          <a:fillRect/>
        </a:stretch>
      </xdr:blipFill>
      <xdr:spPr>
        <a:xfrm>
          <a:off x="14185900" y="505178"/>
          <a:ext cx="838200" cy="190500"/>
        </a:xfrm>
        <a:prstGeom prst="rect">
          <a:avLst/>
        </a:prstGeom>
      </xdr:spPr>
    </xdr:pic>
    <xdr:clientData/>
  </xdr:twoCellAnchor>
  <xdr:twoCellAnchor editAs="oneCell">
    <xdr:from>
      <xdr:col>12</xdr:col>
      <xdr:colOff>304800</xdr:colOff>
      <xdr:row>3</xdr:row>
      <xdr:rowOff>128411</xdr:rowOff>
    </xdr:from>
    <xdr:to>
      <xdr:col>13</xdr:col>
      <xdr:colOff>317501</xdr:colOff>
      <xdr:row>4</xdr:row>
      <xdr:rowOff>142522</xdr:rowOff>
    </xdr:to>
    <xdr:pic>
      <xdr:nvPicPr>
        <xdr:cNvPr id="22" name="Picture 21">
          <a:extLst>
            <a:ext uri="{FF2B5EF4-FFF2-40B4-BE49-F238E27FC236}">
              <a16:creationId xmlns:a16="http://schemas.microsoft.com/office/drawing/2014/main" id="{00000000-0008-0000-0900-000016000000}"/>
            </a:ext>
          </a:extLst>
        </xdr:cNvPr>
        <xdr:cNvPicPr>
          <a:picLocks noChangeAspect="1"/>
        </xdr:cNvPicPr>
      </xdr:nvPicPr>
      <xdr:blipFill>
        <a:blip xmlns:r="http://schemas.openxmlformats.org/officeDocument/2006/relationships" r:embed="rId1"/>
        <a:stretch>
          <a:fillRect/>
        </a:stretch>
      </xdr:blipFill>
      <xdr:spPr>
        <a:xfrm>
          <a:off x="14338300" y="657578"/>
          <a:ext cx="838200" cy="190500"/>
        </a:xfrm>
        <a:prstGeom prst="rect">
          <a:avLst/>
        </a:prstGeom>
      </xdr:spPr>
    </xdr:pic>
    <xdr:clientData/>
  </xdr:twoCellAnchor>
  <xdr:twoCellAnchor editAs="oneCell">
    <xdr:from>
      <xdr:col>12</xdr:col>
      <xdr:colOff>457200</xdr:colOff>
      <xdr:row>4</xdr:row>
      <xdr:rowOff>104422</xdr:rowOff>
    </xdr:from>
    <xdr:to>
      <xdr:col>13</xdr:col>
      <xdr:colOff>469901</xdr:colOff>
      <xdr:row>5</xdr:row>
      <xdr:rowOff>118534</xdr:rowOff>
    </xdr:to>
    <xdr:pic>
      <xdr:nvPicPr>
        <xdr:cNvPr id="23" name="Picture 22">
          <a:extLst>
            <a:ext uri="{FF2B5EF4-FFF2-40B4-BE49-F238E27FC236}">
              <a16:creationId xmlns:a16="http://schemas.microsoft.com/office/drawing/2014/main" id="{00000000-0008-0000-0900-000017000000}"/>
            </a:ext>
          </a:extLst>
        </xdr:cNvPr>
        <xdr:cNvPicPr>
          <a:picLocks noChangeAspect="1"/>
        </xdr:cNvPicPr>
      </xdr:nvPicPr>
      <xdr:blipFill>
        <a:blip xmlns:r="http://schemas.openxmlformats.org/officeDocument/2006/relationships" r:embed="rId1"/>
        <a:stretch>
          <a:fillRect/>
        </a:stretch>
      </xdr:blipFill>
      <xdr:spPr>
        <a:xfrm>
          <a:off x="14490700" y="809978"/>
          <a:ext cx="838200" cy="190500"/>
        </a:xfrm>
        <a:prstGeom prst="rect">
          <a:avLst/>
        </a:prstGeom>
      </xdr:spPr>
    </xdr:pic>
    <xdr:clientData/>
  </xdr:twoCellAnchor>
  <xdr:twoCellAnchor>
    <xdr:from>
      <xdr:col>1</xdr:col>
      <xdr:colOff>90407</xdr:colOff>
      <xdr:row>38</xdr:row>
      <xdr:rowOff>31955</xdr:rowOff>
    </xdr:from>
    <xdr:to>
      <xdr:col>1</xdr:col>
      <xdr:colOff>487538</xdr:colOff>
      <xdr:row>39</xdr:row>
      <xdr:rowOff>22827</xdr:rowOff>
    </xdr:to>
    <xdr:sp macro="" textlink="">
      <xdr:nvSpPr>
        <xdr:cNvPr id="13377" name="TextBox 13376">
          <a:extLst>
            <a:ext uri="{FF2B5EF4-FFF2-40B4-BE49-F238E27FC236}">
              <a16:creationId xmlns:a16="http://schemas.microsoft.com/office/drawing/2014/main" id="{BC690EB2-ABE6-DA41-B987-0BAB28763661}"/>
            </a:ext>
          </a:extLst>
        </xdr:cNvPr>
        <xdr:cNvSpPr txBox="1"/>
      </xdr:nvSpPr>
      <xdr:spPr>
        <a:xfrm>
          <a:off x="4646896" y="6663100"/>
          <a:ext cx="397131"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576614</xdr:colOff>
      <xdr:row>38</xdr:row>
      <xdr:rowOff>31393</xdr:rowOff>
    </xdr:from>
    <xdr:to>
      <xdr:col>2</xdr:col>
      <xdr:colOff>163158</xdr:colOff>
      <xdr:row>39</xdr:row>
      <xdr:rowOff>22265</xdr:rowOff>
    </xdr:to>
    <xdr:sp macro="" textlink="">
      <xdr:nvSpPr>
        <xdr:cNvPr id="13380" name="TextBox 13379">
          <a:extLst>
            <a:ext uri="{FF2B5EF4-FFF2-40B4-BE49-F238E27FC236}">
              <a16:creationId xmlns:a16="http://schemas.microsoft.com/office/drawing/2014/main" id="{301BC55D-4D71-884A-8664-3FA2391CE53C}"/>
            </a:ext>
          </a:extLst>
        </xdr:cNvPr>
        <xdr:cNvSpPr txBox="1"/>
      </xdr:nvSpPr>
      <xdr:spPr>
        <a:xfrm>
          <a:off x="5133103" y="6662538"/>
          <a:ext cx="459063"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206051</xdr:colOff>
      <xdr:row>38</xdr:row>
      <xdr:rowOff>45647</xdr:rowOff>
    </xdr:from>
    <xdr:to>
      <xdr:col>2</xdr:col>
      <xdr:colOff>671500</xdr:colOff>
      <xdr:row>39</xdr:row>
      <xdr:rowOff>36519</xdr:rowOff>
    </xdr:to>
    <xdr:sp macro="" textlink="">
      <xdr:nvSpPr>
        <xdr:cNvPr id="13381" name="TextBox 13380">
          <a:extLst>
            <a:ext uri="{FF2B5EF4-FFF2-40B4-BE49-F238E27FC236}">
              <a16:creationId xmlns:a16="http://schemas.microsoft.com/office/drawing/2014/main" id="{818FFCEA-3152-1A4E-AC2F-362B28653AEB}"/>
            </a:ext>
          </a:extLst>
        </xdr:cNvPr>
        <xdr:cNvSpPr txBox="1"/>
      </xdr:nvSpPr>
      <xdr:spPr>
        <a:xfrm>
          <a:off x="5635059" y="6676792"/>
          <a:ext cx="46544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706282</xdr:colOff>
      <xdr:row>38</xdr:row>
      <xdr:rowOff>51911</xdr:rowOff>
    </xdr:from>
    <xdr:to>
      <xdr:col>3</xdr:col>
      <xdr:colOff>292688</xdr:colOff>
      <xdr:row>39</xdr:row>
      <xdr:rowOff>42783</xdr:rowOff>
    </xdr:to>
    <xdr:sp macro="" textlink="">
      <xdr:nvSpPr>
        <xdr:cNvPr id="13382" name="TextBox 13381">
          <a:extLst>
            <a:ext uri="{FF2B5EF4-FFF2-40B4-BE49-F238E27FC236}">
              <a16:creationId xmlns:a16="http://schemas.microsoft.com/office/drawing/2014/main" id="{451A9160-075C-7F4C-9F1B-53D5D29F16CE}"/>
            </a:ext>
          </a:extLst>
        </xdr:cNvPr>
        <xdr:cNvSpPr txBox="1"/>
      </xdr:nvSpPr>
      <xdr:spPr>
        <a:xfrm>
          <a:off x="6135290" y="6683056"/>
          <a:ext cx="458925"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339696</xdr:colOff>
      <xdr:row>38</xdr:row>
      <xdr:rowOff>46210</xdr:rowOff>
    </xdr:from>
    <xdr:to>
      <xdr:col>3</xdr:col>
      <xdr:colOff>802775</xdr:colOff>
      <xdr:row>39</xdr:row>
      <xdr:rowOff>37082</xdr:rowOff>
    </xdr:to>
    <xdr:sp macro="" textlink="">
      <xdr:nvSpPr>
        <xdr:cNvPr id="13383" name="TextBox 13382">
          <a:extLst>
            <a:ext uri="{FF2B5EF4-FFF2-40B4-BE49-F238E27FC236}">
              <a16:creationId xmlns:a16="http://schemas.microsoft.com/office/drawing/2014/main" id="{61599F63-E5AD-3849-966B-366CEF97CB9E}"/>
            </a:ext>
          </a:extLst>
        </xdr:cNvPr>
        <xdr:cNvSpPr txBox="1"/>
      </xdr:nvSpPr>
      <xdr:spPr>
        <a:xfrm>
          <a:off x="6641223" y="6677355"/>
          <a:ext cx="46307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4</xdr:col>
      <xdr:colOff>16293</xdr:colOff>
      <xdr:row>38</xdr:row>
      <xdr:rowOff>37665</xdr:rowOff>
    </xdr:from>
    <xdr:to>
      <xdr:col>4</xdr:col>
      <xdr:colOff>414680</xdr:colOff>
      <xdr:row>39</xdr:row>
      <xdr:rowOff>28537</xdr:rowOff>
    </xdr:to>
    <xdr:sp macro="" textlink="">
      <xdr:nvSpPr>
        <xdr:cNvPr id="13384" name="TextBox 13383">
          <a:extLst>
            <a:ext uri="{FF2B5EF4-FFF2-40B4-BE49-F238E27FC236}">
              <a16:creationId xmlns:a16="http://schemas.microsoft.com/office/drawing/2014/main" id="{AFD46E34-BC3E-3243-B233-78043E7C05B1}"/>
            </a:ext>
          </a:extLst>
        </xdr:cNvPr>
        <xdr:cNvSpPr txBox="1"/>
      </xdr:nvSpPr>
      <xdr:spPr>
        <a:xfrm>
          <a:off x="7190339" y="6668810"/>
          <a:ext cx="398387"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xdr:from>
      <xdr:col>0</xdr:col>
      <xdr:colOff>7471</xdr:colOff>
      <xdr:row>0</xdr:row>
      <xdr:rowOff>0</xdr:rowOff>
    </xdr:from>
    <xdr:to>
      <xdr:col>14</xdr:col>
      <xdr:colOff>492206</xdr:colOff>
      <xdr:row>43</xdr:row>
      <xdr:rowOff>154028</xdr:rowOff>
    </xdr:to>
    <xdr:grpSp>
      <xdr:nvGrpSpPr>
        <xdr:cNvPr id="13396" name="Group 13395">
          <a:extLst>
            <a:ext uri="{FF2B5EF4-FFF2-40B4-BE49-F238E27FC236}">
              <a16:creationId xmlns:a16="http://schemas.microsoft.com/office/drawing/2014/main" id="{4D8E41DC-E07A-38EB-16C4-A41C0D4841A2}"/>
            </a:ext>
          </a:extLst>
        </xdr:cNvPr>
        <xdr:cNvGrpSpPr/>
      </xdr:nvGrpSpPr>
      <xdr:grpSpPr>
        <a:xfrm>
          <a:off x="7471" y="0"/>
          <a:ext cx="13879500" cy="7863675"/>
          <a:chOff x="0" y="0"/>
          <a:chExt cx="12700001" cy="7657692"/>
        </a:xfrm>
      </xdr:grpSpPr>
      <xdr:pic>
        <xdr:nvPicPr>
          <xdr:cNvPr id="13363" name="Picture 13362">
            <a:extLst>
              <a:ext uri="{FF2B5EF4-FFF2-40B4-BE49-F238E27FC236}">
                <a16:creationId xmlns:a16="http://schemas.microsoft.com/office/drawing/2014/main" id="{00000000-0008-0000-0900-000033340000}"/>
              </a:ext>
            </a:extLst>
          </xdr:cNvPr>
          <xdr:cNvPicPr>
            <a:picLocks/>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27" t="1614"/>
          <a:stretch/>
        </xdr:blipFill>
        <xdr:spPr>
          <a:xfrm>
            <a:off x="1" y="19390"/>
            <a:ext cx="12700000" cy="7638302"/>
          </a:xfrm>
          <a:prstGeom prst="rect">
            <a:avLst/>
          </a:prstGeom>
        </xdr:spPr>
      </xdr:pic>
      <xdr:grpSp>
        <xdr:nvGrpSpPr>
          <xdr:cNvPr id="13395" name="Group 13394">
            <a:extLst>
              <a:ext uri="{FF2B5EF4-FFF2-40B4-BE49-F238E27FC236}">
                <a16:creationId xmlns:a16="http://schemas.microsoft.com/office/drawing/2014/main" id="{BA9D1C0F-C0C6-1673-CA21-26D4C4900E31}"/>
              </a:ext>
            </a:extLst>
          </xdr:cNvPr>
          <xdr:cNvGrpSpPr/>
        </xdr:nvGrpSpPr>
        <xdr:grpSpPr>
          <a:xfrm>
            <a:off x="0" y="0"/>
            <a:ext cx="12692534" cy="7637799"/>
            <a:chOff x="0" y="2365496"/>
            <a:chExt cx="12692534" cy="7637799"/>
          </a:xfrm>
        </xdr:grpSpPr>
        <xdr:grpSp>
          <xdr:nvGrpSpPr>
            <xdr:cNvPr id="13387" name="Group 13386">
              <a:extLst>
                <a:ext uri="{FF2B5EF4-FFF2-40B4-BE49-F238E27FC236}">
                  <a16:creationId xmlns:a16="http://schemas.microsoft.com/office/drawing/2014/main" id="{E260710C-F8BD-5225-9DB8-983260AB2DD0}"/>
                </a:ext>
              </a:extLst>
            </xdr:cNvPr>
            <xdr:cNvGrpSpPr/>
          </xdr:nvGrpSpPr>
          <xdr:grpSpPr>
            <a:xfrm>
              <a:off x="0" y="2365496"/>
              <a:ext cx="12692534" cy="7637799"/>
              <a:chOff x="0" y="0"/>
              <a:chExt cx="12828260" cy="7637799"/>
            </a:xfrm>
          </xdr:grpSpPr>
          <xdr:grpSp>
            <xdr:nvGrpSpPr>
              <xdr:cNvPr id="13379" name="Group 13378">
                <a:extLst>
                  <a:ext uri="{FF2B5EF4-FFF2-40B4-BE49-F238E27FC236}">
                    <a16:creationId xmlns:a16="http://schemas.microsoft.com/office/drawing/2014/main" id="{00000000-0008-0000-0900-000043340000}"/>
                  </a:ext>
                </a:extLst>
              </xdr:cNvPr>
              <xdr:cNvGrpSpPr/>
            </xdr:nvGrpSpPr>
            <xdr:grpSpPr>
              <a:xfrm>
                <a:off x="0" y="0"/>
                <a:ext cx="12828260" cy="7637799"/>
                <a:chOff x="0" y="0"/>
                <a:chExt cx="11303297" cy="6558481"/>
              </a:xfrm>
              <a:noFill/>
            </xdr:grpSpPr>
            <xdr:grpSp>
              <xdr:nvGrpSpPr>
                <xdr:cNvPr id="7" name="Group 6">
                  <a:extLst>
                    <a:ext uri="{FF2B5EF4-FFF2-40B4-BE49-F238E27FC236}">
                      <a16:creationId xmlns:a16="http://schemas.microsoft.com/office/drawing/2014/main" id="{00000000-0008-0000-0900-000007000000}"/>
                    </a:ext>
                  </a:extLst>
                </xdr:cNvPr>
                <xdr:cNvGrpSpPr/>
              </xdr:nvGrpSpPr>
              <xdr:grpSpPr>
                <a:xfrm>
                  <a:off x="3746365" y="743263"/>
                  <a:ext cx="3275563" cy="3718181"/>
                  <a:chOff x="3696503" y="641509"/>
                  <a:chExt cx="4150529" cy="3803132"/>
                </a:xfrm>
                <a:grpFill/>
              </xdr:grpSpPr>
              <xdr:sp macro="" textlink="">
                <xdr:nvSpPr>
                  <xdr:cNvPr id="46" name="Rounded Rectangle 45">
                    <a:extLst>
                      <a:ext uri="{FF2B5EF4-FFF2-40B4-BE49-F238E27FC236}">
                        <a16:creationId xmlns:a16="http://schemas.microsoft.com/office/drawing/2014/main" id="{00000000-0008-0000-0900-00002E000000}"/>
                      </a:ext>
                    </a:extLst>
                  </xdr:cNvPr>
                  <xdr:cNvSpPr/>
                </xdr:nvSpPr>
                <xdr:spPr>
                  <a:xfrm>
                    <a:off x="3696503" y="641509"/>
                    <a:ext cx="4141293" cy="3762742"/>
                  </a:xfrm>
                  <a:prstGeom prst="roundRect">
                    <a:avLst>
                      <a:gd name="adj" fmla="val 4133"/>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rgbClr val="0070C0"/>
                        </a:solidFill>
                        <a:effectLst/>
                        <a:latin typeface="Calibri" panose="020F0502020204030204" pitchFamily="34" charset="0"/>
                        <a:ea typeface="+mn-ea"/>
                        <a:cs typeface="Calibri" panose="020F0502020204030204" pitchFamily="34" charset="0"/>
                      </a:rPr>
                      <a:t>RESIDENTIAL DISTRIBUTION</a:t>
                    </a:r>
                    <a:endParaRPr lang="en-GB" sz="1800">
                      <a:solidFill>
                        <a:srgbClr val="0070C0"/>
                      </a:solidFill>
                      <a:effectLst/>
                      <a:latin typeface="Calibri" panose="020F0502020204030204" pitchFamily="34" charset="0"/>
                      <a:ea typeface="+mn-ea"/>
                      <a:cs typeface="Calibri" panose="020F0502020204030204" pitchFamily="34" charset="0"/>
                    </a:endParaRPr>
                  </a:p>
                  <a:p>
                    <a:endParaRPr lang="en-DE" sz="1800">
                      <a:solidFill>
                        <a:srgbClr val="0070C0"/>
                      </a:solidFill>
                      <a:effectLst/>
                      <a:latin typeface="+mn-lt"/>
                      <a:ea typeface="+mn-ea"/>
                      <a:cs typeface="+mn-cs"/>
                    </a:endParaRPr>
                  </a:p>
                </xdr:txBody>
              </xdr:sp>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7591834-47F4-ED42-AAB8-B3DD5A53B448}"/>
                          </a:ext>
                        </a:extLst>
                      </xdr:cNvPr>
                      <xdr:cNvGraphicFramePr/>
                    </xdr:nvGraphicFramePr>
                    <xdr:xfrm>
                      <a:off x="3871641" y="782079"/>
                      <a:ext cx="3767533" cy="3225963"/>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71641" y="782079"/>
                        <a:ext cx="3767533" cy="32259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5" name="Rounded Rectangle 14">
                    <a:extLst>
                      <a:ext uri="{FF2B5EF4-FFF2-40B4-BE49-F238E27FC236}">
                        <a16:creationId xmlns:a16="http://schemas.microsoft.com/office/drawing/2014/main" id="{00000000-0008-0000-0900-00000F000000}"/>
                      </a:ext>
                    </a:extLst>
                  </xdr:cNvPr>
                  <xdr:cNvSpPr/>
                </xdr:nvSpPr>
                <xdr:spPr>
                  <a:xfrm>
                    <a:off x="6545453" y="2589647"/>
                    <a:ext cx="1301579" cy="120509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spc="110">
                        <a:solidFill>
                          <a:srgbClr val="0070C0"/>
                        </a:solidFill>
                        <a:latin typeface="Calibri" panose="020F0502020204030204" pitchFamily="34" charset="0"/>
                        <a:cs typeface="Calibri" panose="020F0502020204030204" pitchFamily="34" charset="0"/>
                      </a:rPr>
                      <a:t>Most of these women</a:t>
                    </a:r>
                    <a:r>
                      <a:rPr lang="en-GB" sz="900" spc="110" baseline="0">
                        <a:solidFill>
                          <a:srgbClr val="0070C0"/>
                        </a:solidFill>
                        <a:latin typeface="Calibri" panose="020F0502020204030204" pitchFamily="34" charset="0"/>
                        <a:cs typeface="Calibri" panose="020F0502020204030204" pitchFamily="34" charset="0"/>
                      </a:rPr>
                      <a:t> live in </a:t>
                    </a:r>
                    <a:r>
                      <a:rPr lang="en-GB" sz="900" b="1" spc="110" baseline="0">
                        <a:solidFill>
                          <a:srgbClr val="0070C0"/>
                        </a:solidFill>
                        <a:latin typeface="Calibri" panose="020F0502020204030204" pitchFamily="34" charset="0"/>
                        <a:cs typeface="Calibri" panose="020F0502020204030204" pitchFamily="34" charset="0"/>
                      </a:rPr>
                      <a:t>Berlin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Hamburg</a:t>
                    </a:r>
                    <a:r>
                      <a:rPr lang="en-GB" sz="900" spc="110" baseline="0">
                        <a:solidFill>
                          <a:srgbClr val="0070C0"/>
                        </a:solidFill>
                        <a:latin typeface="Calibri" panose="020F0502020204030204" pitchFamily="34" charset="0"/>
                        <a:cs typeface="Calibri" panose="020F0502020204030204" pitchFamily="34" charset="0"/>
                      </a:rPr>
                      <a:t>.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The others are distributed in different States.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598783" y="1810472"/>
                    <a:ext cx="573625" cy="38999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latin typeface="Calibri" panose="020F0502020204030204" pitchFamily="34" charset="0"/>
                        <a:cs typeface="Calibri" panose="020F0502020204030204" pitchFamily="34" charset="0"/>
                      </a:rPr>
                      <a:t>Berlin 56%</a:t>
                    </a:r>
                  </a:p>
                </xdr:txBody>
              </xdr:sp>
              <xdr:cxnSp macro="">
                <xdr:nvCxnSpPr>
                  <xdr:cNvPr id="48" name="Straight Connector 47">
                    <a:extLst>
                      <a:ext uri="{FF2B5EF4-FFF2-40B4-BE49-F238E27FC236}">
                        <a16:creationId xmlns:a16="http://schemas.microsoft.com/office/drawing/2014/main" id="{00000000-0008-0000-0900-000030000000}"/>
                      </a:ext>
                    </a:extLst>
                  </xdr:cNvPr>
                  <xdr:cNvCxnSpPr/>
                </xdr:nvCxnSpPr>
                <xdr:spPr>
                  <a:xfrm>
                    <a:off x="6290254" y="1985216"/>
                    <a:ext cx="311140" cy="10763"/>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3795817" y="1428397"/>
                    <a:ext cx="778694" cy="38991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latin typeface="Calibri" panose="020F0502020204030204" pitchFamily="34" charset="0"/>
                        <a:cs typeface="Calibri" panose="020F0502020204030204" pitchFamily="34" charset="0"/>
                      </a:rPr>
                      <a:t>Hamburg</a:t>
                    </a:r>
                  </a:p>
                  <a:p>
                    <a:pPr algn="r"/>
                    <a:r>
                      <a:rPr lang="en-GB" sz="900" b="0">
                        <a:latin typeface="Calibri" panose="020F0502020204030204" pitchFamily="34" charset="0"/>
                        <a:cs typeface="Calibri" panose="020F0502020204030204" pitchFamily="34" charset="0"/>
                      </a:rPr>
                      <a:t>15%</a:t>
                    </a:r>
                  </a:p>
                </xdr:txBody>
              </xdr:sp>
              <xdr:cxnSp macro="">
                <xdr:nvCxnSpPr>
                  <xdr:cNvPr id="50" name="Straight Connector 49">
                    <a:extLst>
                      <a:ext uri="{FF2B5EF4-FFF2-40B4-BE49-F238E27FC236}">
                        <a16:creationId xmlns:a16="http://schemas.microsoft.com/office/drawing/2014/main" id="{00000000-0008-0000-0900-000032000000}"/>
                      </a:ext>
                    </a:extLst>
                  </xdr:cNvPr>
                  <xdr:cNvCxnSpPr>
                    <a:endCxn id="49" idx="3"/>
                  </xdr:cNvCxnSpPr>
                </xdr:nvCxnSpPr>
                <xdr:spPr>
                  <a:xfrm flipH="1" flipV="1">
                    <a:off x="4574510" y="1623353"/>
                    <a:ext cx="730842" cy="13232"/>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13328" name="Rounded Rectangle 13327">
                    <a:extLst>
                      <a:ext uri="{FF2B5EF4-FFF2-40B4-BE49-F238E27FC236}">
                        <a16:creationId xmlns:a16="http://schemas.microsoft.com/office/drawing/2014/main" id="{00000000-0008-0000-0900-000010340000}"/>
                      </a:ext>
                    </a:extLst>
                  </xdr:cNvPr>
                  <xdr:cNvSpPr/>
                </xdr:nvSpPr>
                <xdr:spPr>
                  <a:xfrm>
                    <a:off x="3979268" y="4026528"/>
                    <a:ext cx="3488831" cy="4181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cidade da Alemanha você está morando?</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8" name="Group 7">
                  <a:extLst>
                    <a:ext uri="{FF2B5EF4-FFF2-40B4-BE49-F238E27FC236}">
                      <a16:creationId xmlns:a16="http://schemas.microsoft.com/office/drawing/2014/main" id="{00000000-0008-0000-0900-000008000000}"/>
                    </a:ext>
                  </a:extLst>
                </xdr:cNvPr>
                <xdr:cNvGrpSpPr/>
              </xdr:nvGrpSpPr>
              <xdr:grpSpPr>
                <a:xfrm>
                  <a:off x="215976" y="743263"/>
                  <a:ext cx="3365801" cy="2769209"/>
                  <a:chOff x="215256" y="641509"/>
                  <a:chExt cx="3354588" cy="2829302"/>
                </a:xfrm>
                <a:grpFill/>
              </xdr:grpSpPr>
              <xdr:sp macro="" textlink="">
                <xdr:nvSpPr>
                  <xdr:cNvPr id="57" name="Rounded Rectangle 56">
                    <a:extLst>
                      <a:ext uri="{FF2B5EF4-FFF2-40B4-BE49-F238E27FC236}">
                        <a16:creationId xmlns:a16="http://schemas.microsoft.com/office/drawing/2014/main" id="{00000000-0008-0000-0900-000039000000}"/>
                      </a:ext>
                    </a:extLst>
                  </xdr:cNvPr>
                  <xdr:cNvSpPr/>
                </xdr:nvSpPr>
                <xdr:spPr>
                  <a:xfrm>
                    <a:off x="215256" y="641509"/>
                    <a:ext cx="3354588" cy="2829302"/>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aphicFrame macro="">
                <xdr:nvGraphicFramePr>
                  <xdr:cNvPr id="58" name="Chart 57">
                    <a:extLst>
                      <a:ext uri="{FF2B5EF4-FFF2-40B4-BE49-F238E27FC236}">
                        <a16:creationId xmlns:a16="http://schemas.microsoft.com/office/drawing/2014/main" id="{00000000-0008-0000-0900-00003A000000}"/>
                      </a:ext>
                    </a:extLst>
                  </xdr:cNvPr>
                  <xdr:cNvGraphicFramePr>
                    <a:graphicFrameLocks/>
                  </xdr:cNvGraphicFramePr>
                </xdr:nvGraphicFramePr>
                <xdr:xfrm>
                  <a:off x="303804" y="1103667"/>
                  <a:ext cx="2769196" cy="199096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 name="Group 2">
                  <a:extLst>
                    <a:ext uri="{FF2B5EF4-FFF2-40B4-BE49-F238E27FC236}">
                      <a16:creationId xmlns:a16="http://schemas.microsoft.com/office/drawing/2014/main" id="{00000000-0008-0000-0900-000003000000}"/>
                    </a:ext>
                  </a:extLst>
                </xdr:cNvPr>
                <xdr:cNvGrpSpPr/>
              </xdr:nvGrpSpPr>
              <xdr:grpSpPr>
                <a:xfrm>
                  <a:off x="7223019" y="755748"/>
                  <a:ext cx="3945713" cy="2968002"/>
                  <a:chOff x="8021705" y="654260"/>
                  <a:chExt cx="3932568" cy="3031184"/>
                </a:xfrm>
                <a:grpFill/>
              </xdr:grpSpPr>
              <xdr:sp macro="" textlink="">
                <xdr:nvSpPr>
                  <xdr:cNvPr id="63" name="Rounded Rectangle 62">
                    <a:extLst>
                      <a:ext uri="{FF2B5EF4-FFF2-40B4-BE49-F238E27FC236}">
                        <a16:creationId xmlns:a16="http://schemas.microsoft.com/office/drawing/2014/main" id="{00000000-0008-0000-0900-00003F000000}"/>
                      </a:ext>
                    </a:extLst>
                  </xdr:cNvPr>
                  <xdr:cNvSpPr/>
                </xdr:nvSpPr>
                <xdr:spPr>
                  <a:xfrm>
                    <a:off x="8021705" y="654260"/>
                    <a:ext cx="3794870" cy="3002486"/>
                  </a:xfrm>
                  <a:prstGeom prst="roundRect">
                    <a:avLst>
                      <a:gd name="adj" fmla="val 3721"/>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RESIDENCE BEFORE GERMANY</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5" name="Rounded Rectangle 24">
                    <a:extLst>
                      <a:ext uri="{FF2B5EF4-FFF2-40B4-BE49-F238E27FC236}">
                        <a16:creationId xmlns:a16="http://schemas.microsoft.com/office/drawing/2014/main" id="{00000000-0008-0000-0900-000019000000}"/>
                      </a:ext>
                    </a:extLst>
                  </xdr:cNvPr>
                  <xdr:cNvSpPr/>
                </xdr:nvSpPr>
                <xdr:spPr>
                  <a:xfrm>
                    <a:off x="8118725" y="977497"/>
                    <a:ext cx="2089871" cy="9864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70C0"/>
                        </a:solidFill>
                        <a:latin typeface="Calibri" panose="020F0502020204030204" pitchFamily="34" charset="0"/>
                        <a:cs typeface="Calibri" panose="020F0502020204030204" pitchFamily="34" charset="0"/>
                      </a:rPr>
                      <a:t>Germany</a:t>
                    </a:r>
                    <a:r>
                      <a:rPr lang="en-GB" sz="1000" b="1" spc="110" baseline="0">
                        <a:solidFill>
                          <a:srgbClr val="0070C0"/>
                        </a:solidFill>
                        <a:latin typeface="Calibri" panose="020F0502020204030204" pitchFamily="34" charset="0"/>
                        <a:cs typeface="Calibri" panose="020F0502020204030204" pitchFamily="34" charset="0"/>
                      </a:rPr>
                      <a:t> was not the first destination for 46% of  these women.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More than 30 other countries were cited as previous residences.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graphicFrame macro="">
                <xdr:nvGraphicFramePr>
                  <xdr:cNvPr id="13315" name="Chart 13314">
                    <a:extLst>
                      <a:ext uri="{FF2B5EF4-FFF2-40B4-BE49-F238E27FC236}">
                        <a16:creationId xmlns:a16="http://schemas.microsoft.com/office/drawing/2014/main" id="{00000000-0008-0000-0900-000003340000}"/>
                      </a:ext>
                    </a:extLst>
                  </xdr:cNvPr>
                  <xdr:cNvGraphicFramePr>
                    <a:graphicFrameLocks/>
                  </xdr:cNvGraphicFramePr>
                </xdr:nvGraphicFramePr>
                <xdr:xfrm>
                  <a:off x="9817378" y="1030935"/>
                  <a:ext cx="2136895" cy="112617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3316" name="Chart 13315">
                    <a:extLst>
                      <a:ext uri="{FF2B5EF4-FFF2-40B4-BE49-F238E27FC236}">
                        <a16:creationId xmlns:a16="http://schemas.microsoft.com/office/drawing/2014/main" id="{00000000-0008-0000-0900-000004340000}"/>
                      </a:ext>
                    </a:extLst>
                  </xdr:cNvPr>
                  <xdr:cNvGraphicFramePr>
                    <a:graphicFrameLocks/>
                  </xdr:cNvGraphicFramePr>
                </xdr:nvGraphicFramePr>
                <xdr:xfrm>
                  <a:off x="8279239" y="1723555"/>
                  <a:ext cx="3223809" cy="173899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332" name="Rounded Rectangle 13331">
                    <a:extLst>
                      <a:ext uri="{FF2B5EF4-FFF2-40B4-BE49-F238E27FC236}">
                        <a16:creationId xmlns:a16="http://schemas.microsoft.com/office/drawing/2014/main" id="{00000000-0008-0000-0900-000014340000}"/>
                      </a:ext>
                    </a:extLst>
                  </xdr:cNvPr>
                  <xdr:cNvSpPr/>
                </xdr:nvSpPr>
                <xdr:spPr>
                  <a:xfrm>
                    <a:off x="8101855" y="3410831"/>
                    <a:ext cx="3801055" cy="2746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país(es) você morou antes?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5" name="Group 4">
                  <a:extLst>
                    <a:ext uri="{FF2B5EF4-FFF2-40B4-BE49-F238E27FC236}">
                      <a16:creationId xmlns:a16="http://schemas.microsoft.com/office/drawing/2014/main" id="{00000000-0008-0000-0900-000005000000}"/>
                    </a:ext>
                  </a:extLst>
                </xdr:cNvPr>
                <xdr:cNvGrpSpPr/>
              </xdr:nvGrpSpPr>
              <xdr:grpSpPr>
                <a:xfrm>
                  <a:off x="7115861" y="3845384"/>
                  <a:ext cx="4038474" cy="2295936"/>
                  <a:chOff x="7914904" y="3809068"/>
                  <a:chExt cx="4025020" cy="2351817"/>
                </a:xfrm>
                <a:grpFill/>
              </xdr:grpSpPr>
              <xdr:sp macro="" textlink="">
                <xdr:nvSpPr>
                  <xdr:cNvPr id="62" name="Rounded Rectangle 61">
                    <a:extLst>
                      <a:ext uri="{FF2B5EF4-FFF2-40B4-BE49-F238E27FC236}">
                        <a16:creationId xmlns:a16="http://schemas.microsoft.com/office/drawing/2014/main" id="{00000000-0008-0000-0900-00003E000000}"/>
                      </a:ext>
                    </a:extLst>
                  </xdr:cNvPr>
                  <xdr:cNvSpPr/>
                </xdr:nvSpPr>
                <xdr:spPr>
                  <a:xfrm>
                    <a:off x="8027113" y="3809068"/>
                    <a:ext cx="3798009" cy="2351817"/>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CITIZENSHIP PROFILES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pSp>
                <xdr:nvGrpSpPr>
                  <xdr:cNvPr id="4" name="Group 3">
                    <a:extLst>
                      <a:ext uri="{FF2B5EF4-FFF2-40B4-BE49-F238E27FC236}">
                        <a16:creationId xmlns:a16="http://schemas.microsoft.com/office/drawing/2014/main" id="{00000000-0008-0000-0900-000004000000}"/>
                      </a:ext>
                    </a:extLst>
                  </xdr:cNvPr>
                  <xdr:cNvGrpSpPr/>
                </xdr:nvGrpSpPr>
                <xdr:grpSpPr>
                  <a:xfrm>
                    <a:off x="7914904" y="4156364"/>
                    <a:ext cx="4025020" cy="1987036"/>
                    <a:chOff x="7914904" y="4156364"/>
                    <a:chExt cx="4025020" cy="1987036"/>
                  </a:xfrm>
                  <a:grpFill/>
                </xdr:grpSpPr>
                <xdr:grpSp>
                  <xdr:nvGrpSpPr>
                    <xdr:cNvPr id="13326" name="Group 13325">
                      <a:extLst>
                        <a:ext uri="{FF2B5EF4-FFF2-40B4-BE49-F238E27FC236}">
                          <a16:creationId xmlns:a16="http://schemas.microsoft.com/office/drawing/2014/main" id="{00000000-0008-0000-0900-00000E340000}"/>
                        </a:ext>
                      </a:extLst>
                    </xdr:cNvPr>
                    <xdr:cNvGrpSpPr/>
                  </xdr:nvGrpSpPr>
                  <xdr:grpSpPr>
                    <a:xfrm>
                      <a:off x="7914904" y="4191161"/>
                      <a:ext cx="3761486" cy="1831448"/>
                      <a:chOff x="8411175" y="5618337"/>
                      <a:chExt cx="4605233" cy="2148319"/>
                    </a:xfrm>
                    <a:grpFill/>
                  </xdr:grpSpPr>
                  <xdr:graphicFrame macro="">
                    <xdr:nvGraphicFramePr>
                      <xdr:cNvPr id="13317" name="Chart 13316">
                        <a:extLst>
                          <a:ext uri="{FF2B5EF4-FFF2-40B4-BE49-F238E27FC236}">
                            <a16:creationId xmlns:a16="http://schemas.microsoft.com/office/drawing/2014/main" id="{00000000-0008-0000-0900-000005340000}"/>
                          </a:ext>
                        </a:extLst>
                      </xdr:cNvPr>
                      <xdr:cNvGraphicFramePr>
                        <a:graphicFrameLocks/>
                      </xdr:cNvGraphicFramePr>
                    </xdr:nvGraphicFramePr>
                    <xdr:xfrm>
                      <a:off x="8411175" y="5618337"/>
                      <a:ext cx="4605233" cy="2148319"/>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13318" name="Picture 13317" descr="Brazil State Flag Images - Free Download on Freepik">
                        <a:extLst>
                          <a:ext uri="{FF2B5EF4-FFF2-40B4-BE49-F238E27FC236}">
                            <a16:creationId xmlns:a16="http://schemas.microsoft.com/office/drawing/2014/main" id="{00000000-0008-0000-0900-000006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205653" y="7229432"/>
                        <a:ext cx="338360" cy="198903"/>
                      </a:xfrm>
                      <a:prstGeom prst="rect">
                        <a:avLst/>
                      </a:prstGeom>
                      <a:grpFill/>
                      <a:ln>
                        <a:noFill/>
                      </a:ln>
                      <a:effectLst/>
                    </xdr:spPr>
                  </xdr:pic>
                  <xdr:pic>
                    <xdr:nvPicPr>
                      <xdr:cNvPr id="13319" name="Picture 13318" descr="Germany Flag Images - Free Download on Freepik">
                        <a:extLst>
                          <a:ext uri="{FF2B5EF4-FFF2-40B4-BE49-F238E27FC236}">
                            <a16:creationId xmlns:a16="http://schemas.microsoft.com/office/drawing/2014/main" id="{00000000-0008-0000-0900-00000734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1341321" y="7243498"/>
                        <a:ext cx="338044" cy="195185"/>
                      </a:xfrm>
                      <a:prstGeom prst="rect">
                        <a:avLst/>
                      </a:prstGeom>
                      <a:grpFill/>
                      <a:ln>
                        <a:noFill/>
                      </a:ln>
                      <a:effectLst/>
                    </xdr:spPr>
                  </xdr:pic>
                  <xdr:pic>
                    <xdr:nvPicPr>
                      <xdr:cNvPr id="13320" name="Picture 13319" descr="Europe Flag Images - Free Download on Freepik">
                        <a:extLst>
                          <a:ext uri="{FF2B5EF4-FFF2-40B4-BE49-F238E27FC236}">
                            <a16:creationId xmlns:a16="http://schemas.microsoft.com/office/drawing/2014/main" id="{00000000-0008-0000-0900-00000834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358522" y="7229079"/>
                        <a:ext cx="333469" cy="200798"/>
                      </a:xfrm>
                      <a:prstGeom prst="rect">
                        <a:avLst/>
                      </a:prstGeom>
                      <a:grpFill/>
                      <a:ln>
                        <a:noFill/>
                      </a:ln>
                      <a:effectLst/>
                    </xdr:spPr>
                  </xdr:pic>
                  <xdr:pic>
                    <xdr:nvPicPr>
                      <xdr:cNvPr id="13321" name="Picture 13320" descr="Brazil State Flag Images - Free Download on Freepik">
                        <a:extLst>
                          <a:ext uri="{FF2B5EF4-FFF2-40B4-BE49-F238E27FC236}">
                            <a16:creationId xmlns:a16="http://schemas.microsoft.com/office/drawing/2014/main" id="{00000000-0008-0000-0900-0000093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980315" y="7225389"/>
                        <a:ext cx="347740" cy="203901"/>
                      </a:xfrm>
                      <a:prstGeom prst="rect">
                        <a:avLst/>
                      </a:prstGeom>
                      <a:grpFill/>
                      <a:ln>
                        <a:noFill/>
                      </a:ln>
                      <a:effectLst/>
                    </xdr:spPr>
                  </xdr:pic>
                  <xdr:pic>
                    <xdr:nvPicPr>
                      <xdr:cNvPr id="13322" name="Picture 13321" descr="Brazil State Flag Images - Free Download on Freepik">
                        <a:extLst>
                          <a:ext uri="{FF2B5EF4-FFF2-40B4-BE49-F238E27FC236}">
                            <a16:creationId xmlns:a16="http://schemas.microsoft.com/office/drawing/2014/main" id="{00000000-0008-0000-0900-00000A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973474" y="7240688"/>
                        <a:ext cx="338360" cy="198903"/>
                      </a:xfrm>
                      <a:prstGeom prst="rect">
                        <a:avLst/>
                      </a:prstGeom>
                      <a:grpFill/>
                      <a:ln>
                        <a:noFill/>
                      </a:ln>
                      <a:effectLst/>
                    </xdr:spPr>
                  </xdr:pic>
                  <xdr:pic>
                    <xdr:nvPicPr>
                      <xdr:cNvPr id="13323" name="Picture 13322" descr="Germany Flag Images - Free Download on Freepik">
                        <a:extLst>
                          <a:ext uri="{FF2B5EF4-FFF2-40B4-BE49-F238E27FC236}">
                            <a16:creationId xmlns:a16="http://schemas.microsoft.com/office/drawing/2014/main" id="{00000000-0008-0000-0900-00000B34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2314846" y="7248320"/>
                        <a:ext cx="337185" cy="201074"/>
                      </a:xfrm>
                      <a:prstGeom prst="rect">
                        <a:avLst/>
                      </a:prstGeom>
                      <a:grpFill/>
                      <a:ln>
                        <a:noFill/>
                      </a:ln>
                      <a:effectLst/>
                    </xdr:spPr>
                  </xdr:pic>
                  <xdr:pic>
                    <xdr:nvPicPr>
                      <xdr:cNvPr id="13324" name="Picture 13323" descr="Brazil State Flag Images - Free Download on Freepik">
                        <a:extLst>
                          <a:ext uri="{FF2B5EF4-FFF2-40B4-BE49-F238E27FC236}">
                            <a16:creationId xmlns:a16="http://schemas.microsoft.com/office/drawing/2014/main" id="{00000000-0008-0000-0900-00000C34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1943211" y="7245506"/>
                        <a:ext cx="339219" cy="204792"/>
                      </a:xfrm>
                      <a:prstGeom prst="rect">
                        <a:avLst/>
                      </a:prstGeom>
                      <a:grpFill/>
                      <a:ln>
                        <a:noFill/>
                      </a:ln>
                      <a:effectLst/>
                    </xdr:spPr>
                  </xdr:pic>
                  <xdr:pic>
                    <xdr:nvPicPr>
                      <xdr:cNvPr id="13325" name="Picture 13324" descr="Europe Flag Images - Free Download on Freepik">
                        <a:extLst>
                          <a:ext uri="{FF2B5EF4-FFF2-40B4-BE49-F238E27FC236}">
                            <a16:creationId xmlns:a16="http://schemas.microsoft.com/office/drawing/2014/main" id="{00000000-0008-0000-0900-00000D3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2140906" y="7481045"/>
                        <a:ext cx="333471" cy="206687"/>
                      </a:xfrm>
                      <a:prstGeom prst="rect">
                        <a:avLst/>
                      </a:prstGeom>
                      <a:grpFill/>
                      <a:ln>
                        <a:noFill/>
                      </a:ln>
                      <a:effectLst/>
                    </xdr:spPr>
                  </xdr:pic>
                </xdr:grpSp>
                <xdr:sp macro="" textlink="">
                  <xdr:nvSpPr>
                    <xdr:cNvPr id="13327" name="Rounded Rectangle 13326">
                      <a:extLst>
                        <a:ext uri="{FF2B5EF4-FFF2-40B4-BE49-F238E27FC236}">
                          <a16:creationId xmlns:a16="http://schemas.microsoft.com/office/drawing/2014/main" id="{00000000-0008-0000-0900-00000F340000}"/>
                        </a:ext>
                      </a:extLst>
                    </xdr:cNvPr>
                    <xdr:cNvSpPr/>
                  </xdr:nvSpPr>
                  <xdr:spPr>
                    <a:xfrm>
                      <a:off x="9037412" y="4156364"/>
                      <a:ext cx="2680083" cy="80478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spc="110">
                          <a:solidFill>
                            <a:srgbClr val="0070C0"/>
                          </a:solidFill>
                          <a:latin typeface="Calibri" panose="020F0502020204030204" pitchFamily="34" charset="0"/>
                          <a:cs typeface="Calibri" panose="020F0502020204030204" pitchFamily="34" charset="0"/>
                        </a:rPr>
                        <a:t>Most</a:t>
                      </a:r>
                      <a:r>
                        <a:rPr lang="en-GB" sz="1000" spc="110" baseline="0">
                          <a:solidFill>
                            <a:srgbClr val="0070C0"/>
                          </a:solidFill>
                          <a:latin typeface="Calibri" panose="020F0502020204030204" pitchFamily="34" charset="0"/>
                          <a:cs typeface="Calibri" panose="020F0502020204030204" pitchFamily="34" charset="0"/>
                        </a:rPr>
                        <a:t> of them has </a:t>
                      </a:r>
                      <a:r>
                        <a:rPr lang="en-GB" sz="1000" b="1" spc="110" baseline="0">
                          <a:solidFill>
                            <a:srgbClr val="0070C0"/>
                          </a:solidFill>
                          <a:latin typeface="Calibri" panose="020F0502020204030204" pitchFamily="34" charset="0"/>
                          <a:cs typeface="Calibri" panose="020F0502020204030204" pitchFamily="34" charset="0"/>
                        </a:rPr>
                        <a:t>not European citizenship</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 a</a:t>
                      </a:r>
                      <a:r>
                        <a:rPr lang="en-GB" sz="900" spc="110">
                          <a:solidFill>
                            <a:schemeClr val="tx1">
                              <a:lumMod val="75000"/>
                              <a:lumOff val="25000"/>
                            </a:schemeClr>
                          </a:solidFill>
                          <a:latin typeface="Calibri" panose="020F0502020204030204" pitchFamily="34" charset="0"/>
                          <a:cs typeface="Calibri" panose="020F0502020204030204" pitchFamily="34" charset="0"/>
                        </a:rPr>
                        <a:t>lthough there are a significant number of the women with German citizenship or citizenship from another EU country.</a:t>
                      </a:r>
                    </a:p>
                  </xdr:txBody>
                </xdr:sp>
                <xdr:sp macro="" textlink="">
                  <xdr:nvSpPr>
                    <xdr:cNvPr id="13334" name="Rounded Rectangle 13333">
                      <a:extLst>
                        <a:ext uri="{FF2B5EF4-FFF2-40B4-BE49-F238E27FC236}">
                          <a16:creationId xmlns:a16="http://schemas.microsoft.com/office/drawing/2014/main" id="{00000000-0008-0000-0900-000016340000}"/>
                        </a:ext>
                      </a:extLst>
                    </xdr:cNvPr>
                    <xdr:cNvSpPr/>
                  </xdr:nvSpPr>
                  <xdr:spPr>
                    <a:xfrm>
                      <a:off x="8138869" y="5919993"/>
                      <a:ext cx="3801055" cy="2234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Você já tem cidadania europeia?</a:t>
                      </a:r>
                      <a:endParaRPr lang="en-GB" sz="500">
                        <a:solidFill>
                          <a:schemeClr val="bg1">
                            <a:lumMod val="50000"/>
                          </a:schemeClr>
                        </a:solidFill>
                        <a:latin typeface="Calibri" panose="020F0502020204030204" pitchFamily="34" charset="0"/>
                        <a:cs typeface="Calibri" panose="020F0502020204030204" pitchFamily="34" charset="0"/>
                      </a:endParaRPr>
                    </a:p>
                  </xdr:txBody>
                </xdr:sp>
              </xdr:grpSp>
            </xdr:grpSp>
            <xdr:grpSp>
              <xdr:nvGrpSpPr>
                <xdr:cNvPr id="6" name="Group 5">
                  <a:extLst>
                    <a:ext uri="{FF2B5EF4-FFF2-40B4-BE49-F238E27FC236}">
                      <a16:creationId xmlns:a16="http://schemas.microsoft.com/office/drawing/2014/main" id="{00000000-0008-0000-0900-000006000000}"/>
                    </a:ext>
                  </a:extLst>
                </xdr:cNvPr>
                <xdr:cNvGrpSpPr/>
              </xdr:nvGrpSpPr>
              <xdr:grpSpPr>
                <a:xfrm>
                  <a:off x="3689898" y="4669584"/>
                  <a:ext cx="3439422" cy="1685562"/>
                  <a:chOff x="3614869" y="4659552"/>
                  <a:chExt cx="4347278" cy="1724166"/>
                </a:xfrm>
                <a:grpFill/>
              </xdr:grpSpPr>
              <xdr:sp macro="" textlink="">
                <xdr:nvSpPr>
                  <xdr:cNvPr id="13312" name="Rounded Rectangle 13311">
                    <a:extLst>
                      <a:ext uri="{FF2B5EF4-FFF2-40B4-BE49-F238E27FC236}">
                        <a16:creationId xmlns:a16="http://schemas.microsoft.com/office/drawing/2014/main" id="{00000000-0008-0000-0900-000000340000}"/>
                      </a:ext>
                    </a:extLst>
                  </xdr:cNvPr>
                  <xdr:cNvSpPr/>
                </xdr:nvSpPr>
                <xdr:spPr>
                  <a:xfrm>
                    <a:off x="3718461" y="4659552"/>
                    <a:ext cx="4126533" cy="1501403"/>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cs typeface="Calibri" panose="020F0502020204030204" pitchFamily="34" charset="0"/>
                      </a:rPr>
                      <a:t>GERMAN PROFICIENCY</a:t>
                    </a:r>
                  </a:p>
                  <a:p>
                    <a:endParaRPr lang="en-DE" sz="1800">
                      <a:solidFill>
                        <a:srgbClr val="0070C0"/>
                      </a:solidFill>
                      <a:effectLst/>
                      <a:latin typeface="+mn-lt"/>
                      <a:ea typeface="+mn-ea"/>
                      <a:cs typeface="+mn-cs"/>
                    </a:endParaRPr>
                  </a:p>
                </xdr:txBody>
              </xdr:sp>
              <xdr:graphicFrame macro="">
                <xdr:nvGraphicFramePr>
                  <xdr:cNvPr id="13335" name="Chart 13334">
                    <a:extLst>
                      <a:ext uri="{FF2B5EF4-FFF2-40B4-BE49-F238E27FC236}">
                        <a16:creationId xmlns:a16="http://schemas.microsoft.com/office/drawing/2014/main" id="{00000000-0008-0000-0900-000017340000}"/>
                      </a:ext>
                    </a:extLst>
                  </xdr:cNvPr>
                  <xdr:cNvGraphicFramePr>
                    <a:graphicFrameLocks/>
                  </xdr:cNvGraphicFramePr>
                </xdr:nvGraphicFramePr>
                <xdr:xfrm>
                  <a:off x="3614869" y="5129919"/>
                  <a:ext cx="4347278" cy="993956"/>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6" name="Rounded Rectangle 15">
                    <a:extLst>
                      <a:ext uri="{FF2B5EF4-FFF2-40B4-BE49-F238E27FC236}">
                        <a16:creationId xmlns:a16="http://schemas.microsoft.com/office/drawing/2014/main" id="{00000000-0008-0000-0900-000010000000}"/>
                      </a:ext>
                    </a:extLst>
                  </xdr:cNvPr>
                  <xdr:cNvSpPr/>
                </xdr:nvSpPr>
                <xdr:spPr>
                  <a:xfrm>
                    <a:off x="3882156" y="4937438"/>
                    <a:ext cx="3682596" cy="46108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b="0" i="0" spc="110" baseline="0">
                        <a:solidFill>
                          <a:srgbClr val="0070C0"/>
                        </a:solidFill>
                        <a:effectLst/>
                        <a:latin typeface="Calibri" panose="020F0502020204030204" pitchFamily="34" charset="0"/>
                        <a:ea typeface="+mn-ea"/>
                        <a:cs typeface="Calibri" panose="020F0502020204030204" pitchFamily="34" charset="0"/>
                      </a:rPr>
                      <a:t>The majority of these women have an </a:t>
                    </a:r>
                    <a:r>
                      <a:rPr lang="en-GB" sz="1000" b="1" i="0" spc="110" baseline="0">
                        <a:solidFill>
                          <a:srgbClr val="0070C0"/>
                        </a:solidFill>
                        <a:effectLst/>
                        <a:latin typeface="Calibri" panose="020F0502020204030204" pitchFamily="34" charset="0"/>
                        <a:ea typeface="+mn-ea"/>
                        <a:cs typeface="Calibri" panose="020F0502020204030204" pitchFamily="34" charset="0"/>
                      </a:rPr>
                      <a:t>elementary </a:t>
                    </a:r>
                    <a:r>
                      <a:rPr lang="en-GB" sz="900" b="0" i="0" spc="110" baseline="0">
                        <a:solidFill>
                          <a:srgbClr val="0070C0"/>
                        </a:solidFill>
                        <a:effectLst/>
                        <a:latin typeface="Calibri" panose="020F0502020204030204" pitchFamily="34" charset="0"/>
                        <a:ea typeface="+mn-ea"/>
                        <a:cs typeface="Calibri" panose="020F0502020204030204" pitchFamily="34" charset="0"/>
                      </a:rPr>
                      <a:t>or</a:t>
                    </a:r>
                    <a:r>
                      <a:rPr lang="en-GB" sz="900" b="1" i="0" spc="110" baseline="0">
                        <a:solidFill>
                          <a:srgbClr val="0070C0"/>
                        </a:solidFill>
                        <a:effectLst/>
                        <a:latin typeface="Calibri" panose="020F0502020204030204" pitchFamily="34" charset="0"/>
                        <a:ea typeface="+mn-ea"/>
                        <a:cs typeface="Calibri" panose="020F0502020204030204" pitchFamily="34" charset="0"/>
                      </a:rPr>
                      <a:t> </a:t>
                    </a:r>
                    <a:r>
                      <a:rPr lang="en-GB" sz="1000" b="1" i="0" spc="110" baseline="0">
                        <a:solidFill>
                          <a:srgbClr val="0070C0"/>
                        </a:solidFill>
                        <a:effectLst/>
                        <a:latin typeface="Calibri" panose="020F0502020204030204" pitchFamily="34" charset="0"/>
                        <a:ea typeface="+mn-ea"/>
                        <a:cs typeface="Calibri" panose="020F0502020204030204" pitchFamily="34" charset="0"/>
                      </a:rPr>
                      <a:t>basic</a:t>
                    </a:r>
                    <a:r>
                      <a:rPr lang="en-GB" sz="900" b="0" i="0" spc="110" baseline="0">
                        <a:solidFill>
                          <a:srgbClr val="0070C0"/>
                        </a:solidFill>
                        <a:effectLst/>
                        <a:latin typeface="Calibri" panose="020F0502020204030204" pitchFamily="34" charset="0"/>
                        <a:ea typeface="+mn-ea"/>
                        <a:cs typeface="Calibri" panose="020F0502020204030204" pitchFamily="34" charset="0"/>
                      </a:rPr>
                      <a:t>  level of German.</a:t>
                    </a:r>
                    <a:endParaRPr lang="en-GB" sz="900" spc="110" baseline="0">
                      <a:solidFill>
                        <a:srgbClr val="0070C0"/>
                      </a:solidFill>
                      <a:latin typeface="Calibri" panose="020F0502020204030204" pitchFamily="34" charset="0"/>
                      <a:cs typeface="Calibri" panose="020F0502020204030204" pitchFamily="34" charset="0"/>
                    </a:endParaRPr>
                  </a:p>
                </xdr:txBody>
              </xdr:sp>
              <xdr:sp macro="" textlink="">
                <xdr:nvSpPr>
                  <xdr:cNvPr id="13343" name="Rounded Rectangle 13342">
                    <a:extLst>
                      <a:ext uri="{FF2B5EF4-FFF2-40B4-BE49-F238E27FC236}">
                        <a16:creationId xmlns:a16="http://schemas.microsoft.com/office/drawing/2014/main" id="{00000000-0008-0000-0900-00001F340000}"/>
                      </a:ext>
                    </a:extLst>
                  </xdr:cNvPr>
                  <xdr:cNvSpPr/>
                </xdr:nvSpPr>
                <xdr:spPr>
                  <a:xfrm>
                    <a:off x="3800569" y="5923210"/>
                    <a:ext cx="3951487" cy="4605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seu nível de alemão?</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13378" name="Group 13377">
                  <a:extLst>
                    <a:ext uri="{FF2B5EF4-FFF2-40B4-BE49-F238E27FC236}">
                      <a16:creationId xmlns:a16="http://schemas.microsoft.com/office/drawing/2014/main" id="{00000000-0008-0000-0900-000042340000}"/>
                    </a:ext>
                  </a:extLst>
                </xdr:cNvPr>
                <xdr:cNvGrpSpPr/>
              </xdr:nvGrpSpPr>
              <xdr:grpSpPr>
                <a:xfrm>
                  <a:off x="0" y="0"/>
                  <a:ext cx="11301148" cy="547243"/>
                  <a:chOff x="0" y="0"/>
                  <a:chExt cx="11301148" cy="547243"/>
                </a:xfrm>
                <a:grpFill/>
              </xdr:grpSpPr>
              <xdr:sp macro="" textlink="">
                <xdr:nvSpPr>
                  <xdr:cNvPr id="13365" name="Rectangle 13364">
                    <a:extLst>
                      <a:ext uri="{FF2B5EF4-FFF2-40B4-BE49-F238E27FC236}">
                        <a16:creationId xmlns:a16="http://schemas.microsoft.com/office/drawing/2014/main" id="{00000000-0008-0000-0900-000035340000}"/>
                      </a:ext>
                    </a:extLst>
                  </xdr:cNvPr>
                  <xdr:cNvSpPr/>
                </xdr:nvSpPr>
                <xdr:spPr>
                  <a:xfrm>
                    <a:off x="0" y="0"/>
                    <a:ext cx="11301148" cy="547243"/>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13366" name="Rounded Rectangle 13365">
                    <a:extLst>
                      <a:ext uri="{FF2B5EF4-FFF2-40B4-BE49-F238E27FC236}">
                        <a16:creationId xmlns:a16="http://schemas.microsoft.com/office/drawing/2014/main" id="{00000000-0008-0000-0900-000036340000}"/>
                      </a:ext>
                    </a:extLst>
                  </xdr:cNvPr>
                  <xdr:cNvSpPr/>
                </xdr:nvSpPr>
                <xdr:spPr>
                  <a:xfrm>
                    <a:off x="9121843" y="187030"/>
                    <a:ext cx="897355" cy="228164"/>
                  </a:xfrm>
                  <a:prstGeom prst="roundRect">
                    <a:avLst/>
                  </a:prstGeom>
                  <a:solidFill>
                    <a:schemeClr val="bg1">
                      <a:lumMod val="50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13367" name="Rounded Rectangle 13366">
                    <a:extLst>
                      <a:ext uri="{FF2B5EF4-FFF2-40B4-BE49-F238E27FC236}">
                        <a16:creationId xmlns:a16="http://schemas.microsoft.com/office/drawing/2014/main" id="{00000000-0008-0000-0900-000037340000}"/>
                      </a:ext>
                    </a:extLst>
                  </xdr:cNvPr>
                  <xdr:cNvSpPr/>
                </xdr:nvSpPr>
                <xdr:spPr>
                  <a:xfrm>
                    <a:off x="10111980" y="181432"/>
                    <a:ext cx="897355" cy="228164"/>
                  </a:xfrm>
                  <a:prstGeom prst="roundRect">
                    <a:avLst/>
                  </a:prstGeom>
                  <a:grp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grpSp>
            <xdr:sp macro="" textlink="">
              <xdr:nvSpPr>
                <xdr:cNvPr id="13369" name="Rectangle 13368">
                  <a:extLst>
                    <a:ext uri="{FF2B5EF4-FFF2-40B4-BE49-F238E27FC236}">
                      <a16:creationId xmlns:a16="http://schemas.microsoft.com/office/drawing/2014/main" id="{00000000-0008-0000-0900-000039340000}"/>
                    </a:ext>
                  </a:extLst>
                </xdr:cNvPr>
                <xdr:cNvSpPr/>
              </xdr:nvSpPr>
              <xdr:spPr>
                <a:xfrm>
                  <a:off x="0" y="6324582"/>
                  <a:ext cx="11303297" cy="233899"/>
                </a:xfrm>
                <a:prstGeom prst="rect">
                  <a:avLst/>
                </a:prstGeom>
                <a:grp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nvGrpSpPr>
                <xdr:cNvPr id="10" name="Group 9">
                  <a:extLst>
                    <a:ext uri="{FF2B5EF4-FFF2-40B4-BE49-F238E27FC236}">
                      <a16:creationId xmlns:a16="http://schemas.microsoft.com/office/drawing/2014/main" id="{00000000-0008-0000-0900-00000A000000}"/>
                    </a:ext>
                  </a:extLst>
                </xdr:cNvPr>
                <xdr:cNvGrpSpPr/>
              </xdr:nvGrpSpPr>
              <xdr:grpSpPr>
                <a:xfrm>
                  <a:off x="130442" y="3697054"/>
                  <a:ext cx="3714539" cy="2476572"/>
                  <a:chOff x="130008" y="3664802"/>
                  <a:chExt cx="3702164" cy="2526156"/>
                </a:xfrm>
                <a:grpFill/>
              </xdr:grpSpPr>
              <xdr:sp macro="" textlink="">
                <xdr:nvSpPr>
                  <xdr:cNvPr id="59" name="Rounded Rectangle 58">
                    <a:extLst>
                      <a:ext uri="{FF2B5EF4-FFF2-40B4-BE49-F238E27FC236}">
                        <a16:creationId xmlns:a16="http://schemas.microsoft.com/office/drawing/2014/main" id="{00000000-0008-0000-0900-00003B000000}"/>
                      </a:ext>
                    </a:extLst>
                  </xdr:cNvPr>
                  <xdr:cNvSpPr/>
                </xdr:nvSpPr>
                <xdr:spPr>
                  <a:xfrm>
                    <a:off x="215254" y="3664802"/>
                    <a:ext cx="3313308" cy="2496297"/>
                  </a:xfrm>
                  <a:prstGeom prst="roundRect">
                    <a:avLst>
                      <a:gd name="adj" fmla="val 3740"/>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ea typeface="+mn-ea"/>
                        <a:cs typeface="Calibri" panose="020F0502020204030204" pitchFamily="34" charset="0"/>
                      </a:rPr>
                      <a:t>DURATION OF RESIDENCE IN GERMANY</a:t>
                    </a:r>
                  </a:p>
                  <a:p>
                    <a:pPr marL="0" indent="0"/>
                    <a:endParaRPr lang="en-DE" sz="1400" spc="120" baseline="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9" name="Rounded Rectangle 28">
                    <a:extLst>
                      <a:ext uri="{FF2B5EF4-FFF2-40B4-BE49-F238E27FC236}">
                        <a16:creationId xmlns:a16="http://schemas.microsoft.com/office/drawing/2014/main" id="{00000000-0008-0000-0900-00001D000000}"/>
                      </a:ext>
                    </a:extLst>
                  </xdr:cNvPr>
                  <xdr:cNvSpPr/>
                </xdr:nvSpPr>
                <xdr:spPr>
                  <a:xfrm>
                    <a:off x="1939560" y="4146961"/>
                    <a:ext cx="1648351"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spc="110" baseline="0">
                        <a:solidFill>
                          <a:srgbClr val="338DCD"/>
                        </a:solidFill>
                        <a:latin typeface="Calibri" panose="020F0502020204030204" pitchFamily="34" charset="0"/>
                        <a:cs typeface="Calibri" panose="020F0502020204030204" pitchFamily="34" charset="0"/>
                      </a:rPr>
                      <a:t>The number of them who arrived no more than 5 years ago is also considerable high</a:t>
                    </a:r>
                    <a:r>
                      <a:rPr lang="en-GB" sz="800" spc="110" baseline="0">
                        <a:solidFill>
                          <a:srgbClr val="338DCD"/>
                        </a:solidFill>
                        <a:latin typeface="Calibri" panose="020F0502020204030204" pitchFamily="34" charset="0"/>
                        <a:cs typeface="Calibri" panose="020F0502020204030204" pitchFamily="34" charset="0"/>
                      </a:rPr>
                      <a:t>.</a:t>
                    </a:r>
                  </a:p>
                  <a:p>
                    <a:pPr algn="l"/>
                    <a:endParaRPr lang="en-GB" sz="1100">
                      <a:solidFill>
                        <a:srgbClr val="0070C0"/>
                      </a:solidFill>
                    </a:endParaRPr>
                  </a:p>
                </xdr:txBody>
              </xdr:sp>
              <xdr:graphicFrame macro="">
                <xdr:nvGraphicFramePr>
                  <xdr:cNvPr id="61" name="Chart 60">
                    <a:extLst>
                      <a:ext uri="{FF2B5EF4-FFF2-40B4-BE49-F238E27FC236}">
                        <a16:creationId xmlns:a16="http://schemas.microsoft.com/office/drawing/2014/main" id="{00000000-0008-0000-0900-00003D000000}"/>
                      </a:ext>
                    </a:extLst>
                  </xdr:cNvPr>
                  <xdr:cNvGraphicFramePr>
                    <a:graphicFrameLocks/>
                  </xdr:cNvGraphicFramePr>
                </xdr:nvGraphicFramePr>
                <xdr:xfrm>
                  <a:off x="130008" y="4673585"/>
                  <a:ext cx="3702164" cy="139807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13333" name="Rounded Rectangle 13332">
                    <a:extLst>
                      <a:ext uri="{FF2B5EF4-FFF2-40B4-BE49-F238E27FC236}">
                        <a16:creationId xmlns:a16="http://schemas.microsoft.com/office/drawing/2014/main" id="{00000000-0008-0000-0900-000015340000}"/>
                      </a:ext>
                    </a:extLst>
                  </xdr:cNvPr>
                  <xdr:cNvSpPr/>
                </xdr:nvSpPr>
                <xdr:spPr>
                  <a:xfrm>
                    <a:off x="303101" y="5779040"/>
                    <a:ext cx="3105434" cy="41191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a:t>
                    </a:r>
                    <a:r>
                      <a:rPr lang="en-GB" sz="900" baseline="0">
                        <a:solidFill>
                          <a:schemeClr val="bg1">
                            <a:lumMod val="50000"/>
                          </a:schemeClr>
                        </a:solidFill>
                        <a:latin typeface="Calibri" panose="020F0502020204030204" pitchFamily="34" charset="0"/>
                        <a:cs typeface="Calibri" panose="020F0502020204030204" pitchFamily="34" charset="0"/>
                      </a:rPr>
                      <a:t> </a:t>
                    </a:r>
                    <a:r>
                      <a:rPr lang="en-GB" sz="900">
                        <a:solidFill>
                          <a:schemeClr val="bg1">
                            <a:lumMod val="50000"/>
                          </a:schemeClr>
                        </a:solidFill>
                        <a:latin typeface="Calibri" panose="020F0502020204030204" pitchFamily="34" charset="0"/>
                        <a:cs typeface="Calibri" panose="020F0502020204030204" pitchFamily="34" charset="0"/>
                      </a:rPr>
                      <a:t>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Há quantos anos você mora na</a:t>
                    </a:r>
                    <a:r>
                      <a:rPr lang="en-GB" sz="900" b="0" i="0" baseline="0">
                        <a:solidFill>
                          <a:schemeClr val="bg1">
                            <a:lumMod val="50000"/>
                          </a:schemeClr>
                        </a:solidFill>
                        <a:effectLst/>
                        <a:latin typeface="Calibri" panose="020F0502020204030204" pitchFamily="34" charset="0"/>
                        <a:ea typeface="+mn-ea"/>
                        <a:cs typeface="Calibri" panose="020F0502020204030204" pitchFamily="34" charset="0"/>
                      </a:rPr>
                      <a:t> Alemanha</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13392" name="Rounded Rectangle 13391">
                    <a:extLst>
                      <a:ext uri="{FF2B5EF4-FFF2-40B4-BE49-F238E27FC236}">
                        <a16:creationId xmlns:a16="http://schemas.microsoft.com/office/drawing/2014/main" id="{00000000-0008-0000-0900-000050340000}"/>
                      </a:ext>
                    </a:extLst>
                  </xdr:cNvPr>
                  <xdr:cNvSpPr/>
                </xdr:nvSpPr>
                <xdr:spPr>
                  <a:xfrm>
                    <a:off x="414543" y="4146961"/>
                    <a:ext cx="1630795"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majority of these women are recent arrivals.</a:t>
                    </a:r>
                    <a:endParaRPr lang="en-GB" sz="1100" b="0">
                      <a:solidFill>
                        <a:srgbClr val="0070C0"/>
                      </a:solidFill>
                    </a:endParaRPr>
                  </a:p>
                </xdr:txBody>
              </xdr:sp>
            </xdr:grpSp>
          </xdr:grpSp>
          <xdr:pic>
            <xdr:nvPicPr>
              <xdr:cNvPr id="26" name="Picture 25">
                <a:extLst>
                  <a:ext uri="{FF2B5EF4-FFF2-40B4-BE49-F238E27FC236}">
                    <a16:creationId xmlns:a16="http://schemas.microsoft.com/office/drawing/2014/main" id="{9B1F5FA3-7545-8B5F-0E75-979C61765E22}"/>
                  </a:ext>
                </a:extLst>
              </xdr:cNvPr>
              <xdr:cNvPicPr>
                <a:picLocks noChangeAspect="1"/>
              </xdr:cNvPicPr>
            </xdr:nvPicPr>
            <xdr:blipFill>
              <a:blip xmlns:r="http://schemas.openxmlformats.org/officeDocument/2006/relationships" r:embed="rId17"/>
              <a:stretch>
                <a:fillRect/>
              </a:stretch>
            </xdr:blipFill>
            <xdr:spPr>
              <a:xfrm>
                <a:off x="207432" y="837842"/>
                <a:ext cx="3944563" cy="3339731"/>
              </a:xfrm>
              <a:prstGeom prst="rect">
                <a:avLst/>
              </a:prstGeom>
            </xdr:spPr>
          </xdr:pic>
        </xdr:grpSp>
        <xdr:sp macro="" textlink="">
          <xdr:nvSpPr>
            <xdr:cNvPr id="13388" name="TextBox 13387">
              <a:extLst>
                <a:ext uri="{FF2B5EF4-FFF2-40B4-BE49-F238E27FC236}">
                  <a16:creationId xmlns:a16="http://schemas.microsoft.com/office/drawing/2014/main" id="{53CFC17F-7200-A242-9949-05F2826B5ECC}"/>
                </a:ext>
              </a:extLst>
            </xdr:cNvPr>
            <xdr:cNvSpPr txBox="1"/>
          </xdr:nvSpPr>
          <xdr:spPr>
            <a:xfrm>
              <a:off x="4617061" y="9034217"/>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13389" name="TextBox 13388">
              <a:extLst>
                <a:ext uri="{FF2B5EF4-FFF2-40B4-BE49-F238E27FC236}">
                  <a16:creationId xmlns:a16="http://schemas.microsoft.com/office/drawing/2014/main" id="{22A8B9FE-96C8-7349-AB8E-7C7E88F439B7}"/>
                </a:ext>
              </a:extLst>
            </xdr:cNvPr>
            <xdr:cNvSpPr txBox="1"/>
          </xdr:nvSpPr>
          <xdr:spPr>
            <a:xfrm>
              <a:off x="5072118" y="9033655"/>
              <a:ext cx="464961"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13390" name="TextBox 13389">
              <a:extLst>
                <a:ext uri="{FF2B5EF4-FFF2-40B4-BE49-F238E27FC236}">
                  <a16:creationId xmlns:a16="http://schemas.microsoft.com/office/drawing/2014/main" id="{06A9F42A-6E26-5649-BBE8-57E91B4A20E8}"/>
                </a:ext>
              </a:extLst>
            </xdr:cNvPr>
            <xdr:cNvSpPr txBox="1"/>
          </xdr:nvSpPr>
          <xdr:spPr>
            <a:xfrm>
              <a:off x="5553777" y="9039977"/>
              <a:ext cx="465449"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13391" name="TextBox 13390">
              <a:extLst>
                <a:ext uri="{FF2B5EF4-FFF2-40B4-BE49-F238E27FC236}">
                  <a16:creationId xmlns:a16="http://schemas.microsoft.com/office/drawing/2014/main" id="{9A8C499F-A29E-A441-80B5-5C918E4BA068}"/>
                </a:ext>
              </a:extLst>
            </xdr:cNvPr>
            <xdr:cNvSpPr txBox="1"/>
          </xdr:nvSpPr>
          <xdr:spPr>
            <a:xfrm>
              <a:off x="6073273" y="9046241"/>
              <a:ext cx="464823"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13393" name="TextBox 13392">
              <a:extLst>
                <a:ext uri="{FF2B5EF4-FFF2-40B4-BE49-F238E27FC236}">
                  <a16:creationId xmlns:a16="http://schemas.microsoft.com/office/drawing/2014/main" id="{0F4A4AED-C53F-A948-B390-B0A743F17B9C}"/>
                </a:ext>
              </a:extLst>
            </xdr:cNvPr>
            <xdr:cNvSpPr txBox="1"/>
          </xdr:nvSpPr>
          <xdr:spPr>
            <a:xfrm>
              <a:off x="6583953" y="9040540"/>
              <a:ext cx="464335"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3394" name="TextBox 13393">
              <a:extLst>
                <a:ext uri="{FF2B5EF4-FFF2-40B4-BE49-F238E27FC236}">
                  <a16:creationId xmlns:a16="http://schemas.microsoft.com/office/drawing/2014/main" id="{C365E6D3-0E8B-7B46-9009-179E04B0C256}"/>
                </a:ext>
              </a:extLst>
            </xdr:cNvPr>
            <xdr:cNvSpPr txBox="1"/>
          </xdr:nvSpPr>
          <xdr:spPr>
            <a:xfrm>
              <a:off x="7077514" y="9031995"/>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grpSp>
    <xdr:clientData/>
  </xdr:twoCellAnchor>
  <xdr:twoCellAnchor editAs="oneCell">
    <xdr:from>
      <xdr:col>0</xdr:col>
      <xdr:colOff>0</xdr:colOff>
      <xdr:row>48</xdr:row>
      <xdr:rowOff>0</xdr:rowOff>
    </xdr:from>
    <xdr:to>
      <xdr:col>7</xdr:col>
      <xdr:colOff>496047</xdr:colOff>
      <xdr:row>74</xdr:row>
      <xdr:rowOff>94671</xdr:rowOff>
    </xdr:to>
    <xdr:pic>
      <xdr:nvPicPr>
        <xdr:cNvPr id="13401" name="Picture 13400">
          <a:extLst>
            <a:ext uri="{FF2B5EF4-FFF2-40B4-BE49-F238E27FC236}">
              <a16:creationId xmlns:a16="http://schemas.microsoft.com/office/drawing/2014/main" id="{B5204E43-0DC2-CD26-CCAE-A7AB4D0F808C}"/>
            </a:ext>
          </a:extLst>
        </xdr:cNvPr>
        <xdr:cNvPicPr>
          <a:picLocks noChangeAspect="1"/>
        </xdr:cNvPicPr>
      </xdr:nvPicPr>
      <xdr:blipFill>
        <a:blip xmlns:r="http://schemas.openxmlformats.org/officeDocument/2006/relationships" r:embed="rId18"/>
        <a:stretch>
          <a:fillRect/>
        </a:stretch>
      </xdr:blipFill>
      <xdr:spPr>
        <a:xfrm>
          <a:off x="0" y="8606118"/>
          <a:ext cx="7772400" cy="4397729"/>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0.28638</cdr:x>
      <cdr:y>0.37642</cdr:y>
    </cdr:from>
    <cdr:to>
      <cdr:x>0.4911</cdr:x>
      <cdr:y>0.50626</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706610" y="525853"/>
          <a:ext cx="505099" cy="1813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600" b="1">
              <a:solidFill>
                <a:schemeClr val="bg1"/>
              </a:solidFill>
              <a:latin typeface="Calibri" panose="020F0502020204030204" pitchFamily="34" charset="0"/>
              <a:cs typeface="Calibri" panose="020F0502020204030204" pitchFamily="34" charset="0"/>
            </a:rPr>
            <a:t>BRAZIL</a:t>
          </a:r>
        </a:p>
      </cdr:txBody>
    </cdr:sp>
  </cdr:relSizeAnchor>
  <cdr:relSizeAnchor xmlns:cdr="http://schemas.openxmlformats.org/drawingml/2006/chartDrawing">
    <cdr:from>
      <cdr:x>0.47526</cdr:x>
      <cdr:y>0.24076</cdr:y>
    </cdr:from>
    <cdr:to>
      <cdr:x>0.8103</cdr:x>
      <cdr:y>0.3728</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1279603" y="360807"/>
          <a:ext cx="902061" cy="1978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1">
              <a:solidFill>
                <a:schemeClr val="bg1"/>
              </a:solidFill>
              <a:latin typeface="Calibri" panose="020F0502020204030204" pitchFamily="34" charset="0"/>
              <a:cs typeface="Calibri" panose="020F0502020204030204" pitchFamily="34" charset="0"/>
            </a:rPr>
            <a:t>OTHER</a:t>
          </a:r>
        </a:p>
        <a:p xmlns:a="http://schemas.openxmlformats.org/drawingml/2006/main">
          <a:r>
            <a:rPr lang="en-GB" sz="600" b="1">
              <a:solidFill>
                <a:schemeClr val="tx1">
                  <a:lumMod val="75000"/>
                  <a:lumOff val="25000"/>
                </a:schemeClr>
              </a:solidFill>
              <a:latin typeface="Calibri" panose="020F0502020204030204" pitchFamily="34" charset="0"/>
              <a:cs typeface="Calibri" panose="020F0502020204030204" pitchFamily="34" charset="0"/>
            </a:rPr>
            <a:t> </a:t>
          </a:r>
          <a:r>
            <a:rPr lang="en-GB" sz="600" b="1">
              <a:solidFill>
                <a:schemeClr val="bg1"/>
              </a:solidFill>
              <a:latin typeface="Calibri" panose="020F0502020204030204" pitchFamily="34" charset="0"/>
              <a:cs typeface="Calibri" panose="020F0502020204030204" pitchFamily="34" charset="0"/>
            </a:rPr>
            <a:t>COUNTRY</a:t>
          </a:r>
        </a:p>
      </cdr:txBody>
    </cdr:sp>
  </cdr:relSizeAnchor>
</c:userShapes>
</file>

<file path=xl/drawings/drawing12.xml><?xml version="1.0" encoding="utf-8"?>
<xdr:wsDr xmlns:xdr="http://schemas.openxmlformats.org/drawingml/2006/spreadsheetDrawing" xmlns:a="http://schemas.openxmlformats.org/drawingml/2006/main">
  <xdr:twoCellAnchor>
    <xdr:from>
      <xdr:col>7</xdr:col>
      <xdr:colOff>379106</xdr:colOff>
      <xdr:row>6</xdr:row>
      <xdr:rowOff>101597</xdr:rowOff>
    </xdr:from>
    <xdr:to>
      <xdr:col>9</xdr:col>
      <xdr:colOff>326189</xdr:colOff>
      <xdr:row>12</xdr:row>
      <xdr:rowOff>101598</xdr:rowOff>
    </xdr:to>
    <xdr:graphicFrame macro="">
      <xdr:nvGraphicFramePr>
        <xdr:cNvPr id="18" name="Chart 17">
          <a:extLst>
            <a:ext uri="{FF2B5EF4-FFF2-40B4-BE49-F238E27FC236}">
              <a16:creationId xmlns:a16="http://schemas.microsoft.com/office/drawing/2014/main" id="{00000000-0008-0000-0A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523975</xdr:colOff>
      <xdr:row>74</xdr:row>
      <xdr:rowOff>64370</xdr:rowOff>
    </xdr:from>
    <xdr:to>
      <xdr:col>8</xdr:col>
      <xdr:colOff>352159</xdr:colOff>
      <xdr:row>77</xdr:row>
      <xdr:rowOff>47397</xdr:rowOff>
    </xdr:to>
    <xdr:sp macro="" textlink="">
      <xdr:nvSpPr>
        <xdr:cNvPr id="22" name="Rounded Rectangle 21">
          <a:extLst>
            <a:ext uri="{FF2B5EF4-FFF2-40B4-BE49-F238E27FC236}">
              <a16:creationId xmlns:a16="http://schemas.microsoft.com/office/drawing/2014/main" id="{00000000-0008-0000-0A00-000016000000}"/>
            </a:ext>
          </a:extLst>
        </xdr:cNvPr>
        <xdr:cNvSpPr/>
      </xdr:nvSpPr>
      <xdr:spPr>
        <a:xfrm>
          <a:off x="3830767" y="13075879"/>
          <a:ext cx="3134977" cy="48623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800" b="0" i="1" baseline="0">
              <a:solidFill>
                <a:schemeClr val="tx1">
                  <a:lumMod val="65000"/>
                  <a:lumOff val="35000"/>
                </a:schemeClr>
              </a:solidFill>
              <a:latin typeface="Calibri" panose="020F0502020204030204" pitchFamily="34" charset="0"/>
              <a:cs typeface="Calibri" panose="020F0502020204030204" pitchFamily="34" charset="0"/>
            </a:rPr>
            <a:t>Note: </a:t>
          </a:r>
          <a:r>
            <a:rPr lang="en-GB" sz="800" b="0" i="1" baseline="0">
              <a:solidFill>
                <a:schemeClr val="tx1">
                  <a:lumMod val="50000"/>
                  <a:lumOff val="50000"/>
                </a:schemeClr>
              </a:solidFill>
              <a:latin typeface="Calibri" panose="020F0502020204030204" pitchFamily="34" charset="0"/>
              <a:cs typeface="Calibri" panose="020F0502020204030204" pitchFamily="34" charset="0"/>
            </a:rPr>
            <a:t>Answers about desired services written into the cell for the  offered services are disregarded</a:t>
          </a:r>
          <a:r>
            <a:rPr lang="en-GB" sz="900" b="0" i="1" baseline="0">
              <a:solidFill>
                <a:schemeClr val="tx1">
                  <a:lumMod val="50000"/>
                  <a:lumOff val="50000"/>
                </a:schemeClr>
              </a:solidFill>
              <a:latin typeface="Calibri" panose="020F0502020204030204" pitchFamily="34" charset="0"/>
              <a:cs typeface="Calibri" panose="020F0502020204030204" pitchFamily="34" charset="0"/>
            </a:rPr>
            <a:t>.</a:t>
          </a:r>
          <a:endParaRPr lang="en-GB" sz="900" b="1" i="1">
            <a:solidFill>
              <a:schemeClr val="tx1">
                <a:lumMod val="50000"/>
                <a:lumOff val="50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271368</xdr:colOff>
      <xdr:row>34</xdr:row>
      <xdr:rowOff>143735</xdr:rowOff>
    </xdr:from>
    <xdr:to>
      <xdr:col>17</xdr:col>
      <xdr:colOff>87374</xdr:colOff>
      <xdr:row>43</xdr:row>
      <xdr:rowOff>10856</xdr:rowOff>
    </xdr:to>
    <xdr:graphicFrame macro="">
      <xdr:nvGraphicFramePr>
        <xdr:cNvPr id="31" name="Chart 30">
          <a:extLst>
            <a:ext uri="{FF2B5EF4-FFF2-40B4-BE49-F238E27FC236}">
              <a16:creationId xmlns:a16="http://schemas.microsoft.com/office/drawing/2014/main" id="{00000000-0008-0000-0A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15</xdr:col>
      <xdr:colOff>388453</xdr:colOff>
      <xdr:row>40</xdr:row>
      <xdr:rowOff>118533</xdr:rowOff>
    </xdr:to>
    <xdr:grpSp>
      <xdr:nvGrpSpPr>
        <xdr:cNvPr id="8" name="Group 7">
          <a:extLst>
            <a:ext uri="{FF2B5EF4-FFF2-40B4-BE49-F238E27FC236}">
              <a16:creationId xmlns:a16="http://schemas.microsoft.com/office/drawing/2014/main" id="{576F943D-59C6-7627-82D0-FDE4C1AC8F82}"/>
            </a:ext>
          </a:extLst>
        </xdr:cNvPr>
        <xdr:cNvGrpSpPr/>
      </xdr:nvGrpSpPr>
      <xdr:grpSpPr>
        <a:xfrm>
          <a:off x="0" y="0"/>
          <a:ext cx="13499335" cy="7290298"/>
          <a:chOff x="0" y="0"/>
          <a:chExt cx="13538011" cy="7311453"/>
        </a:xfrm>
      </xdr:grpSpPr>
      <xdr:grpSp>
        <xdr:nvGrpSpPr>
          <xdr:cNvPr id="2" name="Group 1">
            <a:extLst>
              <a:ext uri="{FF2B5EF4-FFF2-40B4-BE49-F238E27FC236}">
                <a16:creationId xmlns:a16="http://schemas.microsoft.com/office/drawing/2014/main" id="{11B6F010-D8E8-51BD-CD49-D9D0B065E69E}"/>
              </a:ext>
            </a:extLst>
          </xdr:cNvPr>
          <xdr:cNvGrpSpPr/>
        </xdr:nvGrpSpPr>
        <xdr:grpSpPr>
          <a:xfrm>
            <a:off x="0" y="0"/>
            <a:ext cx="13538011" cy="7311453"/>
            <a:chOff x="0" y="18273"/>
            <a:chExt cx="13511786" cy="7174089"/>
          </a:xfrm>
        </xdr:grpSpPr>
        <xdr:pic>
          <xdr:nvPicPr>
            <xdr:cNvPr id="43" name="Picture 42">
              <a:extLst>
                <a:ext uri="{FF2B5EF4-FFF2-40B4-BE49-F238E27FC236}">
                  <a16:creationId xmlns:a16="http://schemas.microsoft.com/office/drawing/2014/main" id="{00000000-0008-0000-0A00-00002B000000}"/>
                </a:ext>
              </a:extLst>
            </xdr:cNvPr>
            <xdr:cNvPicPr>
              <a:picLocks/>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827" t="1614"/>
            <a:stretch/>
          </xdr:blipFill>
          <xdr:spPr>
            <a:xfrm>
              <a:off x="0" y="18273"/>
              <a:ext cx="13496713" cy="7174089"/>
            </a:xfrm>
            <a:prstGeom prst="rect">
              <a:avLst/>
            </a:prstGeom>
          </xdr:spPr>
        </xdr:pic>
        <xdr:grpSp>
          <xdr:nvGrpSpPr>
            <xdr:cNvPr id="29" name="Group 28">
              <a:extLst>
                <a:ext uri="{FF2B5EF4-FFF2-40B4-BE49-F238E27FC236}">
                  <a16:creationId xmlns:a16="http://schemas.microsoft.com/office/drawing/2014/main" id="{00000000-0008-0000-0A00-00001D000000}"/>
                </a:ext>
              </a:extLst>
            </xdr:cNvPr>
            <xdr:cNvGrpSpPr/>
          </xdr:nvGrpSpPr>
          <xdr:grpSpPr>
            <a:xfrm>
              <a:off x="322570" y="738645"/>
              <a:ext cx="12800763" cy="6184575"/>
              <a:chOff x="251380" y="648140"/>
              <a:chExt cx="11490516" cy="6086864"/>
            </a:xfrm>
          </xdr:grpSpPr>
          <xdr:sp macro="" textlink="">
            <xdr:nvSpPr>
              <xdr:cNvPr id="4" name="Rounded Rectangle 3">
                <a:extLst>
                  <a:ext uri="{FF2B5EF4-FFF2-40B4-BE49-F238E27FC236}">
                    <a16:creationId xmlns:a16="http://schemas.microsoft.com/office/drawing/2014/main" id="{00000000-0008-0000-0A00-000004000000}"/>
                  </a:ext>
                </a:extLst>
              </xdr:cNvPr>
              <xdr:cNvSpPr/>
            </xdr:nvSpPr>
            <xdr:spPr>
              <a:xfrm>
                <a:off x="260512" y="648140"/>
                <a:ext cx="11457958" cy="408240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600">
                    <a:solidFill>
                      <a:srgbClr val="0070C0"/>
                    </a:solidFill>
                    <a:effectLst/>
                    <a:latin typeface="Calibri" panose="020F0502020204030204" pitchFamily="34" charset="0"/>
                    <a:ea typeface="+mn-ea"/>
                    <a:cs typeface="Calibri" panose="020F0502020204030204" pitchFamily="34" charset="0"/>
                  </a:rPr>
                  <a:t>DESIRED AND</a:t>
                </a:r>
                <a:r>
                  <a:rPr lang="en-DE" sz="1600" baseline="0">
                    <a:solidFill>
                      <a:srgbClr val="0070C0"/>
                    </a:solidFill>
                    <a:effectLst/>
                    <a:latin typeface="Calibri" panose="020F0502020204030204" pitchFamily="34" charset="0"/>
                    <a:ea typeface="+mn-ea"/>
                    <a:cs typeface="Calibri" panose="020F0502020204030204" pitchFamily="34" charset="0"/>
                  </a:rPr>
                  <a:t> OFFERED </a:t>
                </a:r>
                <a:r>
                  <a:rPr lang="en-DE" sz="1600">
                    <a:solidFill>
                      <a:srgbClr val="0070C0"/>
                    </a:solidFill>
                    <a:effectLst/>
                    <a:latin typeface="Calibri" panose="020F0502020204030204" pitchFamily="34" charset="0"/>
                    <a:ea typeface="+mn-ea"/>
                    <a:cs typeface="Calibri" panose="020F0502020204030204" pitchFamily="34" charset="0"/>
                  </a:rPr>
                  <a:t>SERVICES</a:t>
                </a:r>
              </a:p>
              <a:p>
                <a:pPr marL="0" indent="0"/>
                <a:endParaRPr lang="en-DE" sz="16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0" name="Rounded Rectangle 9">
                <a:extLst>
                  <a:ext uri="{FF2B5EF4-FFF2-40B4-BE49-F238E27FC236}">
                    <a16:creationId xmlns:a16="http://schemas.microsoft.com/office/drawing/2014/main" id="{00000000-0008-0000-0A00-00000A000000}"/>
                  </a:ext>
                </a:extLst>
              </xdr:cNvPr>
              <xdr:cNvSpPr/>
            </xdr:nvSpPr>
            <xdr:spPr>
              <a:xfrm>
                <a:off x="251380" y="4824287"/>
                <a:ext cx="11490516" cy="170337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100">
                    <a:solidFill>
                      <a:schemeClr val="bg1">
                        <a:lumMod val="50000"/>
                      </a:schemeClr>
                    </a:solidFill>
                    <a:effectLst/>
                    <a:latin typeface="Calibri" panose="020F0502020204030204" pitchFamily="34" charset="0"/>
                    <a:ea typeface="+mn-ea"/>
                    <a:cs typeface="Calibri" panose="020F0502020204030204" pitchFamily="34" charset="0"/>
                  </a:rPr>
                  <a:t>CATEGORIES</a:t>
                </a:r>
                <a:r>
                  <a:rPr lang="en-DE" sz="1100" baseline="0">
                    <a:solidFill>
                      <a:schemeClr val="bg1">
                        <a:lumMod val="50000"/>
                      </a:schemeClr>
                    </a:solidFill>
                    <a:effectLst/>
                    <a:latin typeface="Calibri" panose="020F0502020204030204" pitchFamily="34" charset="0"/>
                    <a:ea typeface="+mn-ea"/>
                    <a:cs typeface="Calibri" panose="020F0502020204030204" pitchFamily="34" charset="0"/>
                  </a:rPr>
                  <a:t> OF</a:t>
                </a:r>
                <a:r>
                  <a:rPr lang="en-DE" sz="1100">
                    <a:solidFill>
                      <a:schemeClr val="bg1">
                        <a:lumMod val="50000"/>
                      </a:schemeClr>
                    </a:solidFill>
                    <a:effectLst/>
                    <a:latin typeface="Calibri" panose="020F0502020204030204" pitchFamily="34" charset="0"/>
                    <a:ea typeface="+mn-ea"/>
                    <a:cs typeface="Calibri" panose="020F0502020204030204" pitchFamily="34" charset="0"/>
                  </a:rPr>
                  <a:t> SERVICES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9" name="Rounded Rectangle 18">
                <a:extLst>
                  <a:ext uri="{FF2B5EF4-FFF2-40B4-BE49-F238E27FC236}">
                    <a16:creationId xmlns:a16="http://schemas.microsoft.com/office/drawing/2014/main" id="{00000000-0008-0000-0A00-000013000000}"/>
                  </a:ext>
                </a:extLst>
              </xdr:cNvPr>
              <xdr:cNvSpPr/>
            </xdr:nvSpPr>
            <xdr:spPr>
              <a:xfrm>
                <a:off x="9171239" y="1076120"/>
                <a:ext cx="2144351" cy="24798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6EBC"/>
                    </a:solidFill>
                    <a:latin typeface="Calibri" panose="020F0502020204030204" pitchFamily="34" charset="0"/>
                    <a:cs typeface="Calibri" panose="020F0502020204030204" pitchFamily="34" charset="0"/>
                  </a:rPr>
                  <a:t>A rate of 38%  </a:t>
                </a:r>
                <a:r>
                  <a:rPr lang="en-GB" sz="1000" b="0" spc="110">
                    <a:solidFill>
                      <a:srgbClr val="006EBC"/>
                    </a:solidFill>
                    <a:latin typeface="Calibri" panose="020F0502020204030204" pitchFamily="34" charset="0"/>
                    <a:cs typeface="Calibri" panose="020F0502020204030204" pitchFamily="34" charset="0"/>
                  </a:rPr>
                  <a:t>of these women would</a:t>
                </a:r>
                <a:r>
                  <a:rPr lang="en-GB" sz="1000" b="0" spc="110" baseline="0">
                    <a:solidFill>
                      <a:srgbClr val="006EBC"/>
                    </a:solidFill>
                    <a:latin typeface="Calibri" panose="020F0502020204030204" pitchFamily="34" charset="0"/>
                    <a:cs typeface="Calibri" panose="020F0502020204030204" pitchFamily="34" charset="0"/>
                  </a:rPr>
                  <a:t> like to offer services to Brazilian women. </a:t>
                </a:r>
              </a:p>
              <a:p>
                <a:pPr algn="l"/>
                <a:endParaRPr lang="en-GB" sz="1000" b="0" spc="110" baseline="0">
                  <a:solidFill>
                    <a:srgbClr val="006EBC"/>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most cited categories these women would like to support are </a:t>
                </a:r>
                <a:r>
                  <a:rPr lang="en-GB" sz="900" b="1" spc="110" baseline="0">
                    <a:solidFill>
                      <a:srgbClr val="0070C0"/>
                    </a:solidFill>
                    <a:latin typeface="Calibri" panose="020F0502020204030204" pitchFamily="34" charset="0"/>
                    <a:cs typeface="Calibri" panose="020F0502020204030204" pitchFamily="34" charset="0"/>
                  </a:rPr>
                  <a:t>jobs&amp;business, social services, arts&amp;culture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mental health</a:t>
                </a:r>
                <a:r>
                  <a:rPr lang="en-GB" sz="900" b="0" spc="110" baseline="0">
                    <a:solidFill>
                      <a:srgbClr val="0070C0"/>
                    </a:solidFill>
                    <a:latin typeface="Calibri" panose="020F0502020204030204" pitchFamily="34" charset="0"/>
                    <a:cs typeface="Calibri" panose="020F050202020403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900" b="0" spc="110" baseline="0">
                  <a:solidFill>
                    <a:srgbClr val="0070C0"/>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1" spc="110" baseline="0">
                    <a:solidFill>
                      <a:srgbClr val="0070C0"/>
                    </a:solidFill>
                    <a:latin typeface="Calibri" panose="020F0502020204030204" pitchFamily="34" charset="0"/>
                    <a:cs typeface="Calibri" panose="020F0502020204030204" pitchFamily="34" charset="0"/>
                  </a:rPr>
                  <a:t>Aesthetics</a:t>
                </a:r>
                <a:r>
                  <a:rPr lang="en-GB" sz="900" b="0" spc="110" baseline="0">
                    <a:solidFill>
                      <a:srgbClr val="0070C0"/>
                    </a:solidFill>
                    <a:latin typeface="Calibri" panose="020F0502020204030204" pitchFamily="34" charset="0"/>
                    <a:cs typeface="Calibri" panose="020F0502020204030204" pitchFamily="34" charset="0"/>
                  </a:rPr>
                  <a:t> and </a:t>
                </a:r>
                <a:r>
                  <a:rPr lang="en-GB" sz="900" b="1" spc="110" baseline="0">
                    <a:solidFill>
                      <a:srgbClr val="0070C0"/>
                    </a:solidFill>
                    <a:latin typeface="Calibri" panose="020F0502020204030204" pitchFamily="34" charset="0"/>
                    <a:cs typeface="Calibri" panose="020F0502020204030204" pitchFamily="34" charset="0"/>
                  </a:rPr>
                  <a:t>volunteer</a:t>
                </a:r>
                <a:r>
                  <a:rPr lang="en-GB" sz="900" b="0" spc="110" baseline="0">
                    <a:solidFill>
                      <a:srgbClr val="0070C0"/>
                    </a:solidFill>
                    <a:latin typeface="Calibri" panose="020F0502020204030204" pitchFamily="34" charset="0"/>
                    <a:cs typeface="Calibri" panose="020F0502020204030204" pitchFamily="34" charset="0"/>
                  </a:rPr>
                  <a:t> are also significant among the  offered categories.</a:t>
                </a:r>
                <a:endParaRPr lang="en-GB" sz="800" b="0" spc="110" baseline="0">
                  <a:solidFill>
                    <a:srgbClr val="0070C0"/>
                  </a:solidFill>
                  <a:latin typeface="Calibri" panose="020F0502020204030204" pitchFamily="34" charset="0"/>
                  <a:cs typeface="Calibri" panose="020F0502020204030204" pitchFamily="34" charset="0"/>
                </a:endParaRPr>
              </a:p>
              <a:p>
                <a:pPr algn="l"/>
                <a:endParaRPr lang="en-GB" sz="900" b="0" spc="110">
                  <a:solidFill>
                    <a:srgbClr val="006EBC"/>
                  </a:solidFill>
                  <a:latin typeface="Calibri" panose="020F0502020204030204" pitchFamily="34" charset="0"/>
                  <a:cs typeface="Calibri" panose="020F0502020204030204" pitchFamily="34" charset="0"/>
                </a:endParaRPr>
              </a:p>
            </xdr:txBody>
          </xdr:sp>
          <xdr:sp macro="" textlink="">
            <xdr:nvSpPr>
              <xdr:cNvPr id="21" name="Rounded Rectangle 20">
                <a:extLst>
                  <a:ext uri="{FF2B5EF4-FFF2-40B4-BE49-F238E27FC236}">
                    <a16:creationId xmlns:a16="http://schemas.microsoft.com/office/drawing/2014/main" id="{00000000-0008-0000-0A00-000015000000}"/>
                  </a:ext>
                </a:extLst>
              </xdr:cNvPr>
              <xdr:cNvSpPr/>
            </xdr:nvSpPr>
            <xdr:spPr>
              <a:xfrm>
                <a:off x="593688" y="2135627"/>
                <a:ext cx="2095174" cy="104123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000" b="0" spc="110" baseline="0">
                    <a:solidFill>
                      <a:schemeClr val="bg1">
                        <a:lumMod val="50000"/>
                      </a:schemeClr>
                    </a:solidFill>
                    <a:latin typeface="Calibri" panose="020F0502020204030204" pitchFamily="34" charset="0"/>
                    <a:cs typeface="Calibri" panose="020F0502020204030204" pitchFamily="34" charset="0"/>
                  </a:rPr>
                  <a:t>A large number of women would like services in Germany to have </a:t>
                </a:r>
                <a:r>
                  <a:rPr lang="en-GB" sz="1000" b="1" spc="110" baseline="0">
                    <a:solidFill>
                      <a:schemeClr val="bg1">
                        <a:lumMod val="50000"/>
                      </a:schemeClr>
                    </a:solidFill>
                    <a:latin typeface="Calibri" panose="020F0502020204030204" pitchFamily="34" charset="0"/>
                    <a:cs typeface="Calibri" panose="020F0502020204030204" pitchFamily="34" charset="0"/>
                  </a:rPr>
                  <a:t>certain attributes</a:t>
                </a:r>
                <a:r>
                  <a:rPr lang="en-GB" sz="1000" b="0" spc="110" baseline="0">
                    <a:solidFill>
                      <a:schemeClr val="bg1">
                        <a:lumMod val="50000"/>
                      </a:schemeClr>
                    </a:solidFill>
                    <a:latin typeface="Calibri" panose="020F0502020204030204" pitchFamily="34" charset="0"/>
                    <a:cs typeface="Calibri" panose="020F0502020204030204" pitchFamily="34" charset="0"/>
                  </a:rPr>
                  <a:t>.</a:t>
                </a:r>
              </a:p>
            </xdr:txBody>
          </xdr:sp>
          <xdr:sp macro="" textlink="">
            <xdr:nvSpPr>
              <xdr:cNvPr id="25" name="Rounded Rectangle 24">
                <a:extLst>
                  <a:ext uri="{FF2B5EF4-FFF2-40B4-BE49-F238E27FC236}">
                    <a16:creationId xmlns:a16="http://schemas.microsoft.com/office/drawing/2014/main" id="{00000000-0008-0000-0A00-000019000000}"/>
                  </a:ext>
                </a:extLst>
              </xdr:cNvPr>
              <xdr:cNvSpPr/>
            </xdr:nvSpPr>
            <xdr:spPr>
              <a:xfrm>
                <a:off x="575298" y="2860873"/>
                <a:ext cx="2390924" cy="1696259"/>
              </a:xfrm>
              <a:prstGeom prst="roundRect">
                <a:avLst/>
              </a:prstGeom>
              <a:solidFill>
                <a:srgbClr val="FFC000">
                  <a:alpha val="3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i="0" u="none" strike="noStrike" cap="all" spc="120">
                    <a:solidFill>
                      <a:schemeClr val="tx1">
                        <a:lumMod val="50000"/>
                        <a:lumOff val="50000"/>
                      </a:schemeClr>
                    </a:solidFill>
                    <a:effectLst/>
                    <a:latin typeface="Calibri" panose="020F0502020204030204" pitchFamily="34" charset="0"/>
                    <a:ea typeface="+mn-ea"/>
                    <a:cs typeface="Calibri" panose="020F0502020204030204" pitchFamily="34" charset="0"/>
                  </a:rPr>
                  <a:t>Desired attributes</a:t>
                </a:r>
                <a:r>
                  <a:rPr lang="en-GB" sz="1000" b="1" cap="all" spc="120">
                    <a:solidFill>
                      <a:schemeClr val="tx1">
                        <a:lumMod val="50000"/>
                        <a:lumOff val="50000"/>
                      </a:schemeClr>
                    </a:solidFill>
                    <a:latin typeface="Calibri" panose="020F0502020204030204" pitchFamily="34" charset="0"/>
                    <a:cs typeface="Calibri" panose="020F0502020204030204" pitchFamily="34" charset="0"/>
                  </a:rPr>
                  <a:t> :</a:t>
                </a:r>
                <a:r>
                  <a:rPr lang="en-GB" sz="1000" b="1" cap="all" spc="120" baseline="0">
                    <a:solidFill>
                      <a:schemeClr val="tx1">
                        <a:lumMod val="50000"/>
                        <a:lumOff val="50000"/>
                      </a:schemeClr>
                    </a:solidFill>
                    <a:latin typeface="Calibri" panose="020F0502020204030204" pitchFamily="34" charset="0"/>
                    <a:cs typeface="Calibri" panose="020F0502020204030204" pitchFamily="34" charset="0"/>
                  </a:rPr>
                  <a:t> </a:t>
                </a:r>
                <a:endParaRPr lang="en-GB" sz="1000" b="1" cap="all">
                  <a:solidFill>
                    <a:schemeClr val="tx1">
                      <a:lumMod val="50000"/>
                      <a:lumOff val="50000"/>
                    </a:schemeClr>
                  </a:solidFill>
                  <a:latin typeface="Calibri" panose="020F0502020204030204" pitchFamily="34" charset="0"/>
                  <a:cs typeface="Calibri" panose="020F0502020204030204" pitchFamily="34" charset="0"/>
                </a:endParaRP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empathetic</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/c</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onnected</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/k</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ind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in Portuguese  </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high-quality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online</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kid-friendly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wide open</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 </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hours</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personalized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modern</a:t>
                </a:r>
              </a:p>
            </xdr:txBody>
          </xdr:sp>
          <xdr:graphicFrame macro="">
            <xdr:nvGraphicFramePr>
              <xdr:cNvPr id="27" name="Chart 26">
                <a:extLst>
                  <a:ext uri="{FF2B5EF4-FFF2-40B4-BE49-F238E27FC236}">
                    <a16:creationId xmlns:a16="http://schemas.microsoft.com/office/drawing/2014/main" id="{00000000-0008-0000-0A00-00001B000000}"/>
                  </a:ext>
                </a:extLst>
              </xdr:cNvPr>
              <xdr:cNvGraphicFramePr>
                <a:graphicFrameLocks/>
              </xdr:cNvGraphicFramePr>
            </xdr:nvGraphicFramePr>
            <xdr:xfrm>
              <a:off x="3791902" y="662026"/>
              <a:ext cx="5460479" cy="370299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4" name="Rounded Rectangle 33">
                <a:extLst>
                  <a:ext uri="{FF2B5EF4-FFF2-40B4-BE49-F238E27FC236}">
                    <a16:creationId xmlns:a16="http://schemas.microsoft.com/office/drawing/2014/main" id="{00000000-0008-0000-0A00-000022000000}"/>
                  </a:ext>
                </a:extLst>
              </xdr:cNvPr>
              <xdr:cNvSpPr/>
            </xdr:nvSpPr>
            <xdr:spPr>
              <a:xfrm>
                <a:off x="3152453" y="2445145"/>
                <a:ext cx="1830727" cy="16671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GB" sz="1000" b="0" spc="110" baseline="0">
                    <a:solidFill>
                      <a:schemeClr val="accent3">
                        <a:lumMod val="75000"/>
                      </a:schemeClr>
                    </a:solidFill>
                    <a:latin typeface="Calibri" panose="020F0502020204030204" pitchFamily="34" charset="0"/>
                    <a:cs typeface="Calibri" panose="020F0502020204030204" pitchFamily="34" charset="0"/>
                  </a:rPr>
                  <a:t>Among the 119 answers obtained (76% of the surveyed), the most desired cited categories are </a:t>
                </a:r>
                <a:r>
                  <a:rPr lang="en-GB" sz="1000" b="1" spc="110" baseline="0">
                    <a:solidFill>
                      <a:schemeClr val="accent3">
                        <a:lumMod val="75000"/>
                      </a:schemeClr>
                    </a:solidFill>
                    <a:latin typeface="Calibri" panose="020F0502020204030204" pitchFamily="34" charset="0"/>
                    <a:cs typeface="Calibri" panose="020F0502020204030204" pitchFamily="34" charset="0"/>
                  </a:rPr>
                  <a:t>health, aesthetics, restaurants, bureaucracy and social support.</a:t>
                </a:r>
              </a:p>
              <a:p>
                <a:pPr marL="0" marR="0" lvl="0" indent="0" algn="r" defTabSz="914400" eaLnBrk="1" fontAlgn="auto" latinLnBrk="0" hangingPunct="1">
                  <a:lnSpc>
                    <a:spcPct val="100000"/>
                  </a:lnSpc>
                  <a:spcBef>
                    <a:spcPts val="0"/>
                  </a:spcBef>
                  <a:spcAft>
                    <a:spcPts val="0"/>
                  </a:spcAft>
                  <a:buClrTx/>
                  <a:buSzTx/>
                  <a:buFontTx/>
                  <a:buNone/>
                  <a:tabLst/>
                  <a:defRPr/>
                </a:pPr>
                <a:endParaRPr lang="en-GB" sz="1000" b="1" spc="110" baseline="0">
                  <a:solidFill>
                    <a:schemeClr val="accent3">
                      <a:lumMod val="75000"/>
                    </a:schemeClr>
                  </a:solidFill>
                  <a:latin typeface="Calibri" panose="020F0502020204030204" pitchFamily="34" charset="0"/>
                  <a:cs typeface="Calibri" panose="020F0502020204030204" pitchFamily="34" charset="0"/>
                </a:endParaRPr>
              </a:p>
            </xdr:txBody>
          </xdr:sp>
          <xdr:sp macro="" textlink="">
            <xdr:nvSpPr>
              <xdr:cNvPr id="36" name="Rounded Rectangle 35">
                <a:extLst>
                  <a:ext uri="{FF2B5EF4-FFF2-40B4-BE49-F238E27FC236}">
                    <a16:creationId xmlns:a16="http://schemas.microsoft.com/office/drawing/2014/main" id="{00000000-0008-0000-0A00-000024000000}"/>
                  </a:ext>
                </a:extLst>
              </xdr:cNvPr>
              <xdr:cNvSpPr/>
            </xdr:nvSpPr>
            <xdr:spPr>
              <a:xfrm>
                <a:off x="348739" y="5001447"/>
                <a:ext cx="3604325" cy="17335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HEALTH : doctors, physiotherapists, medical care, personal trainers, preventive medicine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AESTHETICS : beauty and personal care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RESTAURANTS : healthy food, Brazilian food, in self-service format, Brazilian food, rental party rooms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BUREAUCRACY : general support, income taxes, driver license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SERVICES : lawyer, integration activities,  newly arrived, immigration, victims of domestic violence, translation in essential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MENTAL  HEALTH : psychology, psychiatry, wellness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7" name="Rounded Rectangle 36">
                <a:extLst>
                  <a:ext uri="{FF2B5EF4-FFF2-40B4-BE49-F238E27FC236}">
                    <a16:creationId xmlns:a16="http://schemas.microsoft.com/office/drawing/2014/main" id="{00000000-0008-0000-0A00-000025000000}"/>
                  </a:ext>
                </a:extLst>
              </xdr:cNvPr>
              <xdr:cNvSpPr/>
            </xdr:nvSpPr>
            <xdr:spPr>
              <a:xfrm>
                <a:off x="3881151" y="5001447"/>
                <a:ext cx="3803509" cy="16760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HOME SERVICES : realtor, cleaning services, property maintenance services (plumbers, electricians, painters)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DELIVERY : pharmacy, Brazilian food, furniture assembly and transportation</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KIDS RELATED  : support with the school system, to find kindergarten vacancies and  to mothers in general, activities for children</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PETS : pet grooming salon, pets care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IMPORT : Brazilian products and books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EVENTS : events about Brazilian culture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ARTS &amp;. CULTURE : cultural centers, cultural workshops, free music  concerts in parks and squares, artistic activities, free courses</a:t>
                </a:r>
                <a:r>
                  <a:rPr lang="en-GB" sz="750" strike="noStrike" baseline="0">
                    <a:solidFill>
                      <a:schemeClr val="bg1">
                        <a:lumMod val="50000"/>
                      </a:schemeClr>
                    </a:solidFill>
                    <a:latin typeface="Calibri" panose="020F0502020204030204" pitchFamily="34" charset="0"/>
                    <a:cs typeface="Calibri" panose="020F0502020204030204" pitchFamily="34" charset="0"/>
                  </a:rPr>
                  <a:t> ,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education, exchange programs, dance classes</a:t>
                </a:r>
                <a:r>
                  <a:rPr lang="en-GB" sz="750">
                    <a:solidFill>
                      <a:schemeClr val="bg1">
                        <a:lumMod val="50000"/>
                      </a:schemeClr>
                    </a:solidFill>
                    <a:latin typeface="Calibri" panose="020F0502020204030204" pitchFamily="34" charset="0"/>
                    <a:cs typeface="Calibri" panose="020F0502020204030204" pitchFamily="34" charset="0"/>
                  </a:rPr>
                  <a:t> </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8" name="Rounded Rectangle 37">
                <a:extLst>
                  <a:ext uri="{FF2B5EF4-FFF2-40B4-BE49-F238E27FC236}">
                    <a16:creationId xmlns:a16="http://schemas.microsoft.com/office/drawing/2014/main" id="{00000000-0008-0000-0A00-000026000000}"/>
                  </a:ext>
                </a:extLst>
              </xdr:cNvPr>
              <xdr:cNvSpPr/>
            </xdr:nvSpPr>
            <xdr:spPr>
              <a:xfrm>
                <a:off x="7770580" y="5001448"/>
                <a:ext cx="3873623" cy="17106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BOOKING : support to booking appointments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SPIRITUALITY : spirituality</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EDUCATION: modern German school </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JOB &amp; BUSINESS: </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professional outplacement, support for entrepreneurship,</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 digital marketing, corporate communication, advertisement, data analytics, digital marketing, business consulting, illustrator, photography, career coach, life coach, translation</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HOME SERVICES: tidying up</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VOLUNTEER</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 not specified</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AESTHETICS : image and</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personal</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style</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consultancy</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FOOD : baby food, bakery</a:t>
                </a:r>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9" name="Rounded Rectangle 38">
                <a:extLst>
                  <a:ext uri="{FF2B5EF4-FFF2-40B4-BE49-F238E27FC236}">
                    <a16:creationId xmlns:a16="http://schemas.microsoft.com/office/drawing/2014/main" id="{00000000-0008-0000-0A00-000027000000}"/>
                  </a:ext>
                </a:extLst>
              </xdr:cNvPr>
              <xdr:cNvSpPr/>
            </xdr:nvSpPr>
            <xdr:spPr>
              <a:xfrm>
                <a:off x="8138440" y="3518634"/>
                <a:ext cx="3269416" cy="876114"/>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The most desired category is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healthy</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which is not among the most offered categories. However,</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 social services </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and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aesthetic</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are highly desired and are available. </a:t>
                </a:r>
                <a:endParaRPr lang="en-GB" sz="1000" b="0" spc="110" baseline="0">
                  <a:solidFill>
                    <a:schemeClr val="tx1">
                      <a:lumMod val="50000"/>
                      <a:lumOff val="50000"/>
                    </a:schemeClr>
                  </a:solidFill>
                  <a:latin typeface="Calibri" panose="020F0502020204030204" pitchFamily="34" charset="0"/>
                  <a:cs typeface="Calibri" panose="020F0502020204030204" pitchFamily="34" charset="0"/>
                </a:endParaRPr>
              </a:p>
            </xdr:txBody>
          </xdr:sp>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3736907" y="4239425"/>
                <a:ext cx="5201660" cy="494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800">
                    <a:solidFill>
                      <a:schemeClr val="bg1">
                        <a:lumMod val="50000"/>
                      </a:schemeClr>
                    </a:solidFill>
                    <a:latin typeface="Calibri" panose="020F0502020204030204" pitchFamily="34" charset="0"/>
                    <a:cs typeface="Calibri" panose="020F0502020204030204" pitchFamily="34" charset="0"/>
                  </a:rPr>
                  <a:t>Responses based on the survey questions: </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Que tipo de serviço(s) você sente mais falta? Relate quantos achar necessários.</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Você gostaria de oferecer algum tipo de serviço específico para brasileiras? Qual? Cite quantos julgar necessários.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b="0" i="0">
                  <a:solidFill>
                    <a:schemeClr val="bg1">
                      <a:lumMod val="50000"/>
                    </a:schemeClr>
                  </a:solidFill>
                  <a:effectLst/>
                  <a:latin typeface="Calibri" panose="020F0502020204030204" pitchFamily="34" charset="0"/>
                  <a:ea typeface="+mn-ea"/>
                  <a:cs typeface="Calibri" panose="020F0502020204030204" pitchFamily="34" charset="0"/>
                </a:endParaRPr>
              </a:p>
            </xdr:txBody>
          </xdr:sp>
        </xdr:grpSp>
        <xdr:sp macro="" textlink="">
          <xdr:nvSpPr>
            <xdr:cNvPr id="30" name="Rectangle 29">
              <a:extLst>
                <a:ext uri="{FF2B5EF4-FFF2-40B4-BE49-F238E27FC236}">
                  <a16:creationId xmlns:a16="http://schemas.microsoft.com/office/drawing/2014/main" id="{00000000-0008-0000-0A00-00001E000000}"/>
                </a:ext>
              </a:extLst>
            </xdr:cNvPr>
            <xdr:cNvSpPr/>
          </xdr:nvSpPr>
          <xdr:spPr>
            <a:xfrm>
              <a:off x="0" y="18273"/>
              <a:ext cx="13511786" cy="575157"/>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32" name="Rounded Rectangle 31">
              <a:extLst>
                <a:ext uri="{FF2B5EF4-FFF2-40B4-BE49-F238E27FC236}">
                  <a16:creationId xmlns:a16="http://schemas.microsoft.com/office/drawing/2014/main" id="{00000000-0008-0000-0A00-000020000000}"/>
                </a:ext>
              </a:extLst>
            </xdr:cNvPr>
            <xdr:cNvSpPr/>
          </xdr:nvSpPr>
          <xdr:spPr>
            <a:xfrm>
              <a:off x="11001238" y="172642"/>
              <a:ext cx="954827" cy="246773"/>
            </a:xfrm>
            <a:prstGeom prst="roundRect">
              <a:avLst/>
            </a:prstGeom>
            <a:solidFill>
              <a:srgbClr val="0070C0"/>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33" name="Rounded Rectangle 32">
              <a:extLst>
                <a:ext uri="{FF2B5EF4-FFF2-40B4-BE49-F238E27FC236}">
                  <a16:creationId xmlns:a16="http://schemas.microsoft.com/office/drawing/2014/main" id="{00000000-0008-0000-0A00-000021000000}"/>
                </a:ext>
              </a:extLst>
            </xdr:cNvPr>
            <xdr:cNvSpPr/>
          </xdr:nvSpPr>
          <xdr:spPr>
            <a:xfrm>
              <a:off x="12048846" y="167044"/>
              <a:ext cx="954826" cy="246773"/>
            </a:xfrm>
            <a:prstGeom prst="roundRect">
              <a:avLst/>
            </a:prstGeom>
            <a:solidFill>
              <a:srgbClr val="7F7F7F"/>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sp macro="" textlink="">
          <xdr:nvSpPr>
            <xdr:cNvPr id="44" name="Rectangle 43">
              <a:extLst>
                <a:ext uri="{FF2B5EF4-FFF2-40B4-BE49-F238E27FC236}">
                  <a16:creationId xmlns:a16="http://schemas.microsoft.com/office/drawing/2014/main" id="{00000000-0008-0000-0A00-00002C000000}"/>
                </a:ext>
              </a:extLst>
            </xdr:cNvPr>
            <xdr:cNvSpPr/>
          </xdr:nvSpPr>
          <xdr:spPr>
            <a:xfrm>
              <a:off x="0" y="6888304"/>
              <a:ext cx="13496713" cy="288179"/>
            </a:xfrm>
            <a:prstGeom prst="rect">
              <a:avLst/>
            </a:prstGeom>
            <a:no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sp macro="" textlink="">
        <xdr:nvSpPr>
          <xdr:cNvPr id="7" name="Rounded Rectangle 6">
            <a:extLst>
              <a:ext uri="{FF2B5EF4-FFF2-40B4-BE49-F238E27FC236}">
                <a16:creationId xmlns:a16="http://schemas.microsoft.com/office/drawing/2014/main" id="{C170F28E-C212-AE43-AF2E-98355086D8FE}"/>
              </a:ext>
            </a:extLst>
          </xdr:cNvPr>
          <xdr:cNvSpPr/>
        </xdr:nvSpPr>
        <xdr:spPr>
          <a:xfrm>
            <a:off x="741770" y="1191328"/>
            <a:ext cx="2641150" cy="1000265"/>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800" b="1" spc="120">
                <a:solidFill>
                  <a:srgbClr val="FFC000"/>
                </a:solidFill>
                <a:latin typeface="Calibri" panose="020F0502020204030204" pitchFamily="34" charset="0"/>
                <a:cs typeface="Calibri" panose="020F0502020204030204" pitchFamily="34" charset="0"/>
              </a:rPr>
              <a:t>160</a:t>
            </a:r>
            <a:r>
              <a:rPr lang="en-GB" sz="1050" b="1" spc="120">
                <a:solidFill>
                  <a:srgbClr val="FFC000"/>
                </a:solidFill>
                <a:latin typeface="Calibri" panose="020F0502020204030204" pitchFamily="34" charset="0"/>
                <a:cs typeface="Calibri" panose="020F0502020204030204" pitchFamily="34" charset="0"/>
              </a:rPr>
              <a:t> </a:t>
            </a:r>
            <a:r>
              <a:rPr lang="en-GB" sz="1200" b="1" spc="120">
                <a:solidFill>
                  <a:srgbClr val="FFC000"/>
                </a:solidFill>
                <a:latin typeface="Calibri" panose="020F0502020204030204" pitchFamily="34" charset="0"/>
                <a:cs typeface="Calibri" panose="020F0502020204030204" pitchFamily="34" charset="0"/>
              </a:rPr>
              <a:t>desired services </a:t>
            </a:r>
            <a:endParaRPr lang="en-GB" sz="1800" b="1" spc="120">
              <a:solidFill>
                <a:srgbClr val="0070C0"/>
              </a:solidFill>
              <a:latin typeface="Calibri" panose="020F0502020204030204" pitchFamily="34" charset="0"/>
              <a:cs typeface="Calibri" panose="020F0502020204030204" pitchFamily="34" charset="0"/>
            </a:endParaRPr>
          </a:p>
          <a:p>
            <a:pPr algn="l"/>
            <a:r>
              <a:rPr lang="en-GB" sz="1800" b="1" spc="120">
                <a:solidFill>
                  <a:srgbClr val="0070C0"/>
                </a:solidFill>
                <a:latin typeface="Calibri" panose="020F0502020204030204" pitchFamily="34" charset="0"/>
                <a:cs typeface="Calibri" panose="020F0502020204030204" pitchFamily="34" charset="0"/>
              </a:rPr>
              <a:t>66 </a:t>
            </a:r>
            <a:r>
              <a:rPr lang="en-GB" sz="1200" b="1" spc="120">
                <a:solidFill>
                  <a:srgbClr val="0070C0"/>
                </a:solidFill>
                <a:latin typeface="Calibri" panose="020F0502020204030204" pitchFamily="34" charset="0"/>
                <a:cs typeface="Calibri" panose="020F0502020204030204" pitchFamily="34" charset="0"/>
              </a:rPr>
              <a:t>offered</a:t>
            </a:r>
            <a:r>
              <a:rPr lang="en-GB" sz="1200" b="1" spc="120" baseline="0">
                <a:solidFill>
                  <a:srgbClr val="0070C0"/>
                </a:solidFill>
                <a:latin typeface="Calibri" panose="020F0502020204030204" pitchFamily="34" charset="0"/>
                <a:cs typeface="Calibri" panose="020F0502020204030204" pitchFamily="34" charset="0"/>
              </a:rPr>
              <a:t> services</a:t>
            </a:r>
            <a:endParaRPr lang="en-GB" sz="1050" b="1" spc="120" baseline="0">
              <a:solidFill>
                <a:schemeClr val="tx1">
                  <a:lumMod val="50000"/>
                  <a:lumOff val="50000"/>
                </a:schemeClr>
              </a:solidFill>
              <a:latin typeface="Calibri" panose="020F0502020204030204" pitchFamily="34" charset="0"/>
              <a:cs typeface="Calibri" panose="020F0502020204030204" pitchFamily="34" charset="0"/>
            </a:endParaRPr>
          </a:p>
          <a:p>
            <a:pPr algn="l"/>
            <a:r>
              <a:rPr lang="en-GB" sz="1400" b="1" spc="120" baseline="0">
                <a:solidFill>
                  <a:schemeClr val="tx1">
                    <a:lumMod val="50000"/>
                    <a:lumOff val="50000"/>
                  </a:schemeClr>
                </a:solidFill>
                <a:latin typeface="Calibri" panose="020F0502020204030204" pitchFamily="34" charset="0"/>
                <a:ea typeface="+mn-ea"/>
                <a:cs typeface="Calibri" panose="020F0502020204030204" pitchFamily="34" charset="0"/>
              </a:rPr>
              <a:t>156 </a:t>
            </a:r>
            <a:r>
              <a:rPr lang="en-GB" sz="1200" b="1" spc="120" baseline="0">
                <a:solidFill>
                  <a:schemeClr val="tx1">
                    <a:lumMod val="50000"/>
                    <a:lumOff val="50000"/>
                  </a:schemeClr>
                </a:solidFill>
                <a:latin typeface="Calibri" panose="020F0502020204030204" pitchFamily="34" charset="0"/>
                <a:cs typeface="Calibri" panose="020F0502020204030204" pitchFamily="34" charset="0"/>
              </a:rPr>
              <a:t>survey answers</a:t>
            </a:r>
            <a:endParaRPr lang="en-GB" sz="1200" b="1" spc="120">
              <a:solidFill>
                <a:schemeClr val="tx1">
                  <a:lumMod val="50000"/>
                  <a:lumOff val="50000"/>
                </a:schemeClr>
              </a:solidFill>
              <a:latin typeface="Calibri" panose="020F0502020204030204" pitchFamily="34" charset="0"/>
              <a:cs typeface="Calibri" panose="020F050202020403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396178</xdr:colOff>
      <xdr:row>25</xdr:row>
      <xdr:rowOff>93979</xdr:rowOff>
    </xdr:from>
    <xdr:to>
      <xdr:col>12</xdr:col>
      <xdr:colOff>381173</xdr:colOff>
      <xdr:row>36</xdr:row>
      <xdr:rowOff>108090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538418</xdr:colOff>
      <xdr:row>40</xdr:row>
      <xdr:rowOff>104139</xdr:rowOff>
    </xdr:from>
    <xdr:to>
      <xdr:col>12</xdr:col>
      <xdr:colOff>279086</xdr:colOff>
      <xdr:row>40</xdr:row>
      <xdr:rowOff>180646</xdr:rowOff>
    </xdr:to>
    <xdr:sp macro="" textlink="">
      <xdr:nvSpPr>
        <xdr:cNvPr id="2" name="Right Arrow 1">
          <a:extLst>
            <a:ext uri="{FF2B5EF4-FFF2-40B4-BE49-F238E27FC236}">
              <a16:creationId xmlns:a16="http://schemas.microsoft.com/office/drawing/2014/main" id="{00000000-0008-0000-0100-000002000000}"/>
            </a:ext>
          </a:extLst>
        </xdr:cNvPr>
        <xdr:cNvSpPr/>
      </xdr:nvSpPr>
      <xdr:spPr>
        <a:xfrm>
          <a:off x="7792658" y="11686539"/>
          <a:ext cx="4566668" cy="76507"/>
        </a:xfrm>
        <a:prstGeom prst="rightArrow">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924607</xdr:colOff>
      <xdr:row>18</xdr:row>
      <xdr:rowOff>89437</xdr:rowOff>
    </xdr:from>
    <xdr:to>
      <xdr:col>10</xdr:col>
      <xdr:colOff>689598</xdr:colOff>
      <xdr:row>30</xdr:row>
      <xdr:rowOff>114072</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5763128" y="3470141"/>
          <a:ext cx="4594569" cy="2278438"/>
          <a:chOff x="5763307" y="3518732"/>
          <a:chExt cx="4590991" cy="2310340"/>
        </a:xfrm>
      </xdr:grpSpPr>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5763307" y="3518732"/>
          <a:ext cx="4590991" cy="2310340"/>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descr="Brazil State Flag Images - Free Download on Freepik">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81753" y="5300098"/>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Picture 9" descr="Germany Flag Images - Free Download on Freepik">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715759" y="5314362"/>
            <a:ext cx="336998" cy="1974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descr="Europe Flag Images - Free Download on Freepik">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733724" y="5299738"/>
            <a:ext cx="332439" cy="20313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 name="Picture 1" descr="Brazil State Flag Images - Free Download on Freepik">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355812" y="5295998"/>
            <a:ext cx="346665" cy="20627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descr="Brazil State Flag Images - Free Download on Freepik">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48197" y="5311512"/>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descr="Germany Flag Images - Free Download on Freepik">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688526" y="5319248"/>
            <a:ext cx="336142" cy="20341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Brazil State Flag Images - Free Download on Freepik">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317180" y="5316398"/>
            <a:ext cx="338169" cy="20717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Europe Flag Images - Free Download on Freepik">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514721" y="5555233"/>
            <a:ext cx="332440" cy="2090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620347</xdr:colOff>
      <xdr:row>24</xdr:row>
      <xdr:rowOff>95988</xdr:rowOff>
    </xdr:from>
    <xdr:to>
      <xdr:col>8</xdr:col>
      <xdr:colOff>377512</xdr:colOff>
      <xdr:row>30</xdr:row>
      <xdr:rowOff>140291</xdr:rowOff>
    </xdr:to>
    <xdr:grpSp>
      <xdr:nvGrpSpPr>
        <xdr:cNvPr id="11" name="Group 10">
          <a:extLst>
            <a:ext uri="{FF2B5EF4-FFF2-40B4-BE49-F238E27FC236}">
              <a16:creationId xmlns:a16="http://schemas.microsoft.com/office/drawing/2014/main" id="{00000000-0008-0000-0300-00000B000000}"/>
            </a:ext>
          </a:extLst>
        </xdr:cNvPr>
        <xdr:cNvGrpSpPr/>
      </xdr:nvGrpSpPr>
      <xdr:grpSpPr>
        <a:xfrm>
          <a:off x="3666857" y="4654580"/>
          <a:ext cx="4580186" cy="1183951"/>
          <a:chOff x="3524003" y="4527997"/>
          <a:chExt cx="4596593" cy="1318655"/>
        </a:xfrm>
      </xdr:grpSpPr>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3524003" y="4527997"/>
          <a:ext cx="4596593" cy="131865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4099340" y="5363391"/>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4701962" y="5362765"/>
            <a:ext cx="46662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5314247" y="5378640"/>
            <a:ext cx="46711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5962086" y="5385617"/>
            <a:ext cx="46648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562160" y="5379267"/>
            <a:ext cx="46599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7183971" y="5369750"/>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clientData/>
  </xdr:twoCellAnchor>
  <xdr:twoCellAnchor>
    <xdr:from>
      <xdr:col>0</xdr:col>
      <xdr:colOff>0</xdr:colOff>
      <xdr:row>49</xdr:row>
      <xdr:rowOff>6961</xdr:rowOff>
    </xdr:from>
    <xdr:to>
      <xdr:col>0</xdr:col>
      <xdr:colOff>209541</xdr:colOff>
      <xdr:row>49</xdr:row>
      <xdr:rowOff>171764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413821"/>
          <a:ext cx="209541" cy="164803"/>
        </a:xfrm>
        <a:prstGeom prst="rect">
          <a:avLst/>
        </a:prstGeom>
      </xdr:spPr>
    </xdr:pic>
    <xdr:clientData/>
  </xdr:twoCellAnchor>
  <xdr:twoCellAnchor>
    <xdr:from>
      <xdr:col>0</xdr:col>
      <xdr:colOff>332374</xdr:colOff>
      <xdr:row>48</xdr:row>
      <xdr:rowOff>191976</xdr:rowOff>
    </xdr:from>
    <xdr:to>
      <xdr:col>0</xdr:col>
      <xdr:colOff>513014</xdr:colOff>
      <xdr:row>49</xdr:row>
      <xdr:rowOff>167506</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alphaModFix amt="97000"/>
          <a:extLst>
            <a:ext uri="{28A0092B-C50C-407E-A947-70E740481C1C}">
              <a14:useLocalDpi xmlns:a14="http://schemas.microsoft.com/office/drawing/2010/main" val="0"/>
            </a:ext>
          </a:extLst>
        </a:blip>
        <a:stretch>
          <a:fillRect/>
        </a:stretch>
      </xdr:blipFill>
      <xdr:spPr>
        <a:xfrm>
          <a:off x="332374" y="9406860"/>
          <a:ext cx="180640" cy="167506"/>
        </a:xfrm>
        <a:prstGeom prst="rect">
          <a:avLst/>
        </a:prstGeom>
      </xdr:spPr>
    </xdr:pic>
    <xdr:clientData/>
  </xdr:twoCellAnchor>
  <xdr:twoCellAnchor>
    <xdr:from>
      <xdr:col>0</xdr:col>
      <xdr:colOff>592493</xdr:colOff>
      <xdr:row>49</xdr:row>
      <xdr:rowOff>9277</xdr:rowOff>
    </xdr:from>
    <xdr:to>
      <xdr:col>1</xdr:col>
      <xdr:colOff>161758</xdr:colOff>
      <xdr:row>49</xdr:row>
      <xdr:rowOff>167503</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4" cstate="print">
          <a:duotone>
            <a:prstClr val="black"/>
            <a:srgbClr val="D9C3A5">
              <a:tint val="50000"/>
              <a:satMod val="180000"/>
            </a:srgbClr>
          </a:duotone>
          <a:alphaModFix/>
          <a:extLst>
            <a:ext uri="{28A0092B-C50C-407E-A947-70E740481C1C}">
              <a14:useLocalDpi xmlns:a14="http://schemas.microsoft.com/office/drawing/2010/main" val="0"/>
            </a:ext>
          </a:extLst>
        </a:blip>
        <a:stretch>
          <a:fillRect/>
        </a:stretch>
      </xdr:blipFill>
      <xdr:spPr>
        <a:xfrm>
          <a:off x="592493" y="9416137"/>
          <a:ext cx="684207" cy="1582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100983</xdr:colOff>
      <xdr:row>16</xdr:row>
      <xdr:rowOff>112367</xdr:rowOff>
    </xdr:from>
    <xdr:to>
      <xdr:col>4</xdr:col>
      <xdr:colOff>685183</xdr:colOff>
      <xdr:row>30</xdr:row>
      <xdr:rowOff>194023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12</xdr:col>
      <xdr:colOff>947915</xdr:colOff>
      <xdr:row>36</xdr:row>
      <xdr:rowOff>84897</xdr:rowOff>
    </xdr:to>
    <xdr:sp macro="" textlink="">
      <xdr:nvSpPr>
        <xdr:cNvPr id="3" name="Rounded Rectangle 2">
          <a:extLst>
            <a:ext uri="{FF2B5EF4-FFF2-40B4-BE49-F238E27FC236}">
              <a16:creationId xmlns:a16="http://schemas.microsoft.com/office/drawing/2014/main" id="{17AE179C-2F19-F243-9671-350A6D6BD969}"/>
            </a:ext>
          </a:extLst>
        </xdr:cNvPr>
        <xdr:cNvSpPr/>
      </xdr:nvSpPr>
      <xdr:spPr>
        <a:xfrm>
          <a:off x="8784167" y="3619500"/>
          <a:ext cx="3837165" cy="3323397"/>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clientData/>
  </xdr:twoCellAnchor>
  <xdr:twoCellAnchor>
    <xdr:from>
      <xdr:col>11</xdr:col>
      <xdr:colOff>418773</xdr:colOff>
      <xdr:row>29</xdr:row>
      <xdr:rowOff>111343</xdr:rowOff>
    </xdr:from>
    <xdr:to>
      <xdr:col>12</xdr:col>
      <xdr:colOff>896407</xdr:colOff>
      <xdr:row>34</xdr:row>
      <xdr:rowOff>40247</xdr:rowOff>
    </xdr:to>
    <xdr:sp macro="" textlink="">
      <xdr:nvSpPr>
        <xdr:cNvPr id="4" name="Rounded Rectangle 3">
          <a:extLst>
            <a:ext uri="{FF2B5EF4-FFF2-40B4-BE49-F238E27FC236}">
              <a16:creationId xmlns:a16="http://schemas.microsoft.com/office/drawing/2014/main" id="{ABB6B64B-99B2-004A-99BE-662BB403DB0A}"/>
            </a:ext>
          </a:extLst>
        </xdr:cNvPr>
        <xdr:cNvSpPr/>
      </xdr:nvSpPr>
      <xdr:spPr>
        <a:xfrm>
          <a:off x="11129106" y="5635843"/>
          <a:ext cx="1440718" cy="88140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45720" tIns="27432" rIns="45720" bIns="27432" numCol="1" spcCol="0" rtlCol="0" fromWordArt="0" anchor="t" anchorCtr="0" forceAA="0" compatLnSpc="1">
          <a:prstTxWarp prst="textNoShape">
            <a:avLst/>
          </a:prstTxWarp>
          <a:noAutofit/>
        </a:bodyPr>
        <a:lstStyle/>
        <a:p>
          <a:pPr marL="0" indent="0" algn="l"/>
          <a:r>
            <a:rPr lang="en-GB" sz="900" spc="110">
              <a:solidFill>
                <a:srgbClr val="4094D0"/>
              </a:solidFill>
              <a:latin typeface="Calibri" panose="020F0502020204030204" pitchFamily="34" charset="0"/>
              <a:ea typeface="+mn-ea"/>
              <a:cs typeface="Calibri" panose="020F0502020204030204" pitchFamily="34" charset="0"/>
            </a:rPr>
            <a:t>Significant</a:t>
          </a:r>
          <a:r>
            <a:rPr lang="en-GB" sz="900" spc="110" baseline="0">
              <a:solidFill>
                <a:srgbClr val="4094D0"/>
              </a:solidFill>
              <a:latin typeface="Calibri" panose="020F0502020204030204" pitchFamily="34" charset="0"/>
              <a:ea typeface="+mn-ea"/>
              <a:cs typeface="Calibri" panose="020F0502020204030204" pitchFamily="34" charset="0"/>
            </a:rPr>
            <a:t> numbers of them migrated </a:t>
          </a:r>
          <a:r>
            <a:rPr lang="en-GB" sz="900" b="1" spc="110" baseline="0">
              <a:solidFill>
                <a:srgbClr val="4094D0"/>
              </a:solidFill>
              <a:latin typeface="Calibri" panose="020F0502020204030204" pitchFamily="34" charset="0"/>
              <a:ea typeface="+mn-ea"/>
              <a:cs typeface="Calibri" panose="020F0502020204030204" pitchFamily="34" charset="0"/>
            </a:rPr>
            <a:t>to </a:t>
          </a:r>
          <a:r>
            <a:rPr lang="en-GB" sz="900" b="1" spc="110">
              <a:solidFill>
                <a:srgbClr val="4094D0"/>
              </a:solidFill>
              <a:latin typeface="Calibri" panose="020F0502020204030204" pitchFamily="34" charset="0"/>
              <a:ea typeface="+mn-ea"/>
              <a:cs typeface="Calibri" panose="020F0502020204030204" pitchFamily="34" charset="0"/>
            </a:rPr>
            <a:t>study </a:t>
          </a:r>
          <a:r>
            <a:rPr lang="en-GB" sz="900" spc="110">
              <a:solidFill>
                <a:srgbClr val="4094D0"/>
              </a:solidFill>
              <a:latin typeface="Calibri" panose="020F0502020204030204" pitchFamily="34" charset="0"/>
              <a:ea typeface="+mn-ea"/>
              <a:cs typeface="Calibri" panose="020F0502020204030204" pitchFamily="34" charset="0"/>
            </a:rPr>
            <a:t> or to</a:t>
          </a:r>
          <a:r>
            <a:rPr lang="en-GB" sz="900" b="1" spc="110">
              <a:solidFill>
                <a:srgbClr val="4094D0"/>
              </a:solidFill>
              <a:latin typeface="Calibri" panose="020F0502020204030204" pitchFamily="34" charset="0"/>
              <a:ea typeface="+mn-ea"/>
              <a:cs typeface="Calibri" panose="020F0502020204030204" pitchFamily="34" charset="0"/>
            </a:rPr>
            <a:t> take a job</a:t>
          </a:r>
          <a:r>
            <a:rPr lang="en-GB" sz="900" spc="110">
              <a:solidFill>
                <a:srgbClr val="4094D0"/>
              </a:solidFill>
              <a:latin typeface="Calibri" panose="020F0502020204030204" pitchFamily="34" charset="0"/>
              <a:ea typeface="+mn-ea"/>
              <a:cs typeface="Calibri" panose="020F0502020204030204" pitchFamily="34" charset="0"/>
            </a:rPr>
            <a:t>.</a:t>
          </a:r>
        </a:p>
      </xdr:txBody>
    </xdr:sp>
    <xdr:clientData/>
  </xdr:twoCellAnchor>
  <xdr:twoCellAnchor>
    <xdr:from>
      <xdr:col>11</xdr:col>
      <xdr:colOff>487135</xdr:colOff>
      <xdr:row>24</xdr:row>
      <xdr:rowOff>123194</xdr:rowOff>
    </xdr:from>
    <xdr:to>
      <xdr:col>12</xdr:col>
      <xdr:colOff>912174</xdr:colOff>
      <xdr:row>29</xdr:row>
      <xdr:rowOff>161905</xdr:rowOff>
    </xdr:to>
    <xdr:sp macro="" textlink="">
      <xdr:nvSpPr>
        <xdr:cNvPr id="5" name="Rounded Rectangle 4">
          <a:extLst>
            <a:ext uri="{FF2B5EF4-FFF2-40B4-BE49-F238E27FC236}">
              <a16:creationId xmlns:a16="http://schemas.microsoft.com/office/drawing/2014/main" id="{36F29B07-75AB-484C-804F-EDDFED151FA4}"/>
            </a:ext>
          </a:extLst>
        </xdr:cNvPr>
        <xdr:cNvSpPr/>
      </xdr:nvSpPr>
      <xdr:spPr>
        <a:xfrm>
          <a:off x="11197468" y="4695194"/>
          <a:ext cx="1388123" cy="9912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5720" tIns="27432" rIns="45720" bIns="27432" rtlCol="0" anchor="t"/>
        <a:lstStyle/>
        <a:p>
          <a:pPr algn="l"/>
          <a:r>
            <a:rPr lang="en-GB" sz="900" spc="110">
              <a:solidFill>
                <a:srgbClr val="0070C0"/>
              </a:solidFill>
              <a:latin typeface="Calibri" panose="020F0502020204030204" pitchFamily="34" charset="0"/>
              <a:cs typeface="Calibri" panose="020F0502020204030204" pitchFamily="34" charset="0"/>
            </a:rPr>
            <a:t>Half of these women migrated to follow</a:t>
          </a:r>
          <a:r>
            <a:rPr lang="en-GB" sz="900" spc="110" baseline="0">
              <a:solidFill>
                <a:srgbClr val="0070C0"/>
              </a:solidFill>
              <a:latin typeface="Calibri" panose="020F0502020204030204" pitchFamily="34" charset="0"/>
              <a:cs typeface="Calibri" panose="020F0502020204030204" pitchFamily="34" charset="0"/>
            </a:rPr>
            <a:t> </a:t>
          </a:r>
          <a:r>
            <a:rPr lang="en-GB" sz="900" spc="110">
              <a:solidFill>
                <a:srgbClr val="0070C0"/>
              </a:solidFill>
              <a:latin typeface="Calibri" panose="020F0502020204030204" pitchFamily="34" charset="0"/>
              <a:cs typeface="Calibri" panose="020F0502020204030204" pitchFamily="34" charset="0"/>
            </a:rPr>
            <a:t>their</a:t>
          </a:r>
          <a:r>
            <a:rPr lang="en-GB" sz="900" b="1" spc="110">
              <a:solidFill>
                <a:srgbClr val="0070C0"/>
              </a:solidFill>
              <a:latin typeface="Calibri" panose="020F0502020204030204" pitchFamily="34" charset="0"/>
              <a:cs typeface="Calibri" panose="020F0502020204030204" pitchFamily="34" charset="0"/>
            </a:rPr>
            <a:t> spouses</a:t>
          </a:r>
          <a:r>
            <a:rPr lang="en-GB" sz="900" spc="110">
              <a:solidFill>
                <a:srgbClr val="0070C0"/>
              </a:solidFill>
              <a:latin typeface="Calibri" panose="020F0502020204030204" pitchFamily="34" charset="0"/>
              <a:cs typeface="Calibri" panose="020F0502020204030204" pitchFamily="34" charset="0"/>
            </a:rPr>
            <a:t> or </a:t>
          </a:r>
          <a:r>
            <a:rPr lang="en-GB" sz="900" b="1" spc="110">
              <a:solidFill>
                <a:srgbClr val="0070C0"/>
              </a:solidFill>
              <a:latin typeface="Calibri" panose="020F0502020204030204" pitchFamily="34" charset="0"/>
              <a:cs typeface="Calibri" panose="020F0502020204030204" pitchFamily="34" charset="0"/>
            </a:rPr>
            <a:t>partners</a:t>
          </a:r>
          <a:r>
            <a:rPr lang="en-GB" sz="900" spc="110">
              <a:solidFill>
                <a:srgbClr val="0070C0"/>
              </a:solidFill>
              <a:latin typeface="Calibri" panose="020F0502020204030204" pitchFamily="34" charset="0"/>
              <a:cs typeface="Calibri" panose="020F0502020204030204" pitchFamily="34" charset="0"/>
            </a:rPr>
            <a:t>. </a:t>
          </a:r>
        </a:p>
      </xdr:txBody>
    </xdr:sp>
    <xdr:clientData/>
  </xdr:twoCellAnchor>
  <xdr:twoCellAnchor>
    <xdr:from>
      <xdr:col>9</xdr:col>
      <xdr:colOff>101286</xdr:colOff>
      <xdr:row>21</xdr:row>
      <xdr:rowOff>161867</xdr:rowOff>
    </xdr:from>
    <xdr:to>
      <xdr:col>12</xdr:col>
      <xdr:colOff>379597</xdr:colOff>
      <xdr:row>34</xdr:row>
      <xdr:rowOff>24018</xdr:rowOff>
    </xdr:to>
    <xdr:graphicFrame macro="">
      <xdr:nvGraphicFramePr>
        <xdr:cNvPr id="6" name="Chart 5">
          <a:extLst>
            <a:ext uri="{FF2B5EF4-FFF2-40B4-BE49-F238E27FC236}">
              <a16:creationId xmlns:a16="http://schemas.microsoft.com/office/drawing/2014/main" id="{16568271-A635-BA48-8CAD-4A2D59E5B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30586</xdr:colOff>
      <xdr:row>34</xdr:row>
      <xdr:rowOff>7330</xdr:rowOff>
    </xdr:from>
    <xdr:to>
      <xdr:col>12</xdr:col>
      <xdr:colOff>751446</xdr:colOff>
      <xdr:row>36</xdr:row>
      <xdr:rowOff>76470</xdr:rowOff>
    </xdr:to>
    <xdr:sp macro="" textlink="">
      <xdr:nvSpPr>
        <xdr:cNvPr id="7" name="Rounded Rectangle 6">
          <a:extLst>
            <a:ext uri="{FF2B5EF4-FFF2-40B4-BE49-F238E27FC236}">
              <a16:creationId xmlns:a16="http://schemas.microsoft.com/office/drawing/2014/main" id="{1EF2E606-A503-FF4B-9021-424F6B481775}"/>
            </a:ext>
          </a:extLst>
        </xdr:cNvPr>
        <xdr:cNvSpPr/>
      </xdr:nvSpPr>
      <xdr:spPr>
        <a:xfrm>
          <a:off x="8814753" y="6484330"/>
          <a:ext cx="3610110" cy="450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motivo de ter se mudado para a Alemanha?</a:t>
          </a:r>
          <a:endParaRPr lang="en-GB" sz="900">
            <a:solidFill>
              <a:schemeClr val="bg1">
                <a:lumMod val="50000"/>
              </a:schemeClr>
            </a:solidFill>
            <a:latin typeface="Calibri" panose="020F0502020204030204" pitchFamily="34" charset="0"/>
            <a:cs typeface="Calibri" panose="020F050202020403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722475</xdr:colOff>
      <xdr:row>41</xdr:row>
      <xdr:rowOff>5365</xdr:rowOff>
    </xdr:from>
    <xdr:to>
      <xdr:col>20</xdr:col>
      <xdr:colOff>465457</xdr:colOff>
      <xdr:row>55</xdr:row>
      <xdr:rowOff>83913</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762179</xdr:colOff>
      <xdr:row>41</xdr:row>
      <xdr:rowOff>1567</xdr:rowOff>
    </xdr:from>
    <xdr:to>
      <xdr:col>15</xdr:col>
      <xdr:colOff>524882</xdr:colOff>
      <xdr:row>55</xdr:row>
      <xdr:rowOff>34401</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712315</xdr:colOff>
      <xdr:row>40</xdr:row>
      <xdr:rowOff>188029</xdr:rowOff>
    </xdr:from>
    <xdr:to>
      <xdr:col>20</xdr:col>
      <xdr:colOff>455297</xdr:colOff>
      <xdr:row>55</xdr:row>
      <xdr:rowOff>73537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0.25068</cdr:x>
      <cdr:y>0.44918</cdr:y>
    </cdr:from>
    <cdr:to>
      <cdr:x>0.41511</cdr:x>
      <cdr:y>0.54273</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1150317" y="1212706"/>
          <a:ext cx="754504" cy="2525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bg1"/>
              </a:solidFill>
            </a:rPr>
            <a:t>BRAZIL</a:t>
          </a:r>
        </a:p>
      </cdr:txBody>
    </cdr:sp>
  </cdr:relSizeAnchor>
  <cdr:relSizeAnchor xmlns:cdr="http://schemas.openxmlformats.org/drawingml/2006/chartDrawing">
    <cdr:from>
      <cdr:x>0.50843</cdr:x>
      <cdr:y>0.31139</cdr:y>
    </cdr:from>
    <cdr:to>
      <cdr:x>0.84347</cdr:x>
      <cdr:y>0.44343</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2331396" y="851201"/>
          <a:ext cx="1536304" cy="3609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tx1">
                  <a:lumMod val="75000"/>
                  <a:lumOff val="25000"/>
                </a:schemeClr>
              </a:solidFill>
            </a:rPr>
            <a:t>OTHER</a:t>
          </a:r>
        </a:p>
        <a:p xmlns:a="http://schemas.openxmlformats.org/drawingml/2006/main">
          <a:r>
            <a:rPr lang="en-GB" sz="1200" b="1">
              <a:solidFill>
                <a:schemeClr val="tx1">
                  <a:lumMod val="75000"/>
                  <a:lumOff val="25000"/>
                </a:schemeClr>
              </a:solidFill>
            </a:rPr>
            <a:t> COUNTRY</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566663</xdr:colOff>
      <xdr:row>18</xdr:row>
      <xdr:rowOff>2031</xdr:rowOff>
    </xdr:from>
    <xdr:to>
      <xdr:col>8</xdr:col>
      <xdr:colOff>747401</xdr:colOff>
      <xdr:row>40</xdr:row>
      <xdr:rowOff>122681</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585859</xdr:colOff>
      <xdr:row>112</xdr:row>
      <xdr:rowOff>39738</xdr:rowOff>
    </xdr:from>
    <xdr:to>
      <xdr:col>15</xdr:col>
      <xdr:colOff>766028</xdr:colOff>
      <xdr:row>131</xdr:row>
      <xdr:rowOff>148920</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555625</xdr:colOff>
      <xdr:row>140</xdr:row>
      <xdr:rowOff>57148</xdr:rowOff>
    </xdr:from>
    <xdr:to>
      <xdr:col>6</xdr:col>
      <xdr:colOff>693208</xdr:colOff>
      <xdr:row>156</xdr:row>
      <xdr:rowOff>91015</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206375</xdr:colOff>
      <xdr:row>139</xdr:row>
      <xdr:rowOff>152400</xdr:rowOff>
    </xdr:from>
    <xdr:to>
      <xdr:col>9</xdr:col>
      <xdr:colOff>111125</xdr:colOff>
      <xdr:row>156</xdr:row>
      <xdr:rowOff>16933</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707844</xdr:colOff>
      <xdr:row>37</xdr:row>
      <xdr:rowOff>146571</xdr:rowOff>
    </xdr:from>
    <xdr:to>
      <xdr:col>14</xdr:col>
      <xdr:colOff>320796</xdr:colOff>
      <xdr:row>54</xdr:row>
      <xdr:rowOff>148183</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182837</xdr:colOff>
      <xdr:row>22</xdr:row>
      <xdr:rowOff>21896</xdr:rowOff>
    </xdr:from>
    <xdr:to>
      <xdr:col>13</xdr:col>
      <xdr:colOff>635000</xdr:colOff>
      <xdr:row>33</xdr:row>
      <xdr:rowOff>85175</xdr:rowOff>
    </xdr:to>
    <xdr:graphicFrame macro="">
      <xdr:nvGraphicFramePr>
        <xdr:cNvPr id="12" name="Chart 11">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8B320-62E1-6842-B5D8-0AA28DE06DDB}" name="Table3" displayName="Table3" ref="A46:B59" totalsRowShown="0" headerRowDxfId="60" dataDxfId="59">
  <autoFilter ref="A46:B59" xr:uid="{4268B320-62E1-6842-B5D8-0AA28DE06DDB}"/>
  <sortState xmlns:xlrd2="http://schemas.microsoft.com/office/spreadsheetml/2017/richdata2" ref="A47:B59">
    <sortCondition descending="1" ref="B46:B59"/>
  </sortState>
  <tableColumns count="2">
    <tableColumn id="1" xr3:uid="{7267A126-DB1D-624F-BE7F-1A0B99BB54E7}" name="State" dataDxfId="58"/>
    <tableColumn id="2" xr3:uid="{63704988-C73A-F24A-8E33-71326AB6A053}" name=" " dataDxfId="57">
      <calculatedColumnFormula>C67</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84D983F-14C4-B14E-920C-5242EF88E944}" name="Table12" displayName="Table12" ref="K1:M12" totalsRowShown="0" headerRowDxfId="26" tableBorderDxfId="25">
  <autoFilter ref="K1:M12" xr:uid="{684D983F-14C4-B14E-920C-5242EF88E944}"/>
  <tableColumns count="3">
    <tableColumn id="1" xr3:uid="{9462323D-5B73-E644-B324-4A84A33E23C1}" name="country" dataDxfId="24"/>
    <tableColumn id="2" xr3:uid="{56648D28-A425-AE41-96D3-DC1B7AB04D60}" name="frequency" dataDxfId="23"/>
    <tableColumn id="3" xr3:uid="{7B9CE2D9-B460-6747-9CD6-EF5342B8D855}" name="pct" dataDxfId="22">
      <calculatedColumnFormula>L2/$L$12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90EA91-B9CF-534C-8260-8C941F2221B9}" name="Table1" displayName="Table1" ref="A20:C37" totalsRowShown="0">
  <autoFilter ref="A20:C37" xr:uid="{D490EA91-B9CF-534C-8260-8C941F2221B9}"/>
  <tableColumns count="3">
    <tableColumn id="1" xr3:uid="{05078523-B291-C344-9B99-264638E1043B}" name="Column1"/>
    <tableColumn id="2" xr3:uid="{A332D4FE-AF22-4448-BEB5-5038A8262388}" name="Desired services" dataDxfId="21"/>
    <tableColumn id="3" xr3:uid="{9C9F3D76-159B-F449-BCDC-7DA2104C6545}" name="percentage" dataDxfId="20">
      <calculatedColumnFormula>B21/SUM($B$21:$B$37)</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2CCC86-B66B-694E-8DB7-D0700766160B}" name="Table2" displayName="Table2" ref="A89:F108" totalsRowShown="0">
  <autoFilter ref="A89:F108" xr:uid="{3D2CCC86-B66B-694E-8DB7-D0700766160B}"/>
  <tableColumns count="6">
    <tableColumn id="1" xr3:uid="{5D67FF65-3537-EE4C-9278-776B66BE1C2D}" name="Category"/>
    <tableColumn id="2" xr3:uid="{32DC5EBF-E9D7-4D45-A106-F485CC316F36}" name="left padding" dataDxfId="19">
      <calculatedColumnFormula>1.2-Table2[[#This Row],[Desired services (total of 160)]]</calculatedColumnFormula>
    </tableColumn>
    <tableColumn id="3" xr3:uid="{D00F8CE2-4373-504A-BF69-D13B0BD2E820}" name="Desired services (total of 160)" dataDxfId="18">
      <calculatedColumnFormula>(C63-$C$85)/($C$86-$C$85)</calculatedColumnFormula>
    </tableColumn>
    <tableColumn id="4" xr3:uid="{051E2453-08F3-A84D-8658-461095E989D0}" name="gap" dataDxfId="17"/>
    <tableColumn id="5" xr3:uid="{7868734F-284F-1D44-9B9C-470C93007B24}" name="Offered services (total of 66)" dataDxfId="16">
      <calculatedColumnFormula>(E63-$E$85)/($E$86-$E$85)</calculatedColumnFormula>
    </tableColumn>
    <tableColumn id="6" xr3:uid="{8834265E-6D38-7D4F-8273-7AF8C3DF988D}" name="right padding" dataDxfId="15">
      <calculatedColumnFormula>1.2-Table2[[#This Row],[Offered services (total of 66)]]</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8E46442-AF64-5543-A511-5F75F0C970FC}" name="Table214" displayName="Table214" ref="A62:F86" totalsRowShown="0">
  <autoFilter ref="A62:F86" xr:uid="{68E46442-AF64-5543-A511-5F75F0C970FC}"/>
  <tableColumns count="6">
    <tableColumn id="1" xr3:uid="{F569A109-D221-1E4E-AD21-C9F7D4512460}" name="Category"/>
    <tableColumn id="2" xr3:uid="{C252F52F-1294-9D4C-8F4A-53C5E60630AA}" name="Column1" dataDxfId="14"/>
    <tableColumn id="3" xr3:uid="{9652E379-C5E6-2E45-9F14-95FE276600E3}" name="Desired services1" dataDxfId="13"/>
    <tableColumn id="4" xr3:uid="{F39B77EF-4DFD-D045-8E49-7B417AB83EED}" name="Column2" dataDxfId="12"/>
    <tableColumn id="5" xr3:uid="{7A76C098-0C0E-8141-A3C3-E5BA0BBC0303}" name="Offered services1"/>
    <tableColumn id="6" xr3:uid="{26128364-6E24-FF4C-990A-8C979560F456}" name="Column3" dataDxfId="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7B27C3-5C3F-B44D-BC5B-679B90D29CF8}" name="Table216" displayName="Table216" ref="A112:H132" totalsRowCount="1">
  <autoFilter ref="A112:H131" xr:uid="{1D7B27C3-5C3F-B44D-BC5B-679B90D29CF8}"/>
  <tableColumns count="8">
    <tableColumn id="1" xr3:uid="{3F0D33C7-44A4-A14B-AAD5-9B57ECA32208}" name="Category"/>
    <tableColumn id="2" xr3:uid="{CE4B1752-139F-844B-8064-306516B15129}" name="left padding" dataDxfId="10" totalsRowDxfId="9">
      <calculatedColumnFormula>30-C113</calculatedColumnFormula>
    </tableColumn>
    <tableColumn id="3" xr3:uid="{86189C0D-4F14-7448-A625-0C1955E4180E}" name="Desired services (total of 160)" totalsRowFunction="custom" dataDxfId="8" totalsRowDxfId="7">
      <calculatedColumnFormula>C63/160*100</calculatedColumnFormula>
      <totalsRowFormula>SUM(Table216[Desired services (total of 160)])</totalsRowFormula>
    </tableColumn>
    <tableColumn id="4" xr3:uid="{C2C1A137-0B3F-CB4E-8DF0-7ED5B40D26F2}" name="gap" dataDxfId="6" totalsRowDxfId="5"/>
    <tableColumn id="5" xr3:uid="{DC9F8946-644D-FA4C-A268-FF6D69567C95}" name="Offered services (total of 66)" totalsRowFunction="custom" dataDxfId="4" totalsRowDxfId="3">
      <calculatedColumnFormula>E63/66*100</calculatedColumnFormula>
      <totalsRowFormula>SUM(Table216[Offered services (total of 66)])</totalsRowFormula>
    </tableColumn>
    <tableColumn id="6" xr3:uid="{64A58DD5-DFE6-4E41-B482-A89CA328D08B}" name="right padding" dataDxfId="2" totalsRowDxfId="1">
      <calculatedColumnFormula>32-Table216[[#This Row],[Offered services (total of 66)]]</calculatedColumnFormula>
    </tableColumn>
    <tableColumn id="7" xr3:uid="{17C4D927-82E3-D94D-86DD-60CF5007379E}" name="% desired" dataDxfId="0">
      <calculatedColumnFormula>Table216[[#This Row],[Desired services (total of 160)]]*100</calculatedColumnFormula>
    </tableColumn>
    <tableColumn id="8" xr3:uid="{7276885B-DBB5-FD42-983E-58A6C538B1AA}" name="% offfer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DE015-206E-4F43-9C21-C08A787C8D9A}" name="Table4" displayName="Table4" ref="A27:E28" totalsRowShown="0" headerRowDxfId="56" dataDxfId="55">
  <autoFilter ref="A27:E28" xr:uid="{E95DE015-206E-4F43-9C21-C08A787C8D9A}"/>
  <tableColumns count="5">
    <tableColumn id="1" xr3:uid="{B56CC3D2-0283-214F-8524-5AA2AEA0BD25}" name="time" dataDxfId="54"/>
    <tableColumn id="2" xr3:uid="{E157B8CE-1040-C044-9E4B-4ECDE64B3CB3}" name="UP TO 1 YEAR" dataDxfId="53"/>
    <tableColumn id="3" xr3:uid="{59F2C324-2410-1442-BE52-DA1689A08743}" name="UP TO 5 YEARS" dataDxfId="52"/>
    <tableColumn id="4" xr3:uid="{162BC607-FE23-AB4C-94FB-C6A7FB1E3DDB}" name="UP TO 10 YEARS" dataDxfId="51"/>
    <tableColumn id="5" xr3:uid="{74B9B451-67F9-F748-90B1-93CE054322BD}" name="MORE THAN 10 YEARS"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EE6E9-0F56-5444-83BB-60E35328685B}" name="Table5" displayName="Table5" ref="A1:C6" totalsRowShown="0">
  <autoFilter ref="A1:C6" xr:uid="{F26EE6E9-0F56-5444-83BB-60E35328685B}"/>
  <tableColumns count="3">
    <tableColumn id="1" xr3:uid="{FB0C659A-A28F-644E-8BDD-46968DAABE65}" name="time" dataDxfId="49"/>
    <tableColumn id="2" xr3:uid="{525C36C4-0AB8-3146-90D5-8CE780021519}" name="frequency" dataDxfId="48"/>
    <tableColumn id="3" xr3:uid="{860A700F-0A0F-164D-9B83-57DFD42F2949}" name="pct" dataDxfId="47">
      <calculatedColumnFormula>B2/$B$6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8880C2-B351-D242-935B-281E757BE355}" name="Table6" displayName="Table6" ref="A1:C8" totalsRowShown="0">
  <autoFilter ref="A1:C8" xr:uid="{CE8880C2-B351-D242-935B-281E757BE355}"/>
  <tableColumns count="3">
    <tableColumn id="1" xr3:uid="{2A4EADB2-1CA2-D749-9700-3F93604761D1}" name="citizenship" dataDxfId="46"/>
    <tableColumn id="2" xr3:uid="{116E1F8D-2DF9-CB4C-8D40-9D32C5D709AE}" name="frequency" dataDxfId="45"/>
    <tableColumn id="3" xr3:uid="{E867B583-604D-7F4A-8853-BF4856F05434}" name="pct" dataDxfId="44">
      <calculatedColumnFormula>B2/$B$8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96281DC-F410-114D-A9DF-6FC33D264303}" name="Table7" displayName="Table7" ref="A12:C17" totalsRowShown="0">
  <autoFilter ref="A12:C17" xr:uid="{496281DC-F410-114D-A9DF-6FC33D264303}"/>
  <tableColumns count="3">
    <tableColumn id="1" xr3:uid="{8792B928-9D7B-8A42-AF48-FC3FEC657CFD}" name="citizenship" dataDxfId="43"/>
    <tableColumn id="2" xr3:uid="{CC137CAD-D817-9A4E-A847-77BC79A9BAD5}" name="frequency" dataDxfId="42"/>
    <tableColumn id="3" xr3:uid="{5F9450FC-82F5-2C4D-8AEB-91F904E53704}" name="pct" dataDxfId="41">
      <calculatedColumnFormula>B13/$B$8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2DD9DF-0C0C-AB40-874A-7CC61C610889}" name="Table8" displayName="Table8" ref="A13:B20" totalsRowShown="0" headerRowDxfId="40">
  <autoFilter ref="A13:B20" xr:uid="{CF2DD9DF-0C0C-AB40-874A-7CC61C610889}"/>
  <tableColumns count="2">
    <tableColumn id="1" xr3:uid="{D20F2749-F5E3-9240-AFB6-7923499AB420}" name="Level of German" dataDxfId="39"/>
    <tableColumn id="2" xr3:uid="{CC35AE04-D226-DF4D-BDC6-8CBC7A5B3DD2}" name="frequency" dataDxfId="3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0FFA0C-8DD2-A647-9847-5616382CD7C2}" name="Table9" displayName="Table9" ref="A2:C9" totalsRowShown="0">
  <autoFilter ref="A2:C9" xr:uid="{740FFA0C-8DD2-A647-9847-5616382CD7C2}"/>
  <tableColumns count="3">
    <tableColumn id="1" xr3:uid="{3B5DA2EC-2032-134C-9700-A3D9AC44E4A6}" name="Column1" dataDxfId="37"/>
    <tableColumn id="2" xr3:uid="{893CE424-FFA0-9D4C-B151-0102921AF465}" name="Column2" dataDxfId="36"/>
    <tableColumn id="3" xr3:uid="{98D9ED0F-7EA1-0342-9564-9038ACB3298D}" name="Column3" dataDxfId="35">
      <calculatedColumnFormula>B3/$B$9</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CD6AA2-507B-FF44-93D1-B4469498D8DD}" name="Table10" displayName="Table10" ref="A2:C5" totalsRowShown="0" tableBorderDxfId="34">
  <autoFilter ref="A2:C5" xr:uid="{FFCD6AA2-507B-FF44-93D1-B4469498D8DD}"/>
  <tableColumns count="3">
    <tableColumn id="1" xr3:uid="{751A7B18-45BA-5A43-A51A-931C4884BAB1}" name="Column1" dataDxfId="33"/>
    <tableColumn id="2" xr3:uid="{017A1593-DD47-3649-B940-714F819406AA}" name="Column2" dataDxfId="32"/>
    <tableColumn id="3" xr3:uid="{F23ABD7A-374C-A949-BAFB-020C394A3505}" name="Column3" dataDxfId="31">
      <calculatedColumnFormula>B3/$B$5</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13D3DA-18B2-1041-9941-F47C11094F8F}" name="Table11" displayName="Table11" ref="G1:I37" totalsRowShown="0" headerRowDxfId="30">
  <autoFilter ref="G1:I37" xr:uid="{4913D3DA-18B2-1041-9941-F47C11094F8F}"/>
  <tableColumns count="3">
    <tableColumn id="1" xr3:uid="{6B3E7F4B-B8ED-7C4D-999F-905944B5EB2F}" name="country" dataDxfId="29"/>
    <tableColumn id="2" xr3:uid="{E3ACD369-EDB2-CB4F-AAA6-90920582AC86}" name="frequency" dataDxfId="28"/>
    <tableColumn id="3" xr3:uid="{337C9242-C189-6748-8985-DCC9FE6F9F80}" name="pct" dataDxfId="27">
      <calculatedColumnFormula>H2/$H$37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apsofworld.com/lat_long/germany-lat-long.html" TargetMode="External"/><Relationship Id="rId1" Type="http://schemas.openxmlformats.org/officeDocument/2006/relationships/hyperlink" Target="https://www.exploreanalytics.com/wiki/index.php/Map_Chart"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6.xml"/><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7" Type="http://schemas.openxmlformats.org/officeDocument/2006/relationships/table" Target="../tables/table14.xml"/><Relationship Id="rId2" Type="http://schemas.openxmlformats.org/officeDocument/2006/relationships/hyperlink" Target="https://www.make-it-in-germany.com/en/living-in-germany/discover-germany/immigration" TargetMode="External"/><Relationship Id="rId1" Type="http://schemas.openxmlformats.org/officeDocument/2006/relationships/hyperlink" Targe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 TargetMode="Externa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87"/>
  <sheetViews>
    <sheetView topLeftCell="A16" zoomScale="75" zoomScaleNormal="50" workbookViewId="0">
      <selection activeCell="P56" sqref="P56"/>
    </sheetView>
  </sheetViews>
  <sheetFormatPr baseColWidth="10" defaultColWidth="12.6640625" defaultRowHeight="15.75" customHeight="1"/>
  <cols>
    <col min="1" max="1" width="26.1640625" customWidth="1"/>
    <col min="2" max="2" width="22.6640625" customWidth="1"/>
    <col min="5" max="5" width="0" hidden="1" customWidth="1"/>
    <col min="6" max="6" width="23.83203125" customWidth="1"/>
  </cols>
  <sheetData>
    <row r="1" spans="1:17" ht="15.75" customHeight="1">
      <c r="A1" s="16" t="s">
        <v>0</v>
      </c>
      <c r="B1" s="1" t="s">
        <v>1</v>
      </c>
      <c r="C1" t="s">
        <v>2</v>
      </c>
      <c r="D1" t="s">
        <v>3</v>
      </c>
      <c r="E1" s="16" t="s">
        <v>4</v>
      </c>
      <c r="F1" s="1" t="s">
        <v>5</v>
      </c>
      <c r="G1" s="2" t="s">
        <v>6</v>
      </c>
      <c r="J1" t="s">
        <v>2</v>
      </c>
      <c r="K1" t="s">
        <v>3</v>
      </c>
      <c r="L1" s="3" t="s">
        <v>1</v>
      </c>
      <c r="M1" s="4" t="s">
        <v>5</v>
      </c>
      <c r="N1" s="5" t="s">
        <v>6</v>
      </c>
      <c r="P1" s="16" t="s">
        <v>7</v>
      </c>
    </row>
    <row r="2" spans="1:17" ht="15.75" customHeight="1">
      <c r="A2" s="45" t="s">
        <v>8</v>
      </c>
      <c r="B2" s="1" t="s">
        <v>9</v>
      </c>
      <c r="C2" s="16">
        <v>52.52</v>
      </c>
      <c r="D2" s="16">
        <v>13.404999999999999</v>
      </c>
      <c r="E2" s="16" t="s">
        <v>10</v>
      </c>
      <c r="F2" s="1">
        <v>87</v>
      </c>
      <c r="G2" s="6">
        <f t="shared" ref="G2:G40" si="0">F2/$F$40</f>
        <v>0.55769230769230771</v>
      </c>
      <c r="J2" t="s">
        <v>11</v>
      </c>
      <c r="K2" t="s">
        <v>12</v>
      </c>
      <c r="L2" s="7" t="s">
        <v>9</v>
      </c>
      <c r="M2" s="1">
        <v>87</v>
      </c>
      <c r="N2" s="8">
        <f t="shared" ref="N2:N8" si="1">M2/$M$8</f>
        <v>0.56493506493506496</v>
      </c>
      <c r="P2" s="37" t="s">
        <v>13</v>
      </c>
    </row>
    <row r="3" spans="1:17" ht="15.75" customHeight="1">
      <c r="A3" s="45" t="s">
        <v>14</v>
      </c>
      <c r="B3" s="1" t="s">
        <v>15</v>
      </c>
      <c r="C3">
        <v>53.551099999999998</v>
      </c>
      <c r="D3">
        <v>9.9937000000000005</v>
      </c>
      <c r="E3" s="16" t="s">
        <v>10</v>
      </c>
      <c r="F3" s="1">
        <v>24</v>
      </c>
      <c r="G3" s="6">
        <f t="shared" si="0"/>
        <v>0.15384615384615385</v>
      </c>
      <c r="J3" t="s">
        <v>16</v>
      </c>
      <c r="K3" t="s">
        <v>17</v>
      </c>
      <c r="L3" s="7" t="s">
        <v>15</v>
      </c>
      <c r="M3" s="1">
        <v>24</v>
      </c>
      <c r="N3" s="8">
        <f t="shared" si="1"/>
        <v>0.15584415584415584</v>
      </c>
    </row>
    <row r="4" spans="1:17" ht="15.75" customHeight="1">
      <c r="A4" s="45" t="s">
        <v>18</v>
      </c>
      <c r="B4" s="1" t="s">
        <v>19</v>
      </c>
      <c r="C4" s="16">
        <v>48.135100000000001</v>
      </c>
      <c r="D4" s="16">
        <v>11.582000000000001</v>
      </c>
      <c r="E4" s="16" t="s">
        <v>10</v>
      </c>
      <c r="F4" s="1">
        <v>7</v>
      </c>
      <c r="G4" s="6">
        <f t="shared" si="0"/>
        <v>4.4871794871794872E-2</v>
      </c>
      <c r="J4" s="16" t="s">
        <v>20</v>
      </c>
      <c r="K4" s="16" t="s">
        <v>21</v>
      </c>
      <c r="L4" s="7" t="s">
        <v>19</v>
      </c>
      <c r="M4" s="1">
        <v>7</v>
      </c>
      <c r="N4" s="8">
        <f t="shared" si="1"/>
        <v>4.5454545454545456E-2</v>
      </c>
      <c r="P4" s="27" t="s">
        <v>22</v>
      </c>
      <c r="Q4" s="37" t="s">
        <v>23</v>
      </c>
    </row>
    <row r="5" spans="1:17" ht="15.75" customHeight="1">
      <c r="A5" s="45" t="s">
        <v>24</v>
      </c>
      <c r="B5" s="1" t="s">
        <v>25</v>
      </c>
      <c r="C5">
        <v>52.390599999999999</v>
      </c>
      <c r="D5">
        <v>13.064500000000001</v>
      </c>
      <c r="E5" s="16" t="s">
        <v>10</v>
      </c>
      <c r="F5" s="1">
        <v>2</v>
      </c>
      <c r="G5" s="6">
        <f t="shared" si="0"/>
        <v>1.282051282051282E-2</v>
      </c>
      <c r="J5" t="s">
        <v>26</v>
      </c>
      <c r="K5" t="s">
        <v>27</v>
      </c>
      <c r="L5" s="7" t="s">
        <v>25</v>
      </c>
      <c r="M5" s="1">
        <v>2</v>
      </c>
      <c r="N5" s="8">
        <f t="shared" si="1"/>
        <v>1.2987012987012988E-2</v>
      </c>
    </row>
    <row r="6" spans="1:17" ht="15.75" customHeight="1">
      <c r="A6" s="45" t="s">
        <v>28</v>
      </c>
      <c r="B6" s="1" t="s">
        <v>29</v>
      </c>
      <c r="C6">
        <v>51.227699999999999</v>
      </c>
      <c r="D6">
        <v>6.7735000000000003</v>
      </c>
      <c r="E6" s="16" t="s">
        <v>10</v>
      </c>
      <c r="F6" s="1">
        <v>2</v>
      </c>
      <c r="G6" s="6">
        <f t="shared" si="0"/>
        <v>1.282051282051282E-2</v>
      </c>
      <c r="J6" t="s">
        <v>30</v>
      </c>
      <c r="K6" t="s">
        <v>31</v>
      </c>
      <c r="L6" s="7" t="s">
        <v>29</v>
      </c>
      <c r="M6" s="1">
        <v>2</v>
      </c>
      <c r="N6" s="8">
        <f t="shared" si="1"/>
        <v>1.2987012987012988E-2</v>
      </c>
    </row>
    <row r="7" spans="1:17" ht="15.75" customHeight="1">
      <c r="A7" s="45" t="s">
        <v>32</v>
      </c>
      <c r="B7" s="35" t="s">
        <v>33</v>
      </c>
      <c r="C7">
        <v>50.110900000000001</v>
      </c>
      <c r="D7">
        <v>8.6821000000000002</v>
      </c>
      <c r="E7" s="16" t="s">
        <v>10</v>
      </c>
      <c r="F7" s="35">
        <v>2</v>
      </c>
      <c r="G7" s="36">
        <f t="shared" si="0"/>
        <v>1.282051282051282E-2</v>
      </c>
      <c r="L7" s="7" t="s">
        <v>34</v>
      </c>
      <c r="M7" s="1">
        <f>SUM(F8:F39)</f>
        <v>32</v>
      </c>
      <c r="N7" s="8">
        <f t="shared" si="1"/>
        <v>0.20779220779220781</v>
      </c>
    </row>
    <row r="8" spans="1:17" ht="15.75" customHeight="1">
      <c r="A8" s="45" t="s">
        <v>35</v>
      </c>
      <c r="B8" s="35" t="s">
        <v>36</v>
      </c>
      <c r="C8">
        <v>52.406799999999997</v>
      </c>
      <c r="D8">
        <v>12.515599999999999</v>
      </c>
      <c r="E8" s="16" t="s">
        <v>10</v>
      </c>
      <c r="F8" s="35">
        <v>1</v>
      </c>
      <c r="G8" s="36">
        <f t="shared" si="0"/>
        <v>6.41025641025641E-3</v>
      </c>
      <c r="L8" s="10" t="s">
        <v>37</v>
      </c>
      <c r="M8" s="11">
        <f>SUM(M2:M7)</f>
        <v>154</v>
      </c>
      <c r="N8" s="12">
        <f t="shared" si="1"/>
        <v>1</v>
      </c>
    </row>
    <row r="9" spans="1:17" ht="15.75" customHeight="1">
      <c r="A9" s="45" t="s">
        <v>38</v>
      </c>
      <c r="B9" s="35" t="s">
        <v>39</v>
      </c>
      <c r="C9">
        <v>51.179600000000001</v>
      </c>
      <c r="D9">
        <v>7.1898</v>
      </c>
      <c r="E9" s="16" t="s">
        <v>10</v>
      </c>
      <c r="F9" s="35">
        <v>1</v>
      </c>
      <c r="G9" s="36">
        <f t="shared" si="0"/>
        <v>6.41025641025641E-3</v>
      </c>
    </row>
    <row r="10" spans="1:17" ht="15.75" customHeight="1">
      <c r="A10" s="45" t="s">
        <v>40</v>
      </c>
      <c r="B10" s="35" t="s">
        <v>41</v>
      </c>
      <c r="C10" s="16">
        <v>51.552599999999998</v>
      </c>
      <c r="D10">
        <v>11.4651</v>
      </c>
      <c r="E10" s="16" t="s">
        <v>10</v>
      </c>
      <c r="F10" s="35">
        <v>1</v>
      </c>
      <c r="G10" s="36">
        <f t="shared" si="0"/>
        <v>6.41025641025641E-3</v>
      </c>
      <c r="L10" s="1" t="s">
        <v>42</v>
      </c>
    </row>
    <row r="11" spans="1:17" ht="15.75" customHeight="1">
      <c r="A11" s="45" t="s">
        <v>43</v>
      </c>
      <c r="B11" s="35" t="s">
        <v>44</v>
      </c>
      <c r="C11">
        <v>48.409500000000001</v>
      </c>
      <c r="D11">
        <v>11.730399999999999</v>
      </c>
      <c r="E11" s="16" t="s">
        <v>10</v>
      </c>
      <c r="F11" s="35">
        <v>1</v>
      </c>
      <c r="G11" s="36">
        <f t="shared" si="0"/>
        <v>6.41025641025641E-3</v>
      </c>
      <c r="L11" s="1" t="s">
        <v>45</v>
      </c>
    </row>
    <row r="12" spans="1:17" ht="15.75" customHeight="1">
      <c r="A12" s="45" t="s">
        <v>46</v>
      </c>
      <c r="B12" s="35" t="s">
        <v>47</v>
      </c>
      <c r="C12">
        <v>47.777200000000001</v>
      </c>
      <c r="D12">
        <v>10.624700000000001</v>
      </c>
      <c r="E12" s="16" t="s">
        <v>10</v>
      </c>
      <c r="F12" s="35">
        <v>1</v>
      </c>
      <c r="G12" s="36">
        <f t="shared" si="0"/>
        <v>6.41025641025641E-3</v>
      </c>
    </row>
    <row r="13" spans="1:17" ht="15.75" customHeight="1">
      <c r="A13" s="45" t="s">
        <v>48</v>
      </c>
      <c r="B13" s="35" t="s">
        <v>49</v>
      </c>
      <c r="C13">
        <v>51.455599999999997</v>
      </c>
      <c r="D13">
        <v>7.0115999999999996</v>
      </c>
      <c r="E13" s="16" t="s">
        <v>10</v>
      </c>
      <c r="F13" s="35">
        <v>1</v>
      </c>
      <c r="G13" s="36">
        <f t="shared" si="0"/>
        <v>6.41025641025641E-3</v>
      </c>
    </row>
    <row r="14" spans="1:17" ht="15.75" customHeight="1">
      <c r="A14" s="45" t="s">
        <v>50</v>
      </c>
      <c r="B14" s="35" t="s">
        <v>51</v>
      </c>
      <c r="C14">
        <v>51.430900000000001</v>
      </c>
      <c r="D14">
        <v>6.8784999999999998</v>
      </c>
      <c r="E14" s="16" t="s">
        <v>10</v>
      </c>
      <c r="F14" s="35">
        <v>1</v>
      </c>
      <c r="G14" s="36">
        <f t="shared" si="0"/>
        <v>6.41025641025641E-3</v>
      </c>
    </row>
    <row r="15" spans="1:17" ht="15.75" customHeight="1">
      <c r="A15" s="45" t="s">
        <v>52</v>
      </c>
      <c r="B15" s="35" t="s">
        <v>53</v>
      </c>
      <c r="C15">
        <v>54.092399999999998</v>
      </c>
      <c r="D15">
        <v>12.0991</v>
      </c>
      <c r="E15" s="16" t="s">
        <v>10</v>
      </c>
      <c r="F15" s="35">
        <v>1</v>
      </c>
      <c r="G15" s="36">
        <f t="shared" si="0"/>
        <v>6.41025641025641E-3</v>
      </c>
    </row>
    <row r="16" spans="1:17" ht="15.75" customHeight="1">
      <c r="A16" s="45" t="s">
        <v>54</v>
      </c>
      <c r="B16" s="35" t="s">
        <v>55</v>
      </c>
      <c r="C16">
        <v>48.8566</v>
      </c>
      <c r="D16">
        <v>9.3510000000000009</v>
      </c>
      <c r="E16" s="16" t="s">
        <v>10</v>
      </c>
      <c r="F16" s="35">
        <v>1</v>
      </c>
      <c r="G16" s="36">
        <f t="shared" si="0"/>
        <v>6.41025641025641E-3</v>
      </c>
    </row>
    <row r="17" spans="1:7" ht="15.75" customHeight="1">
      <c r="A17" s="45" t="s">
        <v>56</v>
      </c>
      <c r="B17" s="35" t="s">
        <v>57</v>
      </c>
      <c r="C17">
        <v>49.451999999999998</v>
      </c>
      <c r="D17">
        <v>11.0768</v>
      </c>
      <c r="E17" s="16" t="s">
        <v>10</v>
      </c>
      <c r="F17" s="35">
        <v>1</v>
      </c>
      <c r="G17" s="36">
        <f t="shared" si="0"/>
        <v>6.41025641025641E-3</v>
      </c>
    </row>
    <row r="18" spans="1:7" ht="15.75" customHeight="1">
      <c r="A18" s="45" t="s">
        <v>58</v>
      </c>
      <c r="B18" s="35" t="s">
        <v>59</v>
      </c>
      <c r="C18">
        <v>52.296500000000002</v>
      </c>
      <c r="D18">
        <v>13.263400000000001</v>
      </c>
      <c r="E18" s="16" t="s">
        <v>10</v>
      </c>
      <c r="F18" s="35">
        <v>1</v>
      </c>
      <c r="G18" s="36">
        <f t="shared" si="0"/>
        <v>6.41025641025641E-3</v>
      </c>
    </row>
    <row r="19" spans="1:7" ht="15.75" customHeight="1">
      <c r="A19" s="45" t="s">
        <v>60</v>
      </c>
      <c r="B19" s="35" t="s">
        <v>61</v>
      </c>
      <c r="C19">
        <v>52.434399999999997</v>
      </c>
      <c r="D19">
        <v>13.7506</v>
      </c>
      <c r="E19" s="16" t="s">
        <v>10</v>
      </c>
      <c r="F19" s="35">
        <v>1</v>
      </c>
      <c r="G19" s="36">
        <f t="shared" si="0"/>
        <v>6.41025641025641E-3</v>
      </c>
    </row>
    <row r="20" spans="1:7" ht="15.75" customHeight="1">
      <c r="A20" s="45" t="s">
        <v>62</v>
      </c>
      <c r="B20" s="35" t="s">
        <v>63</v>
      </c>
      <c r="C20">
        <v>50.205100000000002</v>
      </c>
      <c r="D20">
        <v>8.2284000000000006</v>
      </c>
      <c r="E20" s="16" t="s">
        <v>10</v>
      </c>
      <c r="F20" s="35">
        <v>1</v>
      </c>
      <c r="G20" s="36">
        <f t="shared" si="0"/>
        <v>6.41025641025641E-3</v>
      </c>
    </row>
    <row r="21" spans="1:7" ht="15.75" customHeight="1">
      <c r="A21" s="45" t="s">
        <v>64</v>
      </c>
      <c r="B21" s="35" t="s">
        <v>65</v>
      </c>
      <c r="C21">
        <v>52.3996</v>
      </c>
      <c r="D21">
        <v>13.2159</v>
      </c>
      <c r="E21" s="16" t="s">
        <v>10</v>
      </c>
      <c r="F21" s="35">
        <v>1</v>
      </c>
      <c r="G21" s="36">
        <f t="shared" si="0"/>
        <v>6.41025641025641E-3</v>
      </c>
    </row>
    <row r="22" spans="1:7" ht="15.75" customHeight="1">
      <c r="A22" s="45" t="s">
        <v>66</v>
      </c>
      <c r="B22" s="35" t="s">
        <v>67</v>
      </c>
      <c r="C22">
        <v>50.768799999999999</v>
      </c>
      <c r="D22">
        <v>7.1856999999999998</v>
      </c>
      <c r="E22" s="16" t="s">
        <v>10</v>
      </c>
      <c r="F22" s="35">
        <v>1</v>
      </c>
      <c r="G22" s="36">
        <f t="shared" si="0"/>
        <v>6.41025641025641E-3</v>
      </c>
    </row>
    <row r="23" spans="1:7" ht="15.75" customHeight="1">
      <c r="A23" s="45" t="s">
        <v>68</v>
      </c>
      <c r="B23" s="35" t="s">
        <v>69</v>
      </c>
      <c r="C23">
        <v>48.419800000000002</v>
      </c>
      <c r="D23">
        <v>9.8966999999999992</v>
      </c>
      <c r="E23" s="16" t="s">
        <v>10</v>
      </c>
      <c r="F23" s="35">
        <v>1</v>
      </c>
      <c r="G23" s="36">
        <f t="shared" si="0"/>
        <v>6.41025641025641E-3</v>
      </c>
    </row>
    <row r="24" spans="1:7" ht="15.75" customHeight="1">
      <c r="A24" s="45" t="s">
        <v>70</v>
      </c>
      <c r="B24" s="35" t="s">
        <v>71</v>
      </c>
      <c r="C24">
        <v>52.294199999999996</v>
      </c>
      <c r="D24">
        <v>13.4518</v>
      </c>
      <c r="E24" s="16" t="s">
        <v>10</v>
      </c>
      <c r="F24" s="35">
        <v>1</v>
      </c>
      <c r="G24" s="36">
        <f t="shared" si="0"/>
        <v>6.41025641025641E-3</v>
      </c>
    </row>
    <row r="25" spans="1:7" ht="15.75" customHeight="1">
      <c r="A25" s="45" t="s">
        <v>72</v>
      </c>
      <c r="B25" s="35" t="s">
        <v>73</v>
      </c>
      <c r="C25">
        <v>48.515099999999997</v>
      </c>
      <c r="D25">
        <v>9.6986000000000008</v>
      </c>
      <c r="E25" s="16" t="s">
        <v>10</v>
      </c>
      <c r="F25" s="35">
        <v>1</v>
      </c>
      <c r="G25" s="36">
        <f t="shared" si="0"/>
        <v>6.41025641025641E-3</v>
      </c>
    </row>
    <row r="26" spans="1:7" ht="15.75" customHeight="1">
      <c r="A26" s="45" t="s">
        <v>74</v>
      </c>
      <c r="B26" s="35" t="s">
        <v>75</v>
      </c>
      <c r="C26">
        <v>48.892200000000003</v>
      </c>
      <c r="D26">
        <v>8.7064000000000004</v>
      </c>
      <c r="E26" s="16" t="s">
        <v>10</v>
      </c>
      <c r="F26" s="35">
        <v>1</v>
      </c>
      <c r="G26" s="36">
        <f t="shared" si="0"/>
        <v>6.41025641025641E-3</v>
      </c>
    </row>
    <row r="27" spans="1:7" ht="15.75" customHeight="1">
      <c r="A27" s="45" t="s">
        <v>76</v>
      </c>
      <c r="B27" s="35" t="s">
        <v>77</v>
      </c>
      <c r="C27">
        <v>52.506300000000003</v>
      </c>
      <c r="D27">
        <v>13.659700000000001</v>
      </c>
      <c r="E27" s="16" t="s">
        <v>10</v>
      </c>
      <c r="F27" s="35">
        <v>1</v>
      </c>
      <c r="G27" s="36">
        <f t="shared" si="0"/>
        <v>6.41025641025641E-3</v>
      </c>
    </row>
    <row r="28" spans="1:7" ht="15.75" customHeight="1">
      <c r="A28" s="45" t="s">
        <v>78</v>
      </c>
      <c r="B28" s="35" t="s">
        <v>79</v>
      </c>
      <c r="C28">
        <v>49.481900000000003</v>
      </c>
      <c r="D28">
        <v>8.4352999999999998</v>
      </c>
      <c r="E28" s="16" t="s">
        <v>10</v>
      </c>
      <c r="F28" s="35">
        <v>1</v>
      </c>
      <c r="G28" s="36">
        <f t="shared" si="0"/>
        <v>6.41025641025641E-3</v>
      </c>
    </row>
    <row r="29" spans="1:7" ht="15.75" customHeight="1">
      <c r="A29" s="45" t="s">
        <v>80</v>
      </c>
      <c r="B29" s="35" t="s">
        <v>81</v>
      </c>
      <c r="C29">
        <v>47.5762</v>
      </c>
      <c r="D29">
        <v>9.9685000000000006</v>
      </c>
      <c r="E29" s="16" t="s">
        <v>10</v>
      </c>
      <c r="F29" s="35">
        <v>1</v>
      </c>
      <c r="G29" s="36">
        <f t="shared" si="0"/>
        <v>6.41025641025641E-3</v>
      </c>
    </row>
    <row r="30" spans="1:7" ht="15.75" customHeight="1">
      <c r="A30" s="45" t="s">
        <v>82</v>
      </c>
      <c r="B30" s="35" t="s">
        <v>83</v>
      </c>
      <c r="C30">
        <v>53.481200000000001</v>
      </c>
      <c r="D30">
        <v>9.6981999999999999</v>
      </c>
      <c r="E30" s="16" t="s">
        <v>10</v>
      </c>
      <c r="F30" s="35">
        <v>1</v>
      </c>
      <c r="G30" s="36">
        <f t="shared" si="0"/>
        <v>6.41025641025641E-3</v>
      </c>
    </row>
    <row r="31" spans="1:7" ht="15.75" customHeight="1">
      <c r="A31" s="45" t="s">
        <v>84</v>
      </c>
      <c r="B31" s="35" t="s">
        <v>85</v>
      </c>
      <c r="C31">
        <v>50.9375</v>
      </c>
      <c r="D31">
        <v>6.9603000000000002</v>
      </c>
      <c r="E31" s="16" t="s">
        <v>10</v>
      </c>
      <c r="F31" s="35">
        <v>1</v>
      </c>
      <c r="G31" s="36">
        <f t="shared" si="0"/>
        <v>6.41025641025641E-3</v>
      </c>
    </row>
    <row r="32" spans="1:7" ht="15.75" customHeight="1">
      <c r="A32" s="45" t="s">
        <v>86</v>
      </c>
      <c r="B32" s="35" t="s">
        <v>87</v>
      </c>
      <c r="C32">
        <v>52.422600000000003</v>
      </c>
      <c r="D32">
        <v>10.7865</v>
      </c>
      <c r="E32" s="16" t="s">
        <v>10</v>
      </c>
      <c r="F32" s="35">
        <v>1</v>
      </c>
      <c r="G32" s="36">
        <f t="shared" si="0"/>
        <v>6.41025641025641E-3</v>
      </c>
    </row>
    <row r="33" spans="1:15" ht="15.75" customHeight="1">
      <c r="A33" s="45" t="s">
        <v>88</v>
      </c>
      <c r="B33" s="35" t="s">
        <v>89</v>
      </c>
      <c r="C33">
        <v>53.695399999999999</v>
      </c>
      <c r="D33">
        <v>10.005599999999999</v>
      </c>
      <c r="E33" s="16" t="s">
        <v>10</v>
      </c>
      <c r="F33" s="35">
        <v>1</v>
      </c>
      <c r="G33" s="36">
        <f t="shared" si="0"/>
        <v>6.41025641025641E-3</v>
      </c>
    </row>
    <row r="34" spans="1:15" ht="15.75" customHeight="1">
      <c r="A34" s="45" t="s">
        <v>90</v>
      </c>
      <c r="B34" s="35" t="s">
        <v>91</v>
      </c>
      <c r="C34">
        <v>50.132399999999997</v>
      </c>
      <c r="D34">
        <v>8.5485000000000007</v>
      </c>
      <c r="E34" s="16" t="s">
        <v>10</v>
      </c>
      <c r="F34" s="35">
        <v>1</v>
      </c>
      <c r="G34" s="36">
        <f t="shared" si="0"/>
        <v>6.41025641025641E-3</v>
      </c>
      <c r="O34" s="13"/>
    </row>
    <row r="35" spans="1:15" ht="15.75" customHeight="1">
      <c r="A35" s="45" t="s">
        <v>92</v>
      </c>
      <c r="B35" s="35" t="s">
        <v>93</v>
      </c>
      <c r="C35">
        <v>48.492400000000004</v>
      </c>
      <c r="D35">
        <v>9.2042999999999999</v>
      </c>
      <c r="E35" s="16" t="s">
        <v>10</v>
      </c>
      <c r="F35" s="35">
        <v>1</v>
      </c>
      <c r="G35" s="36">
        <f t="shared" si="0"/>
        <v>6.41025641025641E-3</v>
      </c>
    </row>
    <row r="36" spans="1:15" ht="15.75" customHeight="1">
      <c r="A36" s="45" t="s">
        <v>94</v>
      </c>
      <c r="B36" s="35" t="s">
        <v>95</v>
      </c>
      <c r="C36">
        <v>49.006900000000002</v>
      </c>
      <c r="D36">
        <v>8.4037000000000006</v>
      </c>
      <c r="E36" s="16" t="s">
        <v>10</v>
      </c>
      <c r="F36" s="35">
        <v>1</v>
      </c>
      <c r="G36" s="36">
        <f t="shared" si="0"/>
        <v>6.41025641025641E-3</v>
      </c>
    </row>
    <row r="37" spans="1:15" ht="15.75" customHeight="1">
      <c r="A37" s="45" t="s">
        <v>96</v>
      </c>
      <c r="B37" s="35" t="s">
        <v>97</v>
      </c>
      <c r="C37">
        <v>51.960700000000003</v>
      </c>
      <c r="D37">
        <v>7.6261000000000001</v>
      </c>
      <c r="E37" s="16" t="s">
        <v>10</v>
      </c>
      <c r="F37" s="35">
        <v>1</v>
      </c>
      <c r="G37" s="36">
        <f t="shared" si="0"/>
        <v>6.41025641025641E-3</v>
      </c>
    </row>
    <row r="38" spans="1:15" ht="15.75" customHeight="1">
      <c r="A38" s="45" t="s">
        <v>98</v>
      </c>
      <c r="B38" s="35" t="s">
        <v>99</v>
      </c>
      <c r="C38" s="16">
        <v>50.110900000000001</v>
      </c>
      <c r="D38">
        <v>8.6821000000000002</v>
      </c>
      <c r="E38" s="16" t="s">
        <v>10</v>
      </c>
      <c r="F38" s="35">
        <v>1</v>
      </c>
      <c r="G38" s="36">
        <f t="shared" si="0"/>
        <v>6.41025641025641E-3</v>
      </c>
    </row>
    <row r="39" spans="1:15" ht="15.75" customHeight="1">
      <c r="A39" s="45" t="s">
        <v>100</v>
      </c>
      <c r="B39" s="35" t="s">
        <v>101</v>
      </c>
      <c r="C39">
        <v>52.925600000000003</v>
      </c>
      <c r="D39">
        <v>8.7797999999999998</v>
      </c>
      <c r="E39" s="16" t="s">
        <v>10</v>
      </c>
      <c r="F39" s="35">
        <v>1</v>
      </c>
      <c r="G39" s="36">
        <f t="shared" si="0"/>
        <v>6.41025641025641E-3</v>
      </c>
    </row>
    <row r="40" spans="1:15" ht="15.75" customHeight="1">
      <c r="B40" s="1" t="s">
        <v>37</v>
      </c>
      <c r="F40" s="1">
        <f>SUM(F2:F39)</f>
        <v>156</v>
      </c>
      <c r="G40" s="6">
        <f t="shared" si="0"/>
        <v>1</v>
      </c>
    </row>
    <row r="41" spans="1:15" ht="15.75" customHeight="1">
      <c r="H41" s="6"/>
    </row>
    <row r="44" spans="1:15" ht="15.75" customHeight="1">
      <c r="F44" s="1"/>
    </row>
    <row r="46" spans="1:15" ht="15.75" customHeight="1">
      <c r="A46" s="25" t="s">
        <v>102</v>
      </c>
      <c r="B46" s="25" t="s">
        <v>103</v>
      </c>
    </row>
    <row r="47" spans="1:15" ht="15.75" customHeight="1">
      <c r="A47" s="25" t="s">
        <v>9</v>
      </c>
      <c r="B47" s="41">
        <f t="shared" ref="B47:B59" si="2">C67</f>
        <v>0.55769230769230771</v>
      </c>
    </row>
    <row r="48" spans="1:15" ht="15.75" customHeight="1">
      <c r="A48" s="25" t="s">
        <v>15</v>
      </c>
      <c r="B48" s="41">
        <f t="shared" si="2"/>
        <v>0.15384615384615385</v>
      </c>
    </row>
    <row r="49" spans="1:2" ht="15.75" customHeight="1">
      <c r="A49" s="41" t="s">
        <v>104</v>
      </c>
      <c r="B49" s="41">
        <f t="shared" si="2"/>
        <v>5.7692307692307696E-2</v>
      </c>
    </row>
    <row r="50" spans="1:2" ht="15.75" customHeight="1">
      <c r="A50" s="25" t="s">
        <v>36</v>
      </c>
      <c r="B50" s="41">
        <f t="shared" si="2"/>
        <v>5.128205128205128E-2</v>
      </c>
    </row>
    <row r="51" spans="1:2" ht="15.75" customHeight="1">
      <c r="A51" s="41" t="s">
        <v>105</v>
      </c>
      <c r="B51" s="41">
        <f t="shared" si="2"/>
        <v>4.4871794871794872E-2</v>
      </c>
    </row>
    <row r="52" spans="1:2" ht="15.75" customHeight="1">
      <c r="A52" s="41" t="s">
        <v>106</v>
      </c>
      <c r="B52" s="41">
        <f t="shared" si="2"/>
        <v>3.8461538461538464E-2</v>
      </c>
    </row>
    <row r="53" spans="1:2" ht="15.75" customHeight="1">
      <c r="A53" s="25" t="s">
        <v>107</v>
      </c>
      <c r="B53" s="41">
        <f t="shared" si="2"/>
        <v>2.564102564102564E-2</v>
      </c>
    </row>
    <row r="54" spans="1:2" ht="15.75" customHeight="1">
      <c r="A54" s="25" t="s">
        <v>108</v>
      </c>
      <c r="B54" s="41">
        <f t="shared" si="2"/>
        <v>1.9230769230769232E-2</v>
      </c>
    </row>
    <row r="55" spans="1:2" ht="15.75" customHeight="1">
      <c r="A55" s="25" t="s">
        <v>109</v>
      </c>
      <c r="B55" s="41">
        <f t="shared" si="2"/>
        <v>1.9230769230769232E-2</v>
      </c>
    </row>
    <row r="56" spans="1:2" ht="15.75" customHeight="1">
      <c r="A56" s="41" t="s">
        <v>110</v>
      </c>
      <c r="B56" s="41">
        <f t="shared" si="2"/>
        <v>1.282051282051282E-2</v>
      </c>
    </row>
    <row r="57" spans="1:2" ht="15.75" customHeight="1">
      <c r="A57" s="41" t="s">
        <v>111</v>
      </c>
      <c r="B57" s="41">
        <f t="shared" si="2"/>
        <v>6.41025641025641E-3</v>
      </c>
    </row>
    <row r="58" spans="1:2" ht="15.75" customHeight="1">
      <c r="A58" s="41" t="s">
        <v>112</v>
      </c>
      <c r="B58" s="41">
        <f t="shared" si="2"/>
        <v>6.41025641025641E-3</v>
      </c>
    </row>
    <row r="59" spans="1:2" ht="15.75" customHeight="1">
      <c r="A59" s="41" t="s">
        <v>113</v>
      </c>
      <c r="B59" s="41">
        <f t="shared" si="2"/>
        <v>6.41025641025641E-3</v>
      </c>
    </row>
    <row r="60" spans="1:2" ht="15.75" customHeight="1">
      <c r="A60" s="16" t="s">
        <v>37</v>
      </c>
      <c r="B60" s="41">
        <f>SUM(B47:B59)</f>
        <v>1</v>
      </c>
    </row>
    <row r="66" spans="1:3" ht="15.75" customHeight="1">
      <c r="A66" t="s">
        <v>114</v>
      </c>
      <c r="B66" s="16" t="s">
        <v>115</v>
      </c>
      <c r="C66" s="16" t="s">
        <v>5</v>
      </c>
    </row>
    <row r="67" spans="1:3" ht="15.75" customHeight="1">
      <c r="A67" t="s">
        <v>9</v>
      </c>
      <c r="B67">
        <v>87</v>
      </c>
      <c r="C67" s="41">
        <f t="shared" ref="C67:C80" si="3">B67/$B$80</f>
        <v>0.55769230769230771</v>
      </c>
    </row>
    <row r="68" spans="1:3" ht="15.75" customHeight="1">
      <c r="A68" t="s">
        <v>15</v>
      </c>
      <c r="B68">
        <v>24</v>
      </c>
      <c r="C68" s="41">
        <f t="shared" si="3"/>
        <v>0.15384615384615385</v>
      </c>
    </row>
    <row r="69" spans="1:3" ht="15.75" customHeight="1">
      <c r="A69" t="s">
        <v>104</v>
      </c>
      <c r="B69">
        <v>9</v>
      </c>
      <c r="C69" s="41">
        <f t="shared" si="3"/>
        <v>5.7692307692307696E-2</v>
      </c>
    </row>
    <row r="70" spans="1:3" ht="15.75" customHeight="1">
      <c r="A70" t="s">
        <v>36</v>
      </c>
      <c r="B70">
        <v>8</v>
      </c>
      <c r="C70" s="41">
        <f t="shared" si="3"/>
        <v>5.128205128205128E-2</v>
      </c>
    </row>
    <row r="71" spans="1:3" ht="15.75" customHeight="1">
      <c r="A71" t="s">
        <v>105</v>
      </c>
      <c r="B71">
        <v>7</v>
      </c>
      <c r="C71" s="41">
        <f t="shared" si="3"/>
        <v>4.4871794871794872E-2</v>
      </c>
    </row>
    <row r="72" spans="1:3" ht="15.75" customHeight="1">
      <c r="A72" t="s">
        <v>106</v>
      </c>
      <c r="B72">
        <v>6</v>
      </c>
      <c r="C72" s="41">
        <f t="shared" si="3"/>
        <v>3.8461538461538464E-2</v>
      </c>
    </row>
    <row r="73" spans="1:3" ht="15.75" customHeight="1">
      <c r="A73" t="s">
        <v>107</v>
      </c>
      <c r="B73">
        <v>4</v>
      </c>
      <c r="C73" s="41">
        <f t="shared" si="3"/>
        <v>2.564102564102564E-2</v>
      </c>
    </row>
    <row r="74" spans="1:3" ht="15.75" customHeight="1">
      <c r="A74" t="s">
        <v>108</v>
      </c>
      <c r="B74">
        <v>3</v>
      </c>
      <c r="C74" s="41">
        <f t="shared" si="3"/>
        <v>1.9230769230769232E-2</v>
      </c>
    </row>
    <row r="75" spans="1:3" ht="15.75" customHeight="1">
      <c r="A75" t="s">
        <v>109</v>
      </c>
      <c r="B75">
        <v>3</v>
      </c>
      <c r="C75" s="41">
        <f t="shared" si="3"/>
        <v>1.9230769230769232E-2</v>
      </c>
    </row>
    <row r="76" spans="1:3" ht="15.75" customHeight="1">
      <c r="A76" t="s">
        <v>110</v>
      </c>
      <c r="B76">
        <v>2</v>
      </c>
      <c r="C76" s="41">
        <f t="shared" si="3"/>
        <v>1.282051282051282E-2</v>
      </c>
    </row>
    <row r="77" spans="1:3" ht="15.75" customHeight="1">
      <c r="A77" t="s">
        <v>111</v>
      </c>
      <c r="B77">
        <v>1</v>
      </c>
      <c r="C77" s="41">
        <f t="shared" si="3"/>
        <v>6.41025641025641E-3</v>
      </c>
    </row>
    <row r="78" spans="1:3" ht="15.75" customHeight="1">
      <c r="A78" t="s">
        <v>112</v>
      </c>
      <c r="B78">
        <v>1</v>
      </c>
      <c r="C78" s="41">
        <f t="shared" si="3"/>
        <v>6.41025641025641E-3</v>
      </c>
    </row>
    <row r="79" spans="1:3" ht="15.75" customHeight="1">
      <c r="A79" t="s">
        <v>113</v>
      </c>
      <c r="B79">
        <v>1</v>
      </c>
      <c r="C79" s="41">
        <f t="shared" si="3"/>
        <v>6.41025641025641E-3</v>
      </c>
    </row>
    <row r="80" spans="1:3" ht="15.75" customHeight="1">
      <c r="A80" t="s">
        <v>37</v>
      </c>
      <c r="B80">
        <f>SUM(B67:B79)</f>
        <v>156</v>
      </c>
      <c r="C80" s="41">
        <f t="shared" si="3"/>
        <v>1</v>
      </c>
    </row>
    <row r="83" spans="1:2" ht="15.75" customHeight="1">
      <c r="A83" s="35"/>
      <c r="B83" s="35"/>
    </row>
    <row r="84" spans="1:2" ht="15.75" customHeight="1">
      <c r="A84" s="35"/>
      <c r="B84" s="35"/>
    </row>
    <row r="85" spans="1:2" ht="15.75" customHeight="1">
      <c r="A85" s="35"/>
      <c r="B85" s="35"/>
    </row>
    <row r="86" spans="1:2" ht="15.75" customHeight="1">
      <c r="A86" s="35"/>
      <c r="B86" s="35"/>
    </row>
    <row r="87" spans="1:2" ht="15.75" customHeight="1">
      <c r="A87" s="35"/>
      <c r="B87" s="35"/>
    </row>
  </sheetData>
  <hyperlinks>
    <hyperlink ref="Q4" r:id="rId1" xr:uid="{566FEDAB-B62D-C542-833F-0958B8EE8055}"/>
    <hyperlink ref="P2" r:id="rId2" xr:uid="{9769D88B-9607-6B4F-816D-D99D833C2F08}"/>
  </hyperlinks>
  <pageMargins left="0.7" right="0.7" top="0.75" bottom="0.75" header="0.3" footer="0.3"/>
  <pageSetup paperSize="9" orientation="portrait" horizontalDpi="0" verticalDpi="0"/>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52D2A-800B-3140-B601-B949F26C3F41}">
  <dimension ref="A1:L55"/>
  <sheetViews>
    <sheetView showGridLines="0" zoomScale="170" zoomScaleNormal="170" zoomScalePageLayoutView="90" workbookViewId="0">
      <selection activeCell="J66" sqref="J66"/>
    </sheetView>
  </sheetViews>
  <sheetFormatPr baseColWidth="10" defaultColWidth="11.5" defaultRowHeight="13"/>
  <cols>
    <col min="1" max="1" width="26.6640625" customWidth="1"/>
  </cols>
  <sheetData>
    <row r="1" spans="1:12" ht="14">
      <c r="A1" s="64"/>
      <c r="B1" s="64"/>
      <c r="C1" s="64"/>
      <c r="D1" s="64"/>
      <c r="E1" s="64"/>
      <c r="F1" s="64"/>
      <c r="G1" s="64"/>
      <c r="H1" s="64"/>
      <c r="I1" s="64"/>
      <c r="J1" s="64"/>
      <c r="K1" s="64"/>
      <c r="L1" s="64"/>
    </row>
    <row r="2" spans="1:12" ht="14">
      <c r="A2" s="64"/>
      <c r="B2" s="64"/>
      <c r="C2" s="64"/>
      <c r="D2" s="64"/>
      <c r="E2" s="64"/>
      <c r="F2" s="64"/>
      <c r="G2" s="64"/>
      <c r="H2" s="64"/>
      <c r="I2" s="64"/>
      <c r="J2" s="64"/>
      <c r="K2" s="64"/>
      <c r="L2" s="64"/>
    </row>
    <row r="3" spans="1:12" ht="14">
      <c r="A3" s="64"/>
      <c r="B3" s="64"/>
      <c r="C3" s="64"/>
      <c r="D3" s="64"/>
      <c r="E3" s="64"/>
      <c r="F3" s="64"/>
      <c r="G3" s="64"/>
      <c r="H3" s="64"/>
      <c r="I3" s="64"/>
      <c r="J3" s="64"/>
      <c r="K3" s="64"/>
      <c r="L3" s="64"/>
    </row>
    <row r="4" spans="1:12" ht="14">
      <c r="A4" s="64"/>
      <c r="B4" s="64"/>
      <c r="C4" s="64"/>
      <c r="D4" s="64"/>
      <c r="E4" s="64"/>
      <c r="F4" s="64"/>
      <c r="G4" s="64"/>
      <c r="H4" s="64"/>
      <c r="I4" s="64"/>
      <c r="J4" s="64"/>
      <c r="K4" s="64"/>
      <c r="L4" s="64"/>
    </row>
    <row r="5" spans="1:12" ht="14">
      <c r="A5" s="64"/>
      <c r="B5" s="64"/>
      <c r="C5" s="64"/>
      <c r="D5" s="64"/>
      <c r="E5" s="64"/>
      <c r="F5" s="64"/>
      <c r="G5" s="64"/>
      <c r="H5" s="64"/>
      <c r="I5" s="64"/>
      <c r="J5" s="64"/>
      <c r="K5" s="64"/>
      <c r="L5" s="64"/>
    </row>
    <row r="6" spans="1:12" ht="14">
      <c r="A6" s="64"/>
      <c r="B6" s="64"/>
      <c r="C6" s="64"/>
      <c r="D6" s="64"/>
      <c r="E6" s="64"/>
      <c r="F6" s="64"/>
      <c r="G6" s="64"/>
      <c r="H6" s="64"/>
      <c r="I6" s="64"/>
      <c r="J6" s="64"/>
      <c r="K6" s="64"/>
      <c r="L6" s="64"/>
    </row>
    <row r="7" spans="1:12" ht="14">
      <c r="A7" s="64"/>
      <c r="B7" s="64"/>
      <c r="C7" s="64"/>
      <c r="D7" s="64"/>
      <c r="E7" s="64"/>
      <c r="F7" s="64"/>
      <c r="G7" s="64"/>
      <c r="H7" s="64"/>
      <c r="I7" s="64"/>
      <c r="J7" s="64"/>
      <c r="K7" s="64"/>
      <c r="L7" s="64"/>
    </row>
    <row r="8" spans="1:12" ht="14">
      <c r="A8" s="64"/>
      <c r="B8" s="64"/>
      <c r="C8" s="64"/>
      <c r="D8" s="64"/>
      <c r="E8" s="64"/>
      <c r="F8" s="64"/>
      <c r="G8" s="64"/>
      <c r="H8" s="64"/>
      <c r="I8" s="64"/>
      <c r="J8" s="64"/>
      <c r="K8" s="64"/>
      <c r="L8" s="64"/>
    </row>
    <row r="9" spans="1:12" ht="14">
      <c r="A9" s="64"/>
      <c r="B9" s="64"/>
      <c r="C9" s="64"/>
      <c r="D9" s="64"/>
      <c r="E9" s="64"/>
      <c r="F9" s="64"/>
      <c r="G9" s="64"/>
      <c r="H9" s="64"/>
      <c r="I9" s="64"/>
      <c r="J9" s="64"/>
      <c r="K9" s="64"/>
      <c r="L9" s="64"/>
    </row>
    <row r="10" spans="1:12" ht="14">
      <c r="A10" s="64"/>
      <c r="B10" s="64"/>
      <c r="C10" s="64"/>
      <c r="D10" s="64"/>
      <c r="E10" s="64"/>
      <c r="F10" s="64"/>
      <c r="G10" s="64"/>
      <c r="H10" s="64"/>
      <c r="I10" s="64"/>
      <c r="J10" s="64"/>
      <c r="K10" s="64"/>
      <c r="L10" s="64"/>
    </row>
    <row r="11" spans="1:12" ht="14">
      <c r="A11" s="64"/>
      <c r="B11" s="64"/>
      <c r="C11" s="64"/>
      <c r="D11" s="64"/>
      <c r="E11" s="64"/>
      <c r="F11" s="64"/>
      <c r="G11" s="64"/>
      <c r="H11" s="64"/>
      <c r="I11" s="64"/>
      <c r="J11" s="64"/>
      <c r="K11" s="64"/>
      <c r="L11" s="64"/>
    </row>
    <row r="12" spans="1:12" ht="14">
      <c r="A12" s="64"/>
      <c r="B12" s="64"/>
      <c r="C12" s="64"/>
      <c r="D12" s="64"/>
      <c r="E12" s="64"/>
      <c r="F12" s="64"/>
      <c r="G12" s="64"/>
      <c r="H12" s="64"/>
      <c r="I12" s="64"/>
      <c r="J12" s="64"/>
      <c r="K12" s="64"/>
      <c r="L12" s="64"/>
    </row>
    <row r="13" spans="1:12" ht="14">
      <c r="A13" s="64"/>
      <c r="B13" s="64"/>
      <c r="C13" s="64"/>
      <c r="D13" s="64"/>
      <c r="E13" s="64"/>
      <c r="F13" s="64"/>
      <c r="G13" s="64"/>
      <c r="H13" s="64"/>
      <c r="I13" s="64"/>
      <c r="J13" s="64"/>
      <c r="K13" s="64"/>
      <c r="L13" s="64"/>
    </row>
    <row r="14" spans="1:12" ht="14">
      <c r="A14" s="64"/>
      <c r="B14" s="64"/>
      <c r="C14" s="64"/>
      <c r="D14" s="64"/>
      <c r="E14" s="64"/>
      <c r="F14" s="64"/>
      <c r="G14" s="64"/>
      <c r="H14" s="64"/>
      <c r="I14" s="64"/>
      <c r="J14" s="64"/>
      <c r="K14" s="64"/>
      <c r="L14" s="64"/>
    </row>
    <row r="15" spans="1:12" ht="14">
      <c r="A15" s="64"/>
      <c r="B15" s="64"/>
      <c r="C15" s="64"/>
      <c r="D15" s="64"/>
      <c r="E15" s="64"/>
      <c r="F15" s="64"/>
      <c r="G15" s="64"/>
      <c r="H15" s="64"/>
      <c r="I15" s="64"/>
      <c r="J15" s="64"/>
      <c r="K15" s="64"/>
      <c r="L15" s="64"/>
    </row>
    <row r="16" spans="1:12" ht="14">
      <c r="A16" s="64"/>
      <c r="B16" s="64"/>
      <c r="C16" s="64"/>
      <c r="D16" s="64"/>
      <c r="E16" s="64"/>
      <c r="F16" s="64"/>
      <c r="G16" s="64"/>
      <c r="H16" s="64"/>
      <c r="I16" s="64"/>
      <c r="J16" s="64"/>
      <c r="K16" s="64"/>
      <c r="L16" s="64"/>
    </row>
    <row r="17" spans="1:12" ht="14">
      <c r="A17" s="64"/>
      <c r="B17" s="64"/>
      <c r="C17" s="64"/>
      <c r="D17" s="64"/>
      <c r="E17" s="64"/>
      <c r="F17" s="64"/>
      <c r="G17" s="64"/>
      <c r="H17" s="64"/>
      <c r="I17" s="64"/>
      <c r="J17" s="64"/>
      <c r="K17" s="64"/>
      <c r="L17" s="64"/>
    </row>
    <row r="18" spans="1:12" ht="14">
      <c r="A18" s="64"/>
      <c r="B18" s="64"/>
      <c r="C18" s="64"/>
      <c r="D18" s="64"/>
      <c r="E18" s="64"/>
      <c r="F18" s="64"/>
      <c r="G18" s="64"/>
      <c r="H18" s="64"/>
      <c r="I18" s="64"/>
      <c r="J18" s="64"/>
      <c r="K18" s="64"/>
      <c r="L18" s="64"/>
    </row>
    <row r="19" spans="1:12" ht="14">
      <c r="A19" s="64"/>
      <c r="B19" s="64"/>
      <c r="C19" s="64"/>
      <c r="D19" s="64"/>
      <c r="E19" s="64"/>
      <c r="F19" s="64"/>
      <c r="G19" s="64"/>
      <c r="H19" s="64"/>
      <c r="I19" s="64"/>
      <c r="J19" s="64"/>
      <c r="K19" s="64"/>
      <c r="L19" s="64"/>
    </row>
    <row r="20" spans="1:12" ht="14">
      <c r="A20" s="64"/>
      <c r="B20" s="64"/>
      <c r="C20" s="64"/>
      <c r="D20" s="64"/>
      <c r="E20" s="64"/>
      <c r="F20" s="64"/>
      <c r="G20" s="64"/>
      <c r="H20" s="64"/>
      <c r="I20" s="64"/>
      <c r="J20" s="64"/>
      <c r="K20" s="64"/>
      <c r="L20" s="64"/>
    </row>
    <row r="21" spans="1:12" ht="14">
      <c r="A21" s="64"/>
      <c r="B21" s="64"/>
      <c r="C21" s="64"/>
      <c r="D21" s="64"/>
      <c r="E21" s="64"/>
      <c r="F21" s="64"/>
      <c r="G21" s="64"/>
      <c r="H21" s="64"/>
      <c r="I21" s="64"/>
      <c r="J21" s="64"/>
      <c r="K21" s="64"/>
      <c r="L21" s="64"/>
    </row>
    <row r="22" spans="1:12" ht="14">
      <c r="A22" s="64"/>
      <c r="B22" s="64"/>
      <c r="C22" s="64"/>
      <c r="D22" s="64"/>
      <c r="E22" s="64"/>
      <c r="F22" s="64"/>
      <c r="G22" s="64"/>
      <c r="H22" s="64"/>
      <c r="I22" s="64"/>
      <c r="J22" s="64"/>
      <c r="K22" s="64"/>
      <c r="L22" s="64"/>
    </row>
    <row r="23" spans="1:12" ht="14">
      <c r="A23" s="64"/>
      <c r="B23" s="64"/>
      <c r="C23" s="64"/>
      <c r="D23" s="64"/>
      <c r="E23" s="64"/>
      <c r="F23" s="64"/>
      <c r="G23" s="64"/>
      <c r="H23" s="64"/>
      <c r="I23" s="64"/>
      <c r="J23" s="64"/>
      <c r="K23" s="64"/>
      <c r="L23" s="64"/>
    </row>
    <row r="24" spans="1:12" ht="14">
      <c r="A24" s="64"/>
      <c r="B24" s="64"/>
      <c r="C24" s="64"/>
      <c r="D24" s="64"/>
      <c r="E24" s="64"/>
      <c r="F24" s="64"/>
      <c r="G24" s="64"/>
      <c r="H24" s="64"/>
      <c r="I24" s="64"/>
      <c r="J24" s="64"/>
      <c r="K24" s="64"/>
      <c r="L24" s="64"/>
    </row>
    <row r="25" spans="1:12" ht="14">
      <c r="A25" s="64"/>
      <c r="B25" s="64"/>
      <c r="C25" s="64"/>
      <c r="D25" s="64"/>
      <c r="E25" s="64"/>
      <c r="F25" s="64"/>
      <c r="G25" s="64"/>
      <c r="H25" s="64"/>
      <c r="I25" s="64"/>
      <c r="J25" s="64"/>
      <c r="K25" s="64"/>
      <c r="L25" s="64"/>
    </row>
    <row r="26" spans="1:12" ht="14">
      <c r="A26" s="64"/>
      <c r="B26" s="64"/>
      <c r="C26" s="64"/>
      <c r="D26" s="64"/>
      <c r="E26" s="64"/>
      <c r="F26" s="64"/>
      <c r="G26" s="64"/>
      <c r="H26" s="64"/>
      <c r="I26" s="64"/>
      <c r="J26" s="64"/>
      <c r="K26" s="64"/>
      <c r="L26" s="64"/>
    </row>
    <row r="27" spans="1:12" ht="14">
      <c r="A27" s="64"/>
      <c r="B27" s="64"/>
      <c r="C27" s="64"/>
      <c r="D27" s="64"/>
      <c r="E27" s="64"/>
      <c r="F27" s="64"/>
      <c r="G27" s="64"/>
      <c r="H27" s="64"/>
      <c r="I27" s="64"/>
      <c r="J27" s="64"/>
      <c r="K27" s="64"/>
      <c r="L27" s="64"/>
    </row>
    <row r="28" spans="1:12" ht="14">
      <c r="A28" s="64"/>
      <c r="B28" s="64"/>
      <c r="C28" s="64"/>
      <c r="D28" s="64"/>
      <c r="E28" s="64"/>
      <c r="F28" s="64"/>
      <c r="G28" s="64"/>
      <c r="H28" s="64"/>
      <c r="I28" s="64"/>
      <c r="J28" s="64"/>
      <c r="K28" s="64"/>
      <c r="L28" s="64"/>
    </row>
    <row r="29" spans="1:12" ht="14">
      <c r="A29" s="64"/>
      <c r="B29" s="64"/>
      <c r="C29" s="64"/>
      <c r="D29" s="64"/>
      <c r="E29" s="64"/>
      <c r="F29" s="64"/>
      <c r="G29" s="64"/>
      <c r="H29" s="64"/>
      <c r="I29" s="64"/>
      <c r="J29" s="64"/>
      <c r="K29" s="64"/>
      <c r="L29" s="64"/>
    </row>
    <row r="30" spans="1:12" ht="14">
      <c r="A30" s="64"/>
      <c r="B30" s="64"/>
      <c r="C30" s="64"/>
      <c r="D30" s="64"/>
      <c r="E30" s="64"/>
      <c r="F30" s="64"/>
      <c r="G30" s="64"/>
      <c r="H30" s="64"/>
      <c r="I30" s="64"/>
      <c r="J30" s="64"/>
      <c r="K30" s="64"/>
      <c r="L30" s="64"/>
    </row>
    <row r="31" spans="1:12" ht="14">
      <c r="A31" s="64"/>
      <c r="B31" s="64"/>
      <c r="C31" s="64"/>
      <c r="D31" s="64"/>
      <c r="E31" s="64"/>
      <c r="F31" s="64"/>
      <c r="G31" s="64"/>
      <c r="H31" s="64"/>
      <c r="I31" s="64"/>
      <c r="J31" s="64"/>
      <c r="K31" s="64"/>
      <c r="L31" s="64"/>
    </row>
    <row r="32" spans="1:12" ht="14">
      <c r="A32" s="64"/>
      <c r="B32" s="64"/>
      <c r="C32" s="64"/>
      <c r="D32" s="64"/>
      <c r="E32" s="64"/>
      <c r="F32" s="64"/>
      <c r="G32" s="64"/>
      <c r="H32" s="64"/>
      <c r="I32" s="64"/>
      <c r="J32" s="64"/>
      <c r="K32" s="64"/>
      <c r="L32" s="64"/>
    </row>
    <row r="33" spans="1:12" ht="14">
      <c r="A33" s="64"/>
      <c r="B33" s="64"/>
      <c r="C33" s="64"/>
      <c r="D33" s="64"/>
      <c r="E33" s="64"/>
      <c r="F33" s="64"/>
      <c r="G33" s="64"/>
      <c r="H33" s="64"/>
      <c r="I33" s="64"/>
      <c r="J33" s="64"/>
      <c r="K33" s="64"/>
      <c r="L33" s="64"/>
    </row>
    <row r="34" spans="1:12" ht="14">
      <c r="A34" s="64"/>
      <c r="B34" s="64"/>
      <c r="C34" s="64"/>
      <c r="D34" s="64"/>
      <c r="E34" s="64"/>
      <c r="F34" s="64"/>
      <c r="G34" s="64"/>
      <c r="H34" s="64"/>
      <c r="I34" s="64"/>
      <c r="J34" s="64"/>
      <c r="K34" s="64"/>
      <c r="L34" s="64"/>
    </row>
    <row r="35" spans="1:12" ht="14">
      <c r="A35" s="64"/>
      <c r="B35" s="64"/>
      <c r="C35" s="64"/>
      <c r="D35" s="64"/>
      <c r="E35" s="64"/>
      <c r="F35" s="64"/>
      <c r="G35" s="64"/>
      <c r="H35" s="64"/>
      <c r="I35" s="64"/>
      <c r="J35" s="64"/>
      <c r="K35" s="64"/>
      <c r="L35" s="64"/>
    </row>
    <row r="36" spans="1:12" ht="14">
      <c r="A36" s="64"/>
      <c r="B36" s="64"/>
      <c r="C36" s="64"/>
      <c r="D36" s="64"/>
      <c r="E36" s="64"/>
      <c r="F36" s="64"/>
      <c r="G36" s="64"/>
      <c r="H36" s="64"/>
      <c r="I36" s="64"/>
      <c r="J36" s="64"/>
      <c r="K36" s="64"/>
      <c r="L36" s="64"/>
    </row>
    <row r="37" spans="1:12" ht="14">
      <c r="A37" s="64"/>
      <c r="B37" s="64"/>
      <c r="C37" s="64"/>
      <c r="D37" s="64"/>
      <c r="E37" s="64"/>
      <c r="F37" s="64"/>
      <c r="G37" s="64"/>
      <c r="H37" s="64"/>
      <c r="I37" s="64"/>
      <c r="J37" s="64"/>
      <c r="K37" s="64"/>
      <c r="L37" s="64"/>
    </row>
    <row r="38" spans="1:12" ht="14">
      <c r="A38" s="64"/>
      <c r="B38" s="64"/>
      <c r="C38" s="64"/>
      <c r="D38" s="64"/>
      <c r="E38" s="64"/>
      <c r="F38" s="64"/>
      <c r="G38" s="64"/>
      <c r="H38" s="64"/>
      <c r="I38" s="64"/>
      <c r="J38" s="64"/>
      <c r="K38" s="64"/>
      <c r="L38" s="64"/>
    </row>
    <row r="39" spans="1:12" ht="14">
      <c r="A39" s="64"/>
      <c r="B39" s="64"/>
      <c r="C39" s="64"/>
      <c r="D39" s="64"/>
      <c r="E39" s="64"/>
      <c r="F39" s="64"/>
      <c r="G39" s="64"/>
      <c r="H39" s="64"/>
      <c r="I39" s="64"/>
      <c r="J39" s="64"/>
      <c r="K39" s="64"/>
      <c r="L39" s="64"/>
    </row>
    <row r="40" spans="1:12" ht="14">
      <c r="A40" s="64"/>
      <c r="B40" s="64"/>
      <c r="C40" s="64"/>
      <c r="D40" s="64"/>
      <c r="E40" s="64"/>
      <c r="F40" s="64"/>
      <c r="G40" s="64"/>
      <c r="H40" s="64"/>
      <c r="I40" s="64"/>
      <c r="J40" s="64"/>
      <c r="K40" s="64"/>
      <c r="L40" s="64"/>
    </row>
    <row r="41" spans="1:12" ht="14">
      <c r="A41" s="64"/>
      <c r="B41" s="64"/>
      <c r="C41" s="64"/>
      <c r="D41" s="64"/>
      <c r="E41" s="64"/>
      <c r="F41" s="64"/>
      <c r="G41" s="64"/>
      <c r="H41" s="64"/>
      <c r="I41" s="64"/>
      <c r="J41" s="64"/>
      <c r="K41" s="64"/>
      <c r="L41" s="64"/>
    </row>
    <row r="42" spans="1:12" ht="14">
      <c r="A42" s="64"/>
      <c r="B42" s="64"/>
      <c r="C42" s="64"/>
      <c r="D42" s="64"/>
      <c r="E42" s="64"/>
      <c r="F42" s="64"/>
      <c r="G42" s="64"/>
      <c r="H42" s="64"/>
      <c r="I42" s="64"/>
      <c r="J42" s="64"/>
      <c r="K42" s="64"/>
      <c r="L42" s="64"/>
    </row>
    <row r="43" spans="1:12" ht="14">
      <c r="A43" s="64"/>
      <c r="B43" s="64"/>
      <c r="C43" s="64"/>
      <c r="D43" s="64"/>
      <c r="E43" s="64"/>
      <c r="F43" s="64"/>
      <c r="G43" s="64"/>
      <c r="H43" s="64"/>
      <c r="I43" s="64"/>
      <c r="J43" s="64"/>
      <c r="K43" s="64"/>
      <c r="L43" s="64"/>
    </row>
    <row r="44" spans="1:12" ht="14">
      <c r="A44" s="64"/>
      <c r="B44" s="64"/>
      <c r="C44" s="64"/>
      <c r="D44" s="64"/>
      <c r="E44" s="64"/>
      <c r="F44" s="64"/>
      <c r="G44" s="64"/>
      <c r="H44" s="64"/>
      <c r="I44" s="64"/>
      <c r="J44" s="64"/>
      <c r="K44" s="64"/>
      <c r="L44" s="64"/>
    </row>
    <row r="45" spans="1:12" ht="14">
      <c r="A45" s="64"/>
      <c r="B45" s="64"/>
      <c r="C45" s="64"/>
      <c r="D45" s="64"/>
      <c r="E45" s="64"/>
      <c r="F45" s="64"/>
      <c r="G45" s="64"/>
      <c r="H45" s="64"/>
      <c r="I45" s="64"/>
      <c r="J45" s="64"/>
      <c r="K45" s="64"/>
      <c r="L45" s="64"/>
    </row>
    <row r="46" spans="1:12" ht="14">
      <c r="A46" s="64"/>
      <c r="B46" s="64"/>
      <c r="C46" s="64"/>
      <c r="D46" s="64"/>
      <c r="E46" s="64"/>
      <c r="F46" s="64"/>
      <c r="G46" s="64"/>
      <c r="H46" s="64"/>
      <c r="I46" s="64"/>
      <c r="J46" s="64"/>
      <c r="K46" s="64"/>
      <c r="L46" s="64"/>
    </row>
    <row r="47" spans="1:12" ht="14">
      <c r="A47" s="64"/>
      <c r="B47" s="64"/>
      <c r="C47" s="64"/>
      <c r="D47" s="64"/>
      <c r="E47" s="64"/>
      <c r="F47" s="64"/>
      <c r="G47" s="64"/>
      <c r="H47" s="64"/>
      <c r="I47" s="64"/>
      <c r="J47" s="64"/>
      <c r="K47" s="64"/>
      <c r="L47" s="64"/>
    </row>
    <row r="48" spans="1:12" ht="14">
      <c r="A48" s="64"/>
      <c r="B48" s="64"/>
      <c r="C48" s="64"/>
      <c r="D48" s="64"/>
      <c r="E48" s="64"/>
      <c r="F48" s="64"/>
      <c r="G48" s="64"/>
      <c r="H48" s="64"/>
      <c r="I48" s="64"/>
      <c r="J48" s="64"/>
      <c r="K48" s="64"/>
      <c r="L48" s="64"/>
    </row>
    <row r="49" spans="1:12" ht="14">
      <c r="A49" s="64"/>
      <c r="B49" s="64"/>
      <c r="C49" s="64"/>
      <c r="D49" s="64"/>
      <c r="E49" s="64"/>
      <c r="F49" s="64"/>
      <c r="G49" s="64"/>
      <c r="H49" s="64"/>
      <c r="I49" s="64"/>
      <c r="J49" s="64"/>
      <c r="K49" s="64"/>
      <c r="L49" s="64"/>
    </row>
    <row r="50" spans="1:12" ht="14">
      <c r="A50" s="64"/>
      <c r="B50" s="64"/>
      <c r="C50" s="64"/>
      <c r="D50" s="64"/>
      <c r="E50" s="64"/>
      <c r="F50" s="64"/>
      <c r="G50" s="64"/>
      <c r="H50" s="64"/>
      <c r="I50" s="64"/>
      <c r="J50" s="64"/>
      <c r="K50" s="64"/>
      <c r="L50" s="64"/>
    </row>
    <row r="53" spans="1:12">
      <c r="D53" s="16"/>
    </row>
    <row r="55" spans="1:12">
      <c r="C55" s="16"/>
    </row>
  </sheetData>
  <pageMargins left="0.7" right="0.7" top="0.75" bottom="0.75" header="0.3" footer="0.3"/>
  <pageSetup paperSize="5"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A767-EBAE-2943-ABB2-DBFDA948FD3F}">
  <dimension ref="A1:R61"/>
  <sheetViews>
    <sheetView showGridLines="0" tabSelected="1" zoomScale="170" zoomScaleNormal="170" workbookViewId="0">
      <selection activeCell="L45" sqref="L45:L46"/>
    </sheetView>
  </sheetViews>
  <sheetFormatPr baseColWidth="10" defaultColWidth="11.5" defaultRowHeight="13"/>
  <sheetData>
    <row r="1" spans="1:18" ht="14">
      <c r="A1" s="64"/>
      <c r="B1" s="64"/>
      <c r="C1" s="64"/>
      <c r="D1" s="64"/>
      <c r="E1" s="64"/>
      <c r="F1" s="64"/>
      <c r="G1" s="64"/>
      <c r="H1" s="64"/>
      <c r="I1" s="64"/>
      <c r="J1" s="64"/>
      <c r="K1" s="64"/>
      <c r="L1" s="64"/>
      <c r="M1" s="64"/>
      <c r="N1" s="64"/>
      <c r="O1" s="64"/>
      <c r="P1" s="64"/>
      <c r="Q1" s="64"/>
      <c r="R1" s="64"/>
    </row>
    <row r="2" spans="1:18" ht="14">
      <c r="A2" s="64"/>
      <c r="B2" s="64"/>
      <c r="C2" s="64"/>
      <c r="D2" s="64"/>
      <c r="E2" s="64"/>
      <c r="F2" s="64"/>
      <c r="G2" s="64"/>
      <c r="H2" s="64"/>
      <c r="I2" s="64"/>
      <c r="J2" s="64"/>
      <c r="K2" s="64"/>
      <c r="L2" s="64"/>
      <c r="M2" s="64"/>
      <c r="N2" s="64"/>
      <c r="O2" s="64"/>
      <c r="P2" s="64"/>
      <c r="Q2" s="64"/>
      <c r="R2" s="64"/>
    </row>
    <row r="3" spans="1:18" ht="14">
      <c r="A3" s="64"/>
      <c r="B3" s="64"/>
      <c r="C3" s="64"/>
      <c r="D3" s="64"/>
      <c r="E3" s="64"/>
      <c r="F3" s="64"/>
      <c r="G3" s="64"/>
      <c r="H3" s="64"/>
      <c r="I3" s="64"/>
      <c r="J3" s="64"/>
      <c r="K3" s="64"/>
      <c r="L3" s="64"/>
      <c r="M3" s="64"/>
      <c r="N3" s="64"/>
      <c r="O3" s="64"/>
      <c r="P3" s="64"/>
      <c r="Q3" s="64"/>
      <c r="R3" s="64"/>
    </row>
    <row r="4" spans="1:18" ht="14">
      <c r="A4" s="64"/>
      <c r="B4" s="64"/>
      <c r="C4" s="64"/>
      <c r="D4" s="64"/>
      <c r="E4" s="64"/>
      <c r="F4" s="64"/>
      <c r="G4" s="64"/>
      <c r="H4" s="64"/>
      <c r="I4" s="64"/>
      <c r="J4" s="64"/>
      <c r="K4" s="64"/>
      <c r="L4" s="64"/>
      <c r="M4" s="64"/>
      <c r="N4" s="64"/>
      <c r="O4" s="64"/>
      <c r="P4" s="64"/>
      <c r="Q4" s="64"/>
      <c r="R4" s="64"/>
    </row>
    <row r="5" spans="1:18" ht="14">
      <c r="A5" s="64"/>
      <c r="B5" s="64"/>
      <c r="C5" s="64"/>
      <c r="D5" s="64"/>
      <c r="E5" s="64"/>
      <c r="F5" s="64"/>
      <c r="G5" s="64"/>
      <c r="H5" s="64"/>
      <c r="I5" s="64"/>
      <c r="J5" s="64"/>
      <c r="K5" s="64"/>
      <c r="L5" s="64"/>
      <c r="M5" s="64"/>
      <c r="N5" s="64"/>
      <c r="O5" s="64"/>
      <c r="P5" s="64"/>
      <c r="Q5" s="64"/>
      <c r="R5" s="64"/>
    </row>
    <row r="6" spans="1:18" ht="14">
      <c r="A6" s="64"/>
      <c r="B6" s="64"/>
      <c r="C6" s="64"/>
      <c r="D6" s="64"/>
      <c r="E6" s="65"/>
      <c r="F6" s="64"/>
      <c r="G6" s="64"/>
      <c r="H6" s="64"/>
      <c r="I6" s="64"/>
      <c r="J6" s="64"/>
      <c r="K6" s="64"/>
      <c r="L6" s="64"/>
      <c r="M6" s="64"/>
      <c r="N6" s="64"/>
      <c r="O6" s="64"/>
      <c r="P6" s="64"/>
      <c r="Q6" s="64"/>
      <c r="R6" s="64"/>
    </row>
    <row r="7" spans="1:18" ht="14">
      <c r="A7" s="64"/>
      <c r="B7" s="64"/>
      <c r="C7" s="64"/>
      <c r="D7" s="64"/>
      <c r="E7" s="64"/>
      <c r="F7" s="64"/>
      <c r="G7" s="64"/>
      <c r="H7" s="64"/>
      <c r="I7" s="64"/>
      <c r="J7" s="64"/>
      <c r="K7" s="64"/>
      <c r="L7" s="64"/>
      <c r="M7" s="64"/>
      <c r="N7" s="64"/>
      <c r="O7" s="64"/>
      <c r="P7" s="64"/>
      <c r="Q7" s="64"/>
      <c r="R7" s="64"/>
    </row>
    <row r="8" spans="1:18" ht="14">
      <c r="A8" s="64"/>
      <c r="B8" s="64"/>
      <c r="C8" s="64"/>
      <c r="D8" s="64"/>
      <c r="E8" s="64"/>
      <c r="F8" s="64"/>
      <c r="G8" s="64"/>
      <c r="H8" s="64"/>
      <c r="I8" s="64"/>
      <c r="J8" s="64"/>
      <c r="K8" s="64"/>
      <c r="L8" s="64"/>
      <c r="M8" s="64"/>
      <c r="N8" s="64"/>
      <c r="O8" s="64"/>
      <c r="P8" s="64"/>
      <c r="Q8" s="64"/>
      <c r="R8" s="64"/>
    </row>
    <row r="9" spans="1:18" ht="14">
      <c r="A9" s="64"/>
      <c r="B9" s="64"/>
      <c r="C9" s="64"/>
      <c r="D9" s="64"/>
      <c r="E9" s="64"/>
      <c r="F9" s="64"/>
      <c r="G9" s="64"/>
      <c r="H9" s="64"/>
      <c r="I9" s="64"/>
      <c r="J9" s="64"/>
      <c r="K9" s="64"/>
      <c r="L9" s="64"/>
      <c r="M9" s="64"/>
      <c r="N9" s="64"/>
      <c r="O9" s="64"/>
      <c r="P9" s="64"/>
      <c r="Q9" s="64"/>
      <c r="R9" s="64"/>
    </row>
    <row r="10" spans="1:18" ht="14">
      <c r="A10" s="64"/>
      <c r="B10" s="64"/>
      <c r="C10" s="64"/>
      <c r="D10" s="64"/>
      <c r="E10" s="64"/>
      <c r="F10" s="64"/>
      <c r="G10" s="64"/>
      <c r="H10" s="64"/>
      <c r="I10" s="64"/>
      <c r="J10" s="64"/>
      <c r="K10" s="64"/>
      <c r="L10" s="64"/>
      <c r="M10" s="64"/>
      <c r="N10" s="64"/>
      <c r="O10" s="64"/>
      <c r="P10" s="64"/>
      <c r="Q10" s="64"/>
      <c r="R10" s="64"/>
    </row>
    <row r="11" spans="1:18" ht="14">
      <c r="A11" s="64"/>
      <c r="B11" s="64"/>
      <c r="C11" s="64"/>
      <c r="D11" s="64"/>
      <c r="E11" s="64"/>
      <c r="F11" s="64"/>
      <c r="G11" s="64"/>
      <c r="H11" s="64"/>
      <c r="I11" s="64"/>
      <c r="J11" s="64"/>
      <c r="K11" s="64"/>
      <c r="L11" s="64"/>
      <c r="M11" s="64"/>
      <c r="N11" s="64"/>
      <c r="O11" s="64"/>
      <c r="P11" s="64"/>
      <c r="Q11" s="64"/>
      <c r="R11" s="64"/>
    </row>
    <row r="12" spans="1:18" ht="14">
      <c r="A12" s="64"/>
      <c r="B12" s="64"/>
      <c r="C12" s="64"/>
      <c r="D12" s="64"/>
      <c r="E12" s="64"/>
      <c r="F12" s="64"/>
      <c r="G12" s="64"/>
      <c r="H12" s="64"/>
      <c r="I12" s="64"/>
      <c r="J12" s="64"/>
      <c r="K12" s="64"/>
      <c r="L12" s="64"/>
      <c r="M12" s="64"/>
      <c r="N12" s="64"/>
      <c r="O12" s="64"/>
      <c r="P12" s="64"/>
      <c r="Q12" s="64"/>
      <c r="R12" s="64"/>
    </row>
    <row r="13" spans="1:18" ht="14">
      <c r="A13" s="64"/>
      <c r="B13" s="64"/>
      <c r="C13" s="64"/>
      <c r="D13" s="64"/>
      <c r="E13" s="64"/>
      <c r="F13" s="64"/>
      <c r="G13" s="64"/>
      <c r="H13" s="64"/>
      <c r="I13" s="64"/>
      <c r="J13" s="64"/>
      <c r="K13" s="64"/>
      <c r="L13" s="64"/>
      <c r="M13" s="64"/>
      <c r="N13" s="64"/>
      <c r="O13" s="64"/>
      <c r="P13" s="64"/>
      <c r="Q13" s="64"/>
      <c r="R13" s="64"/>
    </row>
    <row r="14" spans="1:18" ht="14">
      <c r="A14" s="64"/>
      <c r="B14" s="64"/>
      <c r="C14" s="64"/>
      <c r="D14" s="64"/>
      <c r="E14" s="64"/>
      <c r="F14" s="64"/>
      <c r="G14" s="64"/>
      <c r="H14" s="64"/>
      <c r="I14" s="64"/>
      <c r="J14" s="64"/>
      <c r="K14" s="64"/>
      <c r="L14" s="64"/>
      <c r="M14" s="64"/>
      <c r="N14" s="64"/>
      <c r="O14" s="64"/>
      <c r="P14" s="64"/>
      <c r="Q14" s="64"/>
      <c r="R14" s="64"/>
    </row>
    <row r="15" spans="1:18" ht="14">
      <c r="A15" s="64"/>
      <c r="B15" s="64"/>
      <c r="C15" s="64"/>
      <c r="D15" s="64"/>
      <c r="E15" s="64"/>
      <c r="F15" s="64"/>
      <c r="G15" s="64"/>
      <c r="H15" s="64"/>
      <c r="I15" s="64"/>
      <c r="J15" s="64"/>
      <c r="K15" s="64"/>
      <c r="L15" s="64"/>
      <c r="M15" s="64"/>
      <c r="N15" s="64"/>
      <c r="O15" s="64"/>
      <c r="P15" s="64"/>
      <c r="Q15" s="64"/>
      <c r="R15" s="64"/>
    </row>
    <row r="16" spans="1:18" ht="14">
      <c r="A16" s="64"/>
      <c r="B16" s="64"/>
      <c r="C16" s="64"/>
      <c r="D16" s="64"/>
      <c r="E16" s="64"/>
      <c r="F16" s="64"/>
      <c r="G16" s="64"/>
      <c r="H16" s="64"/>
      <c r="I16" s="64"/>
      <c r="J16" s="64"/>
      <c r="K16" s="64"/>
      <c r="L16" s="64"/>
      <c r="M16" s="64"/>
      <c r="N16" s="64"/>
      <c r="O16" s="64"/>
      <c r="P16" s="64"/>
      <c r="Q16" s="64"/>
      <c r="R16" s="64"/>
    </row>
    <row r="17" spans="1:18" ht="14">
      <c r="A17" s="64"/>
      <c r="B17" s="64"/>
      <c r="C17" s="64"/>
      <c r="D17" s="64"/>
      <c r="E17" s="64"/>
      <c r="F17" s="64"/>
      <c r="G17" s="64"/>
      <c r="H17" s="64"/>
      <c r="I17" s="64"/>
      <c r="J17" s="64"/>
      <c r="K17" s="64"/>
      <c r="L17" s="64"/>
      <c r="M17" s="64"/>
      <c r="N17" s="64"/>
      <c r="O17" s="64"/>
      <c r="P17" s="64"/>
      <c r="Q17" s="64"/>
      <c r="R17" s="64"/>
    </row>
    <row r="18" spans="1:18" ht="14">
      <c r="A18" s="64"/>
      <c r="B18" s="64"/>
      <c r="C18" s="64"/>
      <c r="D18" s="66"/>
      <c r="E18" s="66"/>
      <c r="F18" s="64"/>
      <c r="G18" s="64"/>
      <c r="H18" s="64"/>
      <c r="I18" s="64"/>
      <c r="J18" s="64"/>
      <c r="K18" s="64"/>
      <c r="L18" s="64"/>
      <c r="M18" s="64"/>
      <c r="N18" s="64"/>
      <c r="O18" s="64"/>
      <c r="P18" s="64"/>
      <c r="Q18" s="64"/>
      <c r="R18" s="64"/>
    </row>
    <row r="19" spans="1:18" ht="14">
      <c r="A19" s="64"/>
      <c r="B19" s="64"/>
      <c r="C19" s="64"/>
      <c r="D19" s="64"/>
      <c r="E19" s="64"/>
      <c r="F19" s="64"/>
      <c r="G19" s="64"/>
      <c r="H19" s="64"/>
      <c r="I19" s="64"/>
      <c r="J19" s="64"/>
      <c r="K19" s="64"/>
      <c r="L19" s="64"/>
      <c r="M19" s="64"/>
      <c r="N19" s="64"/>
      <c r="O19" s="64"/>
      <c r="P19" s="64"/>
      <c r="Q19" s="64"/>
      <c r="R19" s="64"/>
    </row>
    <row r="20" spans="1:18" ht="14">
      <c r="A20" s="64"/>
      <c r="B20" s="64"/>
      <c r="C20" s="64"/>
      <c r="D20" s="64"/>
      <c r="E20" s="64"/>
      <c r="F20" s="64"/>
      <c r="G20" s="64"/>
      <c r="H20" s="64"/>
      <c r="I20" s="64"/>
      <c r="J20" s="64"/>
      <c r="K20" s="64"/>
      <c r="L20" s="64"/>
      <c r="M20" s="64"/>
      <c r="N20" s="64"/>
      <c r="O20" s="64"/>
      <c r="P20" s="64"/>
      <c r="Q20" s="64"/>
      <c r="R20" s="64"/>
    </row>
    <row r="21" spans="1:18" ht="14">
      <c r="A21" s="64"/>
      <c r="B21" s="64"/>
      <c r="C21" s="64"/>
      <c r="D21" s="64"/>
      <c r="E21" s="64"/>
      <c r="F21" s="64"/>
      <c r="G21" s="64"/>
      <c r="H21" s="64"/>
      <c r="I21" s="64"/>
      <c r="J21" s="64"/>
      <c r="K21" s="64"/>
      <c r="L21" s="64"/>
      <c r="M21" s="64"/>
      <c r="N21" s="64"/>
      <c r="O21" s="64"/>
      <c r="P21" s="64"/>
      <c r="Q21" s="64"/>
      <c r="R21" s="64"/>
    </row>
    <row r="22" spans="1:18" ht="14">
      <c r="A22" s="64"/>
      <c r="B22" s="64"/>
      <c r="C22" s="64"/>
      <c r="D22" s="64"/>
      <c r="E22" s="64"/>
      <c r="F22" s="64"/>
      <c r="G22" s="64"/>
      <c r="H22" s="64"/>
      <c r="I22" s="64"/>
      <c r="J22" s="64"/>
      <c r="K22" s="64"/>
      <c r="L22" s="64"/>
      <c r="M22" s="64"/>
      <c r="N22" s="64"/>
      <c r="O22" s="64"/>
      <c r="P22" s="64"/>
      <c r="Q22" s="64"/>
      <c r="R22" s="64"/>
    </row>
    <row r="23" spans="1:18" ht="14">
      <c r="A23" s="64"/>
      <c r="B23" s="64"/>
      <c r="C23" s="64"/>
      <c r="D23" s="64"/>
      <c r="E23" s="64"/>
      <c r="F23" s="64"/>
      <c r="G23" s="64"/>
      <c r="H23" s="64"/>
      <c r="I23" s="64"/>
      <c r="J23" s="64"/>
      <c r="K23" s="64"/>
      <c r="L23" s="64"/>
      <c r="M23" s="64"/>
      <c r="N23" s="64"/>
      <c r="O23" s="64"/>
      <c r="P23" s="64"/>
      <c r="Q23" s="64"/>
      <c r="R23" s="64"/>
    </row>
    <row r="24" spans="1:18" ht="14">
      <c r="A24" s="64"/>
      <c r="B24" s="64"/>
      <c r="C24" s="64"/>
      <c r="D24" s="64"/>
      <c r="E24" s="64"/>
      <c r="F24" s="64"/>
      <c r="G24" s="64"/>
      <c r="H24" s="64"/>
      <c r="I24" s="64"/>
      <c r="J24" s="64"/>
      <c r="K24" s="64"/>
      <c r="L24" s="64"/>
      <c r="M24" s="64"/>
      <c r="N24" s="64"/>
      <c r="O24" s="64"/>
      <c r="P24" s="64"/>
      <c r="Q24" s="64"/>
      <c r="R24" s="64"/>
    </row>
    <row r="25" spans="1:18" ht="14">
      <c r="A25" s="64"/>
      <c r="B25" s="64"/>
      <c r="C25" s="64"/>
      <c r="D25" s="64"/>
      <c r="E25" s="64"/>
      <c r="F25" s="64"/>
      <c r="G25" s="64"/>
      <c r="H25" s="64"/>
      <c r="I25" s="64"/>
      <c r="J25" s="64"/>
      <c r="K25" s="64"/>
      <c r="L25" s="64"/>
      <c r="M25" s="64"/>
      <c r="N25" s="64"/>
      <c r="O25" s="64"/>
      <c r="P25" s="64"/>
      <c r="Q25" s="64"/>
      <c r="R25" s="64"/>
    </row>
    <row r="26" spans="1:18" ht="14">
      <c r="A26" s="64"/>
      <c r="B26" s="64"/>
      <c r="C26" s="64"/>
      <c r="D26" s="64"/>
      <c r="E26" s="64"/>
      <c r="F26" s="64"/>
      <c r="G26" s="64"/>
      <c r="H26" s="64"/>
      <c r="I26" s="64"/>
      <c r="J26" s="64"/>
      <c r="K26" s="64"/>
      <c r="L26" s="64"/>
      <c r="M26" s="64"/>
      <c r="N26" s="64"/>
      <c r="O26" s="64"/>
      <c r="P26" s="64"/>
      <c r="Q26" s="64"/>
      <c r="R26" s="64"/>
    </row>
    <row r="27" spans="1:18" ht="14">
      <c r="A27" s="64"/>
      <c r="B27" s="64"/>
      <c r="C27" s="64"/>
      <c r="D27" s="64"/>
      <c r="E27" s="64"/>
      <c r="F27" s="64"/>
      <c r="G27" s="64"/>
      <c r="H27" s="64"/>
      <c r="I27" s="64"/>
      <c r="J27" s="64"/>
      <c r="K27" s="64"/>
      <c r="L27" s="64"/>
      <c r="M27" s="64"/>
      <c r="N27" s="64"/>
      <c r="O27" s="64"/>
      <c r="P27" s="64"/>
      <c r="Q27" s="64"/>
      <c r="R27" s="64"/>
    </row>
    <row r="28" spans="1:18" ht="14">
      <c r="A28" s="64"/>
      <c r="B28" s="64"/>
      <c r="C28" s="64"/>
      <c r="D28" s="64"/>
      <c r="E28" s="64"/>
      <c r="F28" s="64"/>
      <c r="G28" s="64"/>
      <c r="H28" s="64"/>
      <c r="I28" s="64"/>
      <c r="J28" s="64"/>
      <c r="K28" s="64"/>
      <c r="L28" s="64"/>
      <c r="M28" s="64"/>
      <c r="N28" s="64"/>
      <c r="O28" s="64"/>
      <c r="P28" s="64"/>
      <c r="Q28" s="64"/>
      <c r="R28" s="64"/>
    </row>
    <row r="29" spans="1:18" ht="14">
      <c r="A29" s="64"/>
      <c r="B29" s="64"/>
      <c r="C29" s="64"/>
      <c r="D29" s="64"/>
      <c r="E29" s="64"/>
      <c r="F29" s="64"/>
      <c r="G29" s="64"/>
      <c r="H29" s="64"/>
      <c r="I29" s="64"/>
      <c r="J29" s="64"/>
      <c r="K29" s="64"/>
      <c r="L29" s="64"/>
      <c r="M29" s="64"/>
      <c r="N29" s="64"/>
      <c r="O29" s="64"/>
      <c r="P29" s="64"/>
      <c r="Q29" s="64"/>
      <c r="R29" s="64"/>
    </row>
    <row r="30" spans="1:18" ht="14">
      <c r="A30" s="64"/>
      <c r="B30" s="64"/>
      <c r="C30" s="64"/>
      <c r="D30" s="64"/>
      <c r="E30" s="64"/>
      <c r="F30" s="64"/>
      <c r="G30" s="64"/>
      <c r="H30" s="64"/>
      <c r="I30" s="64"/>
      <c r="J30" s="64"/>
      <c r="K30" s="64"/>
      <c r="L30" s="64"/>
      <c r="M30" s="64"/>
      <c r="N30" s="64"/>
      <c r="O30" s="64"/>
      <c r="P30" s="64"/>
      <c r="Q30" s="64"/>
      <c r="R30" s="64"/>
    </row>
    <row r="31" spans="1:18" ht="14">
      <c r="A31" s="64"/>
      <c r="B31" s="64"/>
      <c r="C31" s="64"/>
      <c r="D31" s="64"/>
      <c r="E31" s="64"/>
      <c r="F31" s="64"/>
      <c r="G31" s="64"/>
      <c r="H31" s="64"/>
      <c r="I31" s="64"/>
      <c r="J31" s="64"/>
      <c r="K31" s="64"/>
      <c r="L31" s="64"/>
      <c r="M31" s="64"/>
      <c r="N31" s="64"/>
      <c r="O31" s="64"/>
      <c r="P31" s="64"/>
      <c r="Q31" s="64"/>
      <c r="R31" s="64"/>
    </row>
    <row r="32" spans="1:18" ht="14">
      <c r="A32" s="64"/>
      <c r="B32" s="64"/>
      <c r="C32" s="64"/>
      <c r="D32" s="64"/>
      <c r="E32" s="64"/>
      <c r="F32" s="64"/>
      <c r="G32" s="64"/>
      <c r="H32" s="64"/>
      <c r="I32" s="64"/>
      <c r="J32" s="64"/>
      <c r="K32" s="64"/>
      <c r="L32" s="64"/>
      <c r="M32" s="64"/>
      <c r="N32" s="64"/>
      <c r="O32" s="64"/>
      <c r="P32" s="64"/>
      <c r="Q32" s="64"/>
      <c r="R32" s="64"/>
    </row>
    <row r="33" spans="1:18" ht="14">
      <c r="A33" s="64"/>
      <c r="B33" s="64"/>
      <c r="C33" s="64"/>
      <c r="D33" s="64"/>
      <c r="E33" s="64"/>
      <c r="F33" s="64"/>
      <c r="G33" s="64"/>
      <c r="H33" s="64"/>
      <c r="I33" s="64"/>
      <c r="J33" s="64"/>
      <c r="K33" s="64"/>
      <c r="L33" s="64"/>
      <c r="M33" s="64"/>
      <c r="N33" s="64"/>
      <c r="O33" s="64"/>
      <c r="P33" s="64"/>
      <c r="Q33" s="64"/>
      <c r="R33" s="64"/>
    </row>
    <row r="34" spans="1:18" ht="14">
      <c r="A34" s="64"/>
      <c r="B34" s="64"/>
      <c r="C34" s="64"/>
      <c r="D34" s="64"/>
      <c r="E34" s="64"/>
      <c r="F34" s="64"/>
      <c r="G34" s="64"/>
      <c r="H34" s="64"/>
      <c r="I34" s="64"/>
      <c r="J34" s="64"/>
      <c r="K34" s="64"/>
      <c r="L34" s="64"/>
      <c r="M34" s="64"/>
      <c r="N34" s="64"/>
      <c r="O34" s="64"/>
      <c r="P34" s="64"/>
      <c r="Q34" s="64"/>
      <c r="R34" s="64"/>
    </row>
    <row r="35" spans="1:18" ht="14">
      <c r="A35" s="64"/>
      <c r="B35" s="64"/>
      <c r="C35" s="64"/>
      <c r="D35" s="64"/>
      <c r="E35" s="64"/>
      <c r="F35" s="64"/>
      <c r="G35" s="64"/>
      <c r="H35" s="64"/>
      <c r="I35" s="64"/>
      <c r="J35" s="64"/>
      <c r="K35" s="64"/>
      <c r="L35" s="64"/>
      <c r="M35" s="64"/>
      <c r="N35" s="64"/>
      <c r="O35" s="64"/>
      <c r="P35" s="64"/>
      <c r="Q35" s="64"/>
      <c r="R35" s="64"/>
    </row>
    <row r="36" spans="1:18" ht="14">
      <c r="A36" s="64"/>
      <c r="B36" s="64"/>
      <c r="C36" s="64"/>
      <c r="D36" s="64"/>
      <c r="E36" s="64"/>
      <c r="F36" s="64"/>
      <c r="G36" s="64"/>
      <c r="H36" s="64"/>
      <c r="I36" s="64"/>
      <c r="J36" s="64"/>
      <c r="K36" s="64"/>
      <c r="L36" s="64"/>
      <c r="M36" s="64"/>
      <c r="N36" s="64"/>
      <c r="O36" s="64"/>
      <c r="P36" s="64"/>
      <c r="Q36" s="64"/>
      <c r="R36" s="64"/>
    </row>
    <row r="37" spans="1:18" ht="14">
      <c r="A37" s="64"/>
      <c r="B37" s="64"/>
      <c r="C37" s="64"/>
      <c r="D37" s="64"/>
      <c r="E37" s="64"/>
      <c r="F37" s="64"/>
      <c r="G37" s="64"/>
      <c r="H37" s="64"/>
      <c r="I37" s="64"/>
      <c r="J37" s="64"/>
      <c r="K37" s="64"/>
      <c r="L37" s="64"/>
      <c r="M37" s="64"/>
      <c r="N37" s="64"/>
      <c r="O37" s="64"/>
      <c r="P37" s="64"/>
      <c r="Q37" s="64"/>
      <c r="R37" s="64"/>
    </row>
    <row r="38" spans="1:18" ht="14">
      <c r="A38" s="64"/>
      <c r="B38" s="64"/>
      <c r="C38" s="64"/>
      <c r="D38" s="64"/>
      <c r="E38" s="64"/>
      <c r="F38" s="64"/>
      <c r="G38" s="64"/>
      <c r="H38" s="64"/>
      <c r="I38" s="64"/>
      <c r="J38" s="64"/>
      <c r="K38" s="64"/>
      <c r="L38" s="64"/>
      <c r="M38" s="64"/>
      <c r="N38" s="64"/>
      <c r="O38" s="64"/>
      <c r="P38" s="64"/>
      <c r="Q38" s="64"/>
      <c r="R38" s="64"/>
    </row>
    <row r="39" spans="1:18" ht="14">
      <c r="A39" s="64"/>
      <c r="B39" s="64"/>
      <c r="C39" s="64"/>
      <c r="D39" s="64"/>
      <c r="E39" s="64"/>
      <c r="F39" s="64"/>
      <c r="G39" s="64"/>
      <c r="H39" s="64"/>
      <c r="I39" s="64"/>
      <c r="J39" s="64"/>
      <c r="K39" s="64"/>
      <c r="L39" s="64"/>
      <c r="M39" s="64"/>
      <c r="N39" s="64"/>
      <c r="O39" s="64"/>
      <c r="P39" s="64"/>
      <c r="Q39" s="64"/>
      <c r="R39" s="64"/>
    </row>
    <row r="40" spans="1:18" ht="14">
      <c r="A40" s="64"/>
      <c r="B40" s="64"/>
      <c r="C40" s="64"/>
      <c r="D40" s="64"/>
      <c r="E40" s="64"/>
      <c r="F40" s="64"/>
      <c r="G40" s="64"/>
      <c r="H40" s="64"/>
      <c r="I40" s="64"/>
      <c r="J40" s="64"/>
      <c r="K40" s="64"/>
      <c r="L40" s="64"/>
      <c r="M40" s="64"/>
      <c r="N40" s="64"/>
      <c r="O40" s="64"/>
      <c r="P40" s="64"/>
      <c r="Q40" s="64"/>
      <c r="R40" s="64"/>
    </row>
    <row r="41" spans="1:18" ht="14">
      <c r="A41" s="64"/>
      <c r="B41" s="64"/>
      <c r="C41" s="64"/>
      <c r="D41" s="64"/>
      <c r="E41" s="64"/>
      <c r="F41" s="64"/>
      <c r="G41" s="64"/>
      <c r="H41" s="64"/>
      <c r="I41" s="64"/>
      <c r="J41" s="64" t="s">
        <v>103</v>
      </c>
      <c r="K41" s="64"/>
      <c r="L41" s="64"/>
      <c r="M41" s="64"/>
      <c r="N41" s="64"/>
      <c r="O41" s="64"/>
      <c r="P41" s="64"/>
      <c r="Q41" s="64"/>
      <c r="R41" s="64"/>
    </row>
    <row r="42" spans="1:18" ht="14">
      <c r="A42" s="64"/>
      <c r="B42" s="64"/>
      <c r="C42" s="64"/>
      <c r="D42" s="64"/>
      <c r="E42" s="64"/>
      <c r="F42" s="64"/>
      <c r="G42" s="64"/>
      <c r="H42" s="64"/>
      <c r="I42" s="64"/>
      <c r="J42" s="64"/>
      <c r="K42" s="64"/>
      <c r="L42" s="64"/>
      <c r="M42" s="64"/>
      <c r="N42" s="64"/>
      <c r="O42" s="64"/>
      <c r="P42" s="64"/>
      <c r="Q42" s="64"/>
      <c r="R42" s="64"/>
    </row>
    <row r="43" spans="1:18" ht="14">
      <c r="A43" s="64"/>
      <c r="B43" s="64"/>
      <c r="C43" s="64"/>
      <c r="D43" s="64"/>
      <c r="E43" s="64"/>
      <c r="F43" s="64"/>
      <c r="G43" s="64"/>
      <c r="H43" s="64"/>
      <c r="I43" s="64"/>
      <c r="J43" s="64"/>
      <c r="K43" s="64"/>
      <c r="L43" s="64"/>
      <c r="M43" s="64"/>
      <c r="N43" s="64"/>
      <c r="O43" s="64"/>
      <c r="P43" s="64"/>
      <c r="Q43" s="64"/>
      <c r="R43" s="64"/>
    </row>
    <row r="44" spans="1:18" ht="14">
      <c r="A44" s="64"/>
      <c r="B44" s="64"/>
      <c r="C44" s="64"/>
      <c r="D44" s="64"/>
      <c r="E44" s="64"/>
      <c r="F44" s="64"/>
      <c r="G44" s="64"/>
      <c r="H44" s="64"/>
      <c r="I44" s="64"/>
      <c r="J44" s="64"/>
      <c r="K44" s="64"/>
      <c r="L44" s="64"/>
      <c r="M44" s="64"/>
      <c r="N44" s="64"/>
      <c r="O44" s="64"/>
      <c r="P44" s="64"/>
      <c r="Q44" s="64"/>
      <c r="R44" s="64"/>
    </row>
    <row r="45" spans="1:18" ht="14">
      <c r="A45" s="64"/>
      <c r="B45" s="64"/>
      <c r="C45" s="64"/>
      <c r="D45" s="64"/>
      <c r="E45" s="64"/>
      <c r="F45" s="64"/>
      <c r="G45" s="64"/>
      <c r="H45" s="64"/>
      <c r="I45" s="64"/>
      <c r="J45" s="64"/>
      <c r="K45" s="64"/>
      <c r="L45" s="64"/>
      <c r="M45" s="64"/>
      <c r="N45" s="64"/>
      <c r="O45" s="64"/>
      <c r="P45" s="64"/>
      <c r="Q45" s="64"/>
      <c r="R45" s="64"/>
    </row>
    <row r="46" spans="1:18" ht="14">
      <c r="A46" s="64"/>
      <c r="B46" s="64"/>
      <c r="C46" s="64"/>
      <c r="D46" s="64"/>
      <c r="E46" s="64"/>
      <c r="F46" s="64"/>
      <c r="G46" s="64"/>
      <c r="H46" s="64"/>
      <c r="I46" s="64"/>
      <c r="J46" s="64"/>
      <c r="K46" s="64"/>
      <c r="L46" s="64"/>
      <c r="M46" s="64"/>
      <c r="N46" s="64"/>
      <c r="O46" s="64"/>
      <c r="P46" s="64"/>
      <c r="Q46" s="64"/>
      <c r="R46" s="64"/>
    </row>
    <row r="47" spans="1:18" ht="14">
      <c r="A47" s="64"/>
      <c r="B47" s="64"/>
      <c r="C47" s="64"/>
      <c r="D47" s="64"/>
      <c r="E47" s="64"/>
      <c r="F47" s="64"/>
      <c r="G47" s="64"/>
      <c r="H47" s="64"/>
      <c r="I47" s="64"/>
      <c r="J47" s="64"/>
      <c r="K47" s="64"/>
      <c r="L47" s="64"/>
      <c r="M47" s="64"/>
      <c r="N47" s="64"/>
      <c r="O47" s="64"/>
      <c r="P47" s="64"/>
      <c r="Q47" s="64"/>
      <c r="R47" s="64"/>
    </row>
    <row r="48" spans="1:18" ht="14">
      <c r="A48" s="64"/>
      <c r="B48" s="64"/>
      <c r="C48" s="64"/>
      <c r="D48" s="64"/>
      <c r="E48" s="64"/>
      <c r="F48" s="64"/>
      <c r="G48" s="64"/>
      <c r="H48" s="64"/>
      <c r="I48" s="64"/>
      <c r="J48" s="64"/>
      <c r="K48" s="64"/>
      <c r="L48" s="64"/>
      <c r="M48" s="64"/>
      <c r="N48" s="64"/>
      <c r="O48" s="64"/>
      <c r="P48" s="64"/>
      <c r="Q48" s="64"/>
      <c r="R48" s="64"/>
    </row>
    <row r="49" spans="1:18" ht="14">
      <c r="A49" s="64"/>
      <c r="B49" s="64"/>
      <c r="C49" s="64"/>
      <c r="D49" s="64"/>
      <c r="E49" s="64"/>
      <c r="F49" s="64"/>
      <c r="G49" s="64"/>
      <c r="H49" s="121"/>
      <c r="I49" s="64"/>
      <c r="J49" s="64"/>
      <c r="K49" s="64"/>
      <c r="L49" s="64"/>
      <c r="M49" s="64"/>
      <c r="N49" s="64"/>
      <c r="O49" s="64"/>
      <c r="P49" s="64"/>
      <c r="Q49" s="64"/>
      <c r="R49" s="64"/>
    </row>
    <row r="50" spans="1:18" ht="14">
      <c r="A50" s="64"/>
      <c r="B50" s="64"/>
      <c r="C50" s="64"/>
      <c r="D50" s="64"/>
      <c r="E50" s="64"/>
      <c r="F50" s="64"/>
      <c r="G50" s="64"/>
      <c r="H50" s="64"/>
      <c r="I50" s="64"/>
      <c r="J50" s="64"/>
      <c r="K50" s="64"/>
      <c r="L50" s="64"/>
      <c r="M50" s="64"/>
      <c r="N50" s="64"/>
      <c r="O50" s="64"/>
      <c r="P50" s="64"/>
      <c r="Q50" s="64"/>
      <c r="R50" s="64"/>
    </row>
    <row r="59" spans="1:18">
      <c r="C59" s="16"/>
    </row>
    <row r="61" spans="1:18">
      <c r="J61" s="16" t="s">
        <v>600</v>
      </c>
    </row>
  </sheetData>
  <pageMargins left="0.7" right="0.7" top="0.75" bottom="0.75" header="0.3" footer="0.3"/>
  <pageSetup paperSize="5"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8"/>
  <sheetViews>
    <sheetView zoomScale="125" workbookViewId="0">
      <selection activeCell="B32" sqref="B32"/>
    </sheetView>
  </sheetViews>
  <sheetFormatPr baseColWidth="10" defaultColWidth="12.6640625" defaultRowHeight="15.75" customHeight="1"/>
  <cols>
    <col min="1" max="1" width="19.1640625" customWidth="1"/>
    <col min="2" max="2" width="12.6640625" customWidth="1"/>
    <col min="3" max="3" width="13.1640625" customWidth="1"/>
    <col min="4" max="4" width="14" customWidth="1"/>
    <col min="5" max="5" width="17.83203125" customWidth="1"/>
  </cols>
  <sheetData>
    <row r="1" spans="1:6" ht="15.75" customHeight="1">
      <c r="A1" s="14" t="s">
        <v>116</v>
      </c>
      <c r="B1" s="14" t="s">
        <v>5</v>
      </c>
      <c r="C1" s="15" t="s">
        <v>6</v>
      </c>
    </row>
    <row r="2" spans="1:6" ht="15.75" customHeight="1">
      <c r="A2" s="1" t="s">
        <v>117</v>
      </c>
      <c r="B2" s="1">
        <v>18</v>
      </c>
      <c r="C2" s="6">
        <f>B2/$B$6</f>
        <v>0.11538461538461539</v>
      </c>
    </row>
    <row r="3" spans="1:6" ht="15.75" customHeight="1">
      <c r="A3" s="71" t="s">
        <v>118</v>
      </c>
      <c r="B3" s="72">
        <v>67</v>
      </c>
      <c r="C3" s="73">
        <f>B3/$B$6</f>
        <v>0.42948717948717946</v>
      </c>
    </row>
    <row r="4" spans="1:6" ht="15.75" customHeight="1">
      <c r="A4" s="1" t="s">
        <v>119</v>
      </c>
      <c r="B4" s="1">
        <v>48</v>
      </c>
      <c r="C4" s="6">
        <f>B4/$B$6</f>
        <v>0.30769230769230771</v>
      </c>
    </row>
    <row r="5" spans="1:6" ht="15.75" customHeight="1">
      <c r="A5" s="74" t="s">
        <v>120</v>
      </c>
      <c r="B5" s="72">
        <v>23</v>
      </c>
      <c r="C5" s="73">
        <f>B5/$B$6</f>
        <v>0.14743589743589744</v>
      </c>
    </row>
    <row r="6" spans="1:6" ht="15.75" customHeight="1">
      <c r="A6" s="1" t="s">
        <v>37</v>
      </c>
      <c r="B6" s="1">
        <f>SUM(B2:B5)</f>
        <v>156</v>
      </c>
      <c r="C6" s="6">
        <f>B6/$B$6</f>
        <v>1</v>
      </c>
    </row>
    <row r="8" spans="1:6" ht="15.75" customHeight="1">
      <c r="C8" s="2"/>
    </row>
    <row r="9" spans="1:6" ht="15.75" customHeight="1">
      <c r="C9" s="2"/>
    </row>
    <row r="10" spans="1:6" ht="15.75" customHeight="1">
      <c r="A10" s="1" t="s">
        <v>121</v>
      </c>
    </row>
    <row r="12" spans="1:6" ht="15.75" customHeight="1">
      <c r="A12" s="21" t="s">
        <v>116</v>
      </c>
      <c r="B12" s="17" t="s">
        <v>122</v>
      </c>
      <c r="C12" s="17" t="s">
        <v>123</v>
      </c>
      <c r="D12" s="17" t="s">
        <v>124</v>
      </c>
      <c r="E12" s="17" t="s">
        <v>125</v>
      </c>
      <c r="F12" s="16" t="s">
        <v>37</v>
      </c>
    </row>
    <row r="13" spans="1:6" ht="15.75" customHeight="1">
      <c r="A13" s="22" t="s">
        <v>5</v>
      </c>
      <c r="B13" s="16">
        <v>67</v>
      </c>
      <c r="C13" s="16">
        <v>48</v>
      </c>
      <c r="D13" s="16">
        <v>23</v>
      </c>
      <c r="E13" s="16">
        <v>18</v>
      </c>
      <c r="F13" s="16">
        <v>156</v>
      </c>
    </row>
    <row r="14" spans="1:6" ht="15.75" customHeight="1">
      <c r="A14" s="22" t="s">
        <v>6</v>
      </c>
      <c r="B14" s="23">
        <v>0.42949999999999999</v>
      </c>
      <c r="C14" s="23">
        <v>0.30769999999999997</v>
      </c>
      <c r="D14" s="23">
        <v>0.1474</v>
      </c>
      <c r="E14" s="23">
        <v>0.1154</v>
      </c>
      <c r="F14" s="23">
        <v>1</v>
      </c>
    </row>
    <row r="17" spans="1:16" ht="15.75" customHeight="1">
      <c r="A17" s="21" t="s">
        <v>126</v>
      </c>
      <c r="B17" s="16"/>
      <c r="C17" s="17">
        <v>5</v>
      </c>
      <c r="D17" s="17">
        <v>10</v>
      </c>
      <c r="E17" s="17" t="s">
        <v>127</v>
      </c>
      <c r="F17" s="16"/>
    </row>
    <row r="18" spans="1:16" ht="15.75" customHeight="1">
      <c r="A18" s="24" t="s">
        <v>128</v>
      </c>
      <c r="B18" s="25">
        <v>0.11538461538461539</v>
      </c>
      <c r="C18" s="16">
        <v>67</v>
      </c>
      <c r="D18" s="16">
        <v>48</v>
      </c>
      <c r="E18" s="16">
        <v>23</v>
      </c>
      <c r="F18" s="16"/>
    </row>
    <row r="19" spans="1:16" ht="15.75" customHeight="1">
      <c r="A19" s="24" t="s">
        <v>129</v>
      </c>
      <c r="B19" s="25">
        <v>0.42948717948717946</v>
      </c>
      <c r="C19" s="23">
        <v>0.48549999999999999</v>
      </c>
      <c r="D19" s="23">
        <v>0.3478</v>
      </c>
      <c r="E19" s="23">
        <v>0.16669999999999999</v>
      </c>
      <c r="F19" s="23"/>
    </row>
    <row r="20" spans="1:16" ht="15.75" customHeight="1">
      <c r="A20" s="24" t="s">
        <v>130</v>
      </c>
      <c r="B20" s="25">
        <v>0.30769230769230771</v>
      </c>
      <c r="C20" s="23">
        <v>0.48549999999999999</v>
      </c>
      <c r="D20" s="23">
        <v>0.3478</v>
      </c>
      <c r="E20" s="23">
        <v>0.16669999999999999</v>
      </c>
    </row>
    <row r="21" spans="1:16" ht="15.75" customHeight="1">
      <c r="A21" s="26" t="s">
        <v>131</v>
      </c>
      <c r="B21" s="25">
        <v>0.14743589743589744</v>
      </c>
      <c r="C21" s="23">
        <v>0.48549999999999999</v>
      </c>
      <c r="D21" s="23">
        <v>0.3478</v>
      </c>
      <c r="E21" s="23">
        <v>0.16669999999999999</v>
      </c>
    </row>
    <row r="24" spans="1:16" ht="15.75" customHeight="1">
      <c r="H24" s="39" t="s">
        <v>132</v>
      </c>
    </row>
    <row r="27" spans="1:16" ht="15.75" customHeight="1">
      <c r="A27" s="21" t="s">
        <v>116</v>
      </c>
      <c r="B27" s="58" t="s">
        <v>133</v>
      </c>
      <c r="C27" s="59" t="s">
        <v>134</v>
      </c>
      <c r="D27" s="59" t="s">
        <v>135</v>
      </c>
      <c r="E27" s="59" t="s">
        <v>136</v>
      </c>
      <c r="P27" s="43" t="s">
        <v>137</v>
      </c>
    </row>
    <row r="28" spans="1:16" ht="15.75" customHeight="1">
      <c r="A28" s="38" t="s">
        <v>6</v>
      </c>
      <c r="B28" s="25">
        <v>0.42949999999999999</v>
      </c>
      <c r="C28" s="25">
        <v>0.30769999999999997</v>
      </c>
      <c r="D28" s="25">
        <v>0.1474</v>
      </c>
      <c r="E28" s="25">
        <v>0.1154</v>
      </c>
    </row>
  </sheetData>
  <pageMargins left="0.7" right="0.7" top="0.75" bottom="0.75" header="0.3" footer="0.3"/>
  <pageSetup paperSize="9" orientation="portrait" horizontalDpi="0" verticalDpi="0"/>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3"/>
  <sheetViews>
    <sheetView zoomScale="142" workbookViewId="0">
      <selection activeCell="C29" sqref="C29"/>
    </sheetView>
  </sheetViews>
  <sheetFormatPr baseColWidth="10" defaultColWidth="12.6640625" defaultRowHeight="15.75" customHeight="1"/>
  <cols>
    <col min="1" max="1" width="25.5" customWidth="1"/>
    <col min="2" max="2" width="12.6640625" hidden="1" customWidth="1"/>
  </cols>
  <sheetData>
    <row r="1" spans="1:8" ht="15.75" customHeight="1">
      <c r="A1" s="14" t="s">
        <v>138</v>
      </c>
      <c r="B1" s="14" t="s">
        <v>5</v>
      </c>
      <c r="C1" s="15" t="s">
        <v>6</v>
      </c>
    </row>
    <row r="2" spans="1:8" ht="15.75" customHeight="1">
      <c r="A2" s="17" t="s">
        <v>139</v>
      </c>
      <c r="B2" s="1">
        <v>96</v>
      </c>
      <c r="C2" s="6">
        <f t="shared" ref="C2:C8" si="0">B2/$B$8</f>
        <v>0.61538461538461542</v>
      </c>
    </row>
    <row r="3" spans="1:8" ht="15.75" customHeight="1">
      <c r="A3" s="17" t="s">
        <v>140</v>
      </c>
      <c r="B3" s="1">
        <v>32</v>
      </c>
      <c r="C3" s="6">
        <f t="shared" si="0"/>
        <v>0.20512820512820512</v>
      </c>
    </row>
    <row r="4" spans="1:8" ht="15.75" customHeight="1">
      <c r="A4" s="17" t="s">
        <v>141</v>
      </c>
      <c r="B4" s="1">
        <v>23</v>
      </c>
      <c r="C4" s="6">
        <f t="shared" si="0"/>
        <v>0.14743589743589744</v>
      </c>
    </row>
    <row r="5" spans="1:8" ht="15.75" customHeight="1">
      <c r="A5" s="17" t="s">
        <v>142</v>
      </c>
      <c r="B5" s="1">
        <v>3</v>
      </c>
      <c r="C5" s="6">
        <f t="shared" si="0"/>
        <v>1.9230769230769232E-2</v>
      </c>
    </row>
    <row r="6" spans="1:8" ht="15.75" customHeight="1">
      <c r="A6" s="17" t="s">
        <v>143</v>
      </c>
      <c r="B6" s="1">
        <v>1</v>
      </c>
      <c r="C6" s="6">
        <f t="shared" si="0"/>
        <v>6.41025641025641E-3</v>
      </c>
    </row>
    <row r="7" spans="1:8" ht="15.75" customHeight="1">
      <c r="A7" s="17" t="s">
        <v>144</v>
      </c>
      <c r="B7" s="1">
        <v>1</v>
      </c>
      <c r="C7" s="6">
        <f t="shared" si="0"/>
        <v>6.41025641025641E-3</v>
      </c>
    </row>
    <row r="8" spans="1:8" ht="15.75" customHeight="1">
      <c r="A8" s="1" t="s">
        <v>37</v>
      </c>
      <c r="B8" s="1">
        <f>SUM(B2:B7)</f>
        <v>156</v>
      </c>
      <c r="C8" s="6">
        <f t="shared" si="0"/>
        <v>1</v>
      </c>
    </row>
    <row r="12" spans="1:8" ht="15.75" customHeight="1">
      <c r="A12" s="14" t="s">
        <v>138</v>
      </c>
      <c r="B12" s="14" t="s">
        <v>5</v>
      </c>
      <c r="C12" s="15" t="s">
        <v>6</v>
      </c>
    </row>
    <row r="13" spans="1:8" ht="15.75" customHeight="1">
      <c r="A13" s="17"/>
      <c r="B13" s="1">
        <v>96</v>
      </c>
      <c r="C13" s="18">
        <f>B13/$B$8</f>
        <v>0.61538461538461542</v>
      </c>
    </row>
    <row r="14" spans="1:8" ht="15.75" customHeight="1">
      <c r="A14" s="17"/>
      <c r="B14" s="1">
        <v>33</v>
      </c>
      <c r="C14" s="18">
        <f>B14/$B$8</f>
        <v>0.21153846153846154</v>
      </c>
    </row>
    <row r="15" spans="1:8" ht="15.75" customHeight="1">
      <c r="A15" s="17"/>
      <c r="B15" s="1">
        <v>26</v>
      </c>
      <c r="C15" s="18">
        <f>B15/$B$8</f>
        <v>0.16666666666666666</v>
      </c>
      <c r="H15" s="43" t="s">
        <v>145</v>
      </c>
    </row>
    <row r="16" spans="1:8" ht="15.75" customHeight="1">
      <c r="A16" s="17"/>
      <c r="B16" s="1">
        <v>1</v>
      </c>
      <c r="C16" s="18">
        <f>B16/$B$8</f>
        <v>6.41025641025641E-3</v>
      </c>
    </row>
    <row r="17" spans="1:3" ht="15.75" customHeight="1">
      <c r="A17" s="1"/>
      <c r="B17" s="1">
        <f>SUM(B13:B16)</f>
        <v>156</v>
      </c>
      <c r="C17" s="18">
        <f>B17/$B$8</f>
        <v>1</v>
      </c>
    </row>
    <row r="33" spans="7:7" ht="15.75" customHeight="1">
      <c r="G33" s="40" t="s">
        <v>146</v>
      </c>
    </row>
  </sheetData>
  <pageMargins left="0.7" right="0.7" top="0.75" bottom="0.75" header="0.3" footer="0.3"/>
  <pageSetup paperSize="9" orientation="portrait" horizontalDpi="0" verticalDpi="0"/>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4"/>
  <sheetViews>
    <sheetView topLeftCell="E21" zoomScale="341" workbookViewId="0">
      <selection activeCell="H33" sqref="H33"/>
    </sheetView>
  </sheetViews>
  <sheetFormatPr baseColWidth="10" defaultColWidth="12.6640625" defaultRowHeight="15.75" customHeight="1"/>
  <cols>
    <col min="1" max="1" width="14.6640625" customWidth="1"/>
  </cols>
  <sheetData>
    <row r="1" spans="1:4" ht="15.75" customHeight="1">
      <c r="A1" s="16" t="s">
        <v>147</v>
      </c>
    </row>
    <row r="2" spans="1:4" ht="15.75" customHeight="1">
      <c r="A2" s="14" t="s">
        <v>148</v>
      </c>
      <c r="B2" s="14" t="s">
        <v>5</v>
      </c>
      <c r="C2" s="15" t="s">
        <v>6</v>
      </c>
    </row>
    <row r="3" spans="1:4" ht="15.75" customHeight="1">
      <c r="A3" s="19" t="s">
        <v>149</v>
      </c>
      <c r="B3" s="1">
        <v>10</v>
      </c>
      <c r="C3" s="18">
        <f t="shared" ref="C3:C8" si="0">B3/$B$9</f>
        <v>6.4102564102564097E-2</v>
      </c>
      <c r="D3" s="19"/>
    </row>
    <row r="4" spans="1:4" ht="15.75" customHeight="1">
      <c r="A4" s="19" t="s">
        <v>150</v>
      </c>
      <c r="B4" s="1">
        <v>39</v>
      </c>
      <c r="C4" s="18">
        <f t="shared" si="0"/>
        <v>0.25</v>
      </c>
      <c r="D4" s="19"/>
    </row>
    <row r="5" spans="1:4" ht="15.75" customHeight="1">
      <c r="A5" s="19" t="s">
        <v>151</v>
      </c>
      <c r="B5" s="1">
        <v>48</v>
      </c>
      <c r="C5" s="18">
        <f t="shared" si="0"/>
        <v>0.30769230769230771</v>
      </c>
      <c r="D5" s="19"/>
    </row>
    <row r="6" spans="1:4" ht="15.75" customHeight="1">
      <c r="A6" s="19" t="s">
        <v>152</v>
      </c>
      <c r="B6" s="1">
        <v>25</v>
      </c>
      <c r="C6" s="18">
        <f t="shared" si="0"/>
        <v>0.16025641025641027</v>
      </c>
      <c r="D6" s="19"/>
    </row>
    <row r="7" spans="1:4" ht="15.75" customHeight="1">
      <c r="A7" s="19" t="s">
        <v>153</v>
      </c>
      <c r="B7" s="1">
        <v>27</v>
      </c>
      <c r="C7" s="18">
        <f t="shared" si="0"/>
        <v>0.17307692307692307</v>
      </c>
      <c r="D7" s="19"/>
    </row>
    <row r="8" spans="1:4" ht="15.75" customHeight="1">
      <c r="A8" s="19" t="s">
        <v>154</v>
      </c>
      <c r="B8" s="1">
        <v>7</v>
      </c>
      <c r="C8" s="18">
        <f t="shared" si="0"/>
        <v>4.4871794871794872E-2</v>
      </c>
      <c r="D8" s="19"/>
    </row>
    <row r="9" spans="1:4" ht="15.75" customHeight="1">
      <c r="A9" s="20" t="s">
        <v>37</v>
      </c>
      <c r="B9" s="1">
        <f>SUM(B3:B8)</f>
        <v>156</v>
      </c>
      <c r="C9" s="18">
        <f>B9/$B$9</f>
        <v>1</v>
      </c>
    </row>
    <row r="11" spans="1:4" ht="15.75" customHeight="1">
      <c r="A11" s="1" t="s">
        <v>155</v>
      </c>
    </row>
    <row r="13" spans="1:4" ht="15.75" customHeight="1">
      <c r="A13" s="14" t="s">
        <v>148</v>
      </c>
      <c r="B13" s="14" t="s">
        <v>5</v>
      </c>
      <c r="C13" s="16" t="s">
        <v>156</v>
      </c>
    </row>
    <row r="14" spans="1:4" ht="15.75" customHeight="1">
      <c r="A14" s="19" t="s">
        <v>149</v>
      </c>
      <c r="B14" s="1">
        <v>10</v>
      </c>
      <c r="C14">
        <v>156</v>
      </c>
    </row>
    <row r="15" spans="1:4" ht="15.75" customHeight="1">
      <c r="A15" s="19" t="s">
        <v>157</v>
      </c>
      <c r="B15" s="1">
        <v>39</v>
      </c>
      <c r="C15">
        <v>156</v>
      </c>
    </row>
    <row r="16" spans="1:4" ht="15.75" customHeight="1">
      <c r="A16" s="19" t="s">
        <v>158</v>
      </c>
      <c r="B16" s="1">
        <v>48</v>
      </c>
      <c r="C16">
        <v>156</v>
      </c>
    </row>
    <row r="17" spans="1:3" ht="15.75" customHeight="1">
      <c r="A17" s="19" t="s">
        <v>159</v>
      </c>
      <c r="B17" s="1">
        <v>25</v>
      </c>
      <c r="C17">
        <v>156</v>
      </c>
    </row>
    <row r="18" spans="1:3" ht="15.75" customHeight="1">
      <c r="A18" s="19" t="s">
        <v>160</v>
      </c>
      <c r="B18" s="1">
        <v>27</v>
      </c>
      <c r="C18">
        <v>156</v>
      </c>
    </row>
    <row r="19" spans="1:3" ht="15.75" customHeight="1">
      <c r="A19" s="19" t="s">
        <v>154</v>
      </c>
      <c r="B19" s="1">
        <v>7</v>
      </c>
      <c r="C19">
        <v>156</v>
      </c>
    </row>
    <row r="20" spans="1:3" ht="15.75" customHeight="1">
      <c r="A20" s="20" t="s">
        <v>37</v>
      </c>
      <c r="B20" s="1">
        <f>SUM(B14:B19)</f>
        <v>156</v>
      </c>
      <c r="C20" s="18"/>
    </row>
    <row r="34" spans="5:7" ht="15.75" customHeight="1">
      <c r="E34" s="39" t="s">
        <v>161</v>
      </c>
    </row>
    <row r="35" spans="5:7" ht="15.75" customHeight="1">
      <c r="E35" s="39" t="s">
        <v>162</v>
      </c>
    </row>
    <row r="37" spans="5:7" ht="15.75" customHeight="1">
      <c r="E37" s="22" t="s">
        <v>148</v>
      </c>
      <c r="F37" s="22" t="s">
        <v>5</v>
      </c>
      <c r="G37" s="22" t="s">
        <v>6</v>
      </c>
    </row>
    <row r="38" spans="5:7" ht="15.75" customHeight="1">
      <c r="E38" s="17" t="s">
        <v>163</v>
      </c>
      <c r="F38" s="16">
        <v>10</v>
      </c>
      <c r="G38" s="25">
        <v>0.06</v>
      </c>
    </row>
    <row r="39" spans="5:7" ht="15.75" customHeight="1">
      <c r="E39" s="17" t="s">
        <v>157</v>
      </c>
      <c r="F39" s="16">
        <v>39</v>
      </c>
      <c r="G39" s="25">
        <v>0.25</v>
      </c>
    </row>
    <row r="40" spans="5:7" ht="15.75" customHeight="1">
      <c r="E40" s="17" t="s">
        <v>158</v>
      </c>
      <c r="F40" s="16">
        <v>48</v>
      </c>
      <c r="G40" s="25">
        <v>0.31</v>
      </c>
    </row>
    <row r="41" spans="5:7" ht="15.75" customHeight="1">
      <c r="E41" s="17" t="s">
        <v>159</v>
      </c>
      <c r="F41" s="16">
        <v>25</v>
      </c>
      <c r="G41" s="25">
        <v>0.16</v>
      </c>
    </row>
    <row r="42" spans="5:7" ht="15.75" customHeight="1">
      <c r="E42" s="17" t="s">
        <v>160</v>
      </c>
      <c r="F42" s="16">
        <v>27</v>
      </c>
      <c r="G42" s="25">
        <v>0.17</v>
      </c>
    </row>
    <row r="43" spans="5:7" ht="15.75" customHeight="1">
      <c r="E43" s="17" t="s">
        <v>164</v>
      </c>
      <c r="F43" s="16">
        <v>7</v>
      </c>
      <c r="G43" s="25">
        <v>0.04</v>
      </c>
    </row>
    <row r="44" spans="5:7" ht="15.75" customHeight="1">
      <c r="E44" s="16" t="s">
        <v>37</v>
      </c>
      <c r="F44" s="16">
        <v>156</v>
      </c>
      <c r="G44" s="25">
        <v>1</v>
      </c>
    </row>
  </sheetData>
  <pageMargins left="0.7" right="0.7" top="0.75" bottom="0.75" header="0.3" footer="0.3"/>
  <pageSetup paperSize="9"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6"/>
  <sheetViews>
    <sheetView zoomScale="120" zoomScaleNormal="120" workbookViewId="0">
      <selection activeCell="K12" sqref="K12"/>
    </sheetView>
  </sheetViews>
  <sheetFormatPr baseColWidth="10" defaultColWidth="12.6640625" defaultRowHeight="15.75" customHeight="1"/>
  <cols>
    <col min="1" max="1" width="26.83203125" customWidth="1"/>
    <col min="2" max="2" width="0" hidden="1" customWidth="1"/>
  </cols>
  <sheetData>
    <row r="1" spans="1:3" ht="15.75" customHeight="1">
      <c r="A1" s="60" t="s">
        <v>165</v>
      </c>
      <c r="B1" s="14" t="s">
        <v>5</v>
      </c>
      <c r="C1" s="15" t="s">
        <v>6</v>
      </c>
    </row>
    <row r="2" spans="1:3" ht="15.75" customHeight="1">
      <c r="A2" s="61" t="s">
        <v>166</v>
      </c>
      <c r="B2" s="1" t="s">
        <v>167</v>
      </c>
      <c r="C2" s="6" t="s">
        <v>168</v>
      </c>
    </row>
    <row r="3" spans="1:3" ht="15.75" customHeight="1">
      <c r="A3" s="61" t="s">
        <v>169</v>
      </c>
      <c r="B3" s="1">
        <v>80</v>
      </c>
      <c r="C3" s="6">
        <f t="shared" ref="C3:C9" si="0">B3/$B$9</f>
        <v>0.51282051282051277</v>
      </c>
    </row>
    <row r="4" spans="1:3" ht="15.75" customHeight="1">
      <c r="A4" s="61" t="s">
        <v>170</v>
      </c>
      <c r="B4" s="1">
        <v>35</v>
      </c>
      <c r="C4" s="6">
        <f t="shared" si="0"/>
        <v>0.22435897435897437</v>
      </c>
    </row>
    <row r="5" spans="1:3" ht="15.75" customHeight="1">
      <c r="A5" s="62" t="s">
        <v>171</v>
      </c>
      <c r="B5" s="1">
        <v>19</v>
      </c>
      <c r="C5" s="6">
        <f t="shared" si="0"/>
        <v>0.12179487179487179</v>
      </c>
    </row>
    <row r="6" spans="1:3" ht="15.75" customHeight="1">
      <c r="A6" s="62" t="s">
        <v>172</v>
      </c>
      <c r="B6" s="1">
        <v>14</v>
      </c>
      <c r="C6" s="6">
        <f t="shared" si="0"/>
        <v>8.9743589743589744E-2</v>
      </c>
    </row>
    <row r="7" spans="1:3" ht="15.75" customHeight="1">
      <c r="A7" s="62" t="s">
        <v>173</v>
      </c>
      <c r="B7" s="1">
        <v>5</v>
      </c>
      <c r="C7" s="6">
        <f t="shared" si="0"/>
        <v>3.2051282051282048E-2</v>
      </c>
    </row>
    <row r="8" spans="1:3" ht="15.75" customHeight="1">
      <c r="A8" s="62" t="s">
        <v>174</v>
      </c>
      <c r="B8" s="1">
        <v>3</v>
      </c>
      <c r="C8" s="6">
        <f t="shared" si="0"/>
        <v>1.9230769230769232E-2</v>
      </c>
    </row>
    <row r="9" spans="1:3" ht="15.75" customHeight="1">
      <c r="A9" s="62" t="s">
        <v>175</v>
      </c>
      <c r="B9" s="1">
        <f>SUM(B3:B8)</f>
        <v>156</v>
      </c>
      <c r="C9" s="6">
        <f t="shared" si="0"/>
        <v>1</v>
      </c>
    </row>
    <row r="11" spans="1:3" ht="15.75" customHeight="1">
      <c r="A11" s="1"/>
    </row>
    <row r="13" spans="1:3" ht="15.75" customHeight="1">
      <c r="A13" s="75" t="s">
        <v>176</v>
      </c>
    </row>
    <row r="16" spans="1:3" ht="15.75" customHeight="1">
      <c r="A16" s="76" t="s">
        <v>177</v>
      </c>
    </row>
    <row r="35" spans="1:1" ht="15.75" customHeight="1">
      <c r="A35" s="39" t="s">
        <v>178</v>
      </c>
    </row>
    <row r="36" spans="1:1" ht="15.75" customHeight="1">
      <c r="A36" s="39" t="s">
        <v>179</v>
      </c>
    </row>
  </sheetData>
  <pageMargins left="0.7" right="0.7" top="0.75" bottom="0.75" header="0.3" footer="0.3"/>
  <pageSetup paperSize="9"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49"/>
  <sheetViews>
    <sheetView zoomScale="88" zoomScaleNormal="100" workbookViewId="0">
      <selection activeCell="N26" sqref="N26"/>
    </sheetView>
  </sheetViews>
  <sheetFormatPr baseColWidth="10" defaultColWidth="12.6640625" defaultRowHeight="15.75" customHeight="1"/>
  <cols>
    <col min="1" max="1" width="36.5" customWidth="1"/>
    <col min="2" max="3" width="10.6640625" customWidth="1"/>
    <col min="4" max="4" width="3.6640625" customWidth="1"/>
    <col min="5" max="5" width="32" customWidth="1"/>
    <col min="7" max="7" width="25.1640625" customWidth="1"/>
    <col min="8" max="8" width="11.5" customWidth="1"/>
    <col min="9" max="9" width="11.1640625" customWidth="1"/>
  </cols>
  <sheetData>
    <row r="1" spans="1:13" ht="15.75" customHeight="1">
      <c r="A1" s="3" t="s">
        <v>180</v>
      </c>
      <c r="B1" s="4" t="s">
        <v>5</v>
      </c>
      <c r="C1" s="28" t="s">
        <v>6</v>
      </c>
      <c r="D1" s="1"/>
      <c r="E1" s="1" t="s">
        <v>4</v>
      </c>
      <c r="G1" s="29" t="s">
        <v>4</v>
      </c>
      <c r="H1" s="29" t="s">
        <v>5</v>
      </c>
      <c r="I1" s="29" t="s">
        <v>6</v>
      </c>
      <c r="K1" s="79" t="s">
        <v>4</v>
      </c>
      <c r="L1" s="29" t="s">
        <v>5</v>
      </c>
      <c r="M1" s="29" t="s">
        <v>6</v>
      </c>
    </row>
    <row r="2" spans="1:13" ht="15.75" customHeight="1">
      <c r="A2" s="1" t="s">
        <v>166</v>
      </c>
      <c r="B2" s="1" t="s">
        <v>167</v>
      </c>
      <c r="C2" s="77" t="s">
        <v>168</v>
      </c>
      <c r="D2" s="30"/>
      <c r="E2" s="30" t="s">
        <v>181</v>
      </c>
      <c r="G2" s="17" t="s">
        <v>182</v>
      </c>
      <c r="H2" s="1">
        <v>9</v>
      </c>
      <c r="I2" s="6">
        <f t="shared" ref="I2:I37" si="0">H2/$H$37</f>
        <v>0.125</v>
      </c>
      <c r="K2" s="56" t="s">
        <v>183</v>
      </c>
      <c r="L2" s="1">
        <v>9</v>
      </c>
      <c r="M2" s="18">
        <f t="shared" ref="M2:M12" si="1">L2/$L$12</f>
        <v>0.125</v>
      </c>
    </row>
    <row r="3" spans="1:13" ht="15.75" customHeight="1">
      <c r="A3" s="1" t="s">
        <v>184</v>
      </c>
      <c r="B3" s="1">
        <v>72</v>
      </c>
      <c r="C3" s="77">
        <f>B3/$B$5</f>
        <v>0.46153846153846156</v>
      </c>
      <c r="D3" s="1"/>
      <c r="E3" s="1" t="s">
        <v>185</v>
      </c>
      <c r="G3" s="17" t="s">
        <v>186</v>
      </c>
      <c r="H3" s="1">
        <v>8</v>
      </c>
      <c r="I3" s="6">
        <f t="shared" si="0"/>
        <v>0.1111111111111111</v>
      </c>
      <c r="K3" s="56" t="s">
        <v>187</v>
      </c>
      <c r="L3" s="1">
        <v>8</v>
      </c>
      <c r="M3" s="18">
        <f t="shared" si="1"/>
        <v>0.1111111111111111</v>
      </c>
    </row>
    <row r="4" spans="1:13" ht="15.75" customHeight="1">
      <c r="A4" s="1" t="s">
        <v>188</v>
      </c>
      <c r="B4" s="1">
        <v>84</v>
      </c>
      <c r="C4" s="77">
        <f>B4/$B$5</f>
        <v>0.53846153846153844</v>
      </c>
      <c r="D4" s="30"/>
      <c r="E4" s="30" t="s">
        <v>181</v>
      </c>
      <c r="G4" s="17" t="s">
        <v>189</v>
      </c>
      <c r="H4" s="1">
        <v>8</v>
      </c>
      <c r="I4" s="6">
        <f t="shared" si="0"/>
        <v>0.1111111111111111</v>
      </c>
      <c r="K4" s="56" t="s">
        <v>189</v>
      </c>
      <c r="L4" s="1">
        <v>8</v>
      </c>
      <c r="M4" s="18">
        <f t="shared" si="1"/>
        <v>0.1111111111111111</v>
      </c>
    </row>
    <row r="5" spans="1:13" ht="15.75" customHeight="1">
      <c r="A5" s="1" t="s">
        <v>37</v>
      </c>
      <c r="B5" s="1">
        <f>SUM(B3:B4)</f>
        <v>156</v>
      </c>
      <c r="C5" s="77">
        <f>B5/$B$5</f>
        <v>1</v>
      </c>
      <c r="D5" s="30"/>
      <c r="E5" s="30" t="s">
        <v>190</v>
      </c>
      <c r="G5" s="17" t="s">
        <v>190</v>
      </c>
      <c r="H5" s="1">
        <v>5</v>
      </c>
      <c r="I5" s="6">
        <f t="shared" si="0"/>
        <v>6.9444444444444448E-2</v>
      </c>
      <c r="K5" s="56" t="s">
        <v>191</v>
      </c>
      <c r="L5" s="1">
        <v>5</v>
      </c>
      <c r="M5" s="18">
        <f t="shared" si="1"/>
        <v>6.9444444444444448E-2</v>
      </c>
    </row>
    <row r="6" spans="1:13" ht="15.75" customHeight="1">
      <c r="A6" s="1" t="s">
        <v>192</v>
      </c>
      <c r="C6" s="30"/>
      <c r="D6" s="30"/>
      <c r="E6" s="30" t="s">
        <v>190</v>
      </c>
      <c r="G6" s="17" t="s">
        <v>193</v>
      </c>
      <c r="H6" s="1">
        <v>4</v>
      </c>
      <c r="I6" s="6">
        <f t="shared" si="0"/>
        <v>5.5555555555555552E-2</v>
      </c>
      <c r="K6" s="56" t="s">
        <v>194</v>
      </c>
      <c r="L6" s="1">
        <v>4</v>
      </c>
      <c r="M6" s="18">
        <f t="shared" si="1"/>
        <v>5.5555555555555552E-2</v>
      </c>
    </row>
    <row r="7" spans="1:13" ht="15.75" customHeight="1">
      <c r="C7" s="30"/>
      <c r="D7" s="30"/>
      <c r="E7" s="30" t="s">
        <v>186</v>
      </c>
      <c r="G7" s="17" t="s">
        <v>195</v>
      </c>
      <c r="H7" s="1">
        <v>4</v>
      </c>
      <c r="I7" s="6">
        <f t="shared" si="0"/>
        <v>5.5555555555555552E-2</v>
      </c>
      <c r="K7" s="56" t="s">
        <v>196</v>
      </c>
      <c r="L7" s="1">
        <v>4</v>
      </c>
      <c r="M7" s="18">
        <f t="shared" si="1"/>
        <v>5.5555555555555552E-2</v>
      </c>
    </row>
    <row r="8" spans="1:13" ht="15.75" customHeight="1">
      <c r="C8" s="30"/>
      <c r="D8" s="30"/>
      <c r="E8" s="30" t="s">
        <v>197</v>
      </c>
      <c r="G8" s="17" t="s">
        <v>181</v>
      </c>
      <c r="H8" s="1">
        <v>3</v>
      </c>
      <c r="I8" s="6">
        <f t="shared" si="0"/>
        <v>4.1666666666666664E-2</v>
      </c>
      <c r="K8" s="56" t="s">
        <v>198</v>
      </c>
      <c r="L8" s="1">
        <v>3</v>
      </c>
      <c r="M8" s="18">
        <f t="shared" si="1"/>
        <v>4.1666666666666664E-2</v>
      </c>
    </row>
    <row r="9" spans="1:13" ht="15.75" customHeight="1">
      <c r="C9" s="30"/>
      <c r="D9" s="30"/>
      <c r="E9" s="30" t="s">
        <v>186</v>
      </c>
      <c r="G9" s="17" t="s">
        <v>199</v>
      </c>
      <c r="H9" s="1">
        <v>3</v>
      </c>
      <c r="I9" s="6">
        <f t="shared" si="0"/>
        <v>4.1666666666666664E-2</v>
      </c>
      <c r="K9" s="56" t="s">
        <v>200</v>
      </c>
      <c r="L9" s="1">
        <v>3</v>
      </c>
      <c r="M9" s="18">
        <f t="shared" si="1"/>
        <v>4.1666666666666664E-2</v>
      </c>
    </row>
    <row r="10" spans="1:13" ht="15.75" customHeight="1">
      <c r="C10" s="31"/>
      <c r="D10" s="31"/>
      <c r="E10" s="31" t="s">
        <v>201</v>
      </c>
      <c r="G10" s="17" t="s">
        <v>202</v>
      </c>
      <c r="H10" s="1">
        <v>2</v>
      </c>
      <c r="I10" s="6">
        <f t="shared" si="0"/>
        <v>2.7777777777777776E-2</v>
      </c>
      <c r="K10" s="56" t="s">
        <v>203</v>
      </c>
      <c r="L10" s="1">
        <v>2</v>
      </c>
      <c r="M10" s="18">
        <f t="shared" si="1"/>
        <v>2.7777777777777776E-2</v>
      </c>
    </row>
    <row r="11" spans="1:13" ht="15.75" customHeight="1">
      <c r="C11" s="30"/>
      <c r="D11" s="30"/>
      <c r="E11" s="30" t="s">
        <v>189</v>
      </c>
      <c r="G11" s="17" t="s">
        <v>204</v>
      </c>
      <c r="H11" s="1">
        <v>1</v>
      </c>
      <c r="I11" s="6">
        <f t="shared" si="0"/>
        <v>1.3888888888888888E-2</v>
      </c>
      <c r="K11" s="56" t="s">
        <v>205</v>
      </c>
      <c r="L11" s="1">
        <v>26</v>
      </c>
      <c r="M11" s="18">
        <f t="shared" si="1"/>
        <v>0.3611111111111111</v>
      </c>
    </row>
    <row r="12" spans="1:13" ht="15.75" customHeight="1" thickBot="1">
      <c r="C12" s="30"/>
      <c r="D12" s="30"/>
      <c r="E12" s="30" t="s">
        <v>186</v>
      </c>
      <c r="G12" s="17" t="s">
        <v>206</v>
      </c>
      <c r="H12" s="1">
        <v>1</v>
      </c>
      <c r="I12" s="6">
        <f t="shared" si="0"/>
        <v>1.3888888888888888E-2</v>
      </c>
      <c r="K12" s="57" t="s">
        <v>175</v>
      </c>
      <c r="L12" s="11">
        <f>SUM(L2:L11)</f>
        <v>72</v>
      </c>
      <c r="M12" s="78">
        <f t="shared" si="1"/>
        <v>1</v>
      </c>
    </row>
    <row r="13" spans="1:13" ht="15.75" customHeight="1">
      <c r="C13" s="31"/>
      <c r="D13" s="31"/>
      <c r="E13" s="31" t="s">
        <v>207</v>
      </c>
      <c r="G13" s="17" t="s">
        <v>208</v>
      </c>
      <c r="H13" s="1">
        <v>1</v>
      </c>
      <c r="I13" s="6">
        <f t="shared" si="0"/>
        <v>1.3888888888888888E-2</v>
      </c>
      <c r="K13" s="17"/>
      <c r="M13" s="6"/>
    </row>
    <row r="14" spans="1:13" ht="15.75" customHeight="1">
      <c r="C14" s="30"/>
      <c r="D14" s="30"/>
      <c r="E14" s="30" t="s">
        <v>189</v>
      </c>
      <c r="G14" s="17" t="s">
        <v>209</v>
      </c>
      <c r="H14" s="1">
        <v>1</v>
      </c>
      <c r="I14" s="6">
        <f t="shared" si="0"/>
        <v>1.3888888888888888E-2</v>
      </c>
      <c r="K14" s="17"/>
      <c r="M14" s="6"/>
    </row>
    <row r="15" spans="1:13" ht="15.75" customHeight="1">
      <c r="C15" s="30"/>
      <c r="D15" s="30"/>
      <c r="E15" s="30" t="s">
        <v>186</v>
      </c>
      <c r="G15" s="17" t="s">
        <v>210</v>
      </c>
      <c r="H15" s="1">
        <v>1</v>
      </c>
      <c r="I15" s="6">
        <f t="shared" si="0"/>
        <v>1.3888888888888888E-2</v>
      </c>
      <c r="K15" s="17"/>
      <c r="M15" s="6"/>
    </row>
    <row r="16" spans="1:13" ht="15.75" customHeight="1">
      <c r="C16" s="30"/>
      <c r="D16" s="30"/>
      <c r="E16" s="30" t="s">
        <v>193</v>
      </c>
      <c r="G16" s="17" t="s">
        <v>211</v>
      </c>
      <c r="H16" s="1">
        <v>1</v>
      </c>
      <c r="I16" s="6">
        <f t="shared" si="0"/>
        <v>1.3888888888888888E-2</v>
      </c>
      <c r="K16" s="17"/>
      <c r="M16" s="6"/>
    </row>
    <row r="17" spans="3:13" ht="15.75" customHeight="1">
      <c r="C17" s="30"/>
      <c r="D17" s="30"/>
      <c r="E17" s="30" t="s">
        <v>212</v>
      </c>
      <c r="G17" s="17" t="s">
        <v>213</v>
      </c>
      <c r="H17" s="1">
        <v>1</v>
      </c>
      <c r="I17" s="6">
        <f t="shared" si="0"/>
        <v>1.3888888888888888E-2</v>
      </c>
      <c r="K17" s="17"/>
      <c r="M17" s="6"/>
    </row>
    <row r="18" spans="3:13" ht="15.75" customHeight="1">
      <c r="C18" s="31"/>
      <c r="D18" s="31"/>
      <c r="E18" s="31" t="s">
        <v>214</v>
      </c>
      <c r="G18" s="17" t="s">
        <v>215</v>
      </c>
      <c r="H18" s="1">
        <v>1</v>
      </c>
      <c r="I18" s="6">
        <f t="shared" si="0"/>
        <v>1.3888888888888888E-2</v>
      </c>
      <c r="K18" s="17"/>
      <c r="M18" s="6"/>
    </row>
    <row r="19" spans="3:13" ht="15.75" customHeight="1">
      <c r="C19" s="30"/>
      <c r="D19" s="30"/>
      <c r="E19" s="30" t="s">
        <v>189</v>
      </c>
      <c r="G19" s="17" t="s">
        <v>216</v>
      </c>
      <c r="H19" s="1">
        <v>1</v>
      </c>
      <c r="I19" s="6">
        <f t="shared" si="0"/>
        <v>1.3888888888888888E-2</v>
      </c>
      <c r="K19" s="17"/>
      <c r="M19" s="6"/>
    </row>
    <row r="20" spans="3:13" ht="15.75" customHeight="1">
      <c r="C20" s="30"/>
      <c r="D20" s="30"/>
      <c r="E20" s="30" t="s">
        <v>182</v>
      </c>
      <c r="G20" s="17" t="s">
        <v>217</v>
      </c>
      <c r="H20" s="1">
        <v>1</v>
      </c>
      <c r="I20" s="6">
        <f t="shared" si="0"/>
        <v>1.3888888888888888E-2</v>
      </c>
      <c r="K20" s="17"/>
      <c r="M20" s="6"/>
    </row>
    <row r="21" spans="3:13" ht="15.75" customHeight="1">
      <c r="C21" s="30"/>
      <c r="D21" s="30"/>
      <c r="E21" s="30" t="s">
        <v>190</v>
      </c>
      <c r="G21" s="17" t="s">
        <v>218</v>
      </c>
      <c r="H21" s="1">
        <v>1</v>
      </c>
      <c r="I21" s="6">
        <f t="shared" si="0"/>
        <v>1.3888888888888888E-2</v>
      </c>
      <c r="K21" s="17"/>
      <c r="L21" s="32"/>
      <c r="M21" s="34"/>
    </row>
    <row r="22" spans="3:13" ht="15.75" customHeight="1">
      <c r="C22" s="30"/>
      <c r="D22" s="30"/>
      <c r="E22" s="30" t="s">
        <v>195</v>
      </c>
      <c r="G22" s="17" t="s">
        <v>219</v>
      </c>
      <c r="H22" s="1">
        <v>1</v>
      </c>
      <c r="I22" s="6">
        <f t="shared" si="0"/>
        <v>1.3888888888888888E-2</v>
      </c>
      <c r="K22" s="17"/>
      <c r="M22" s="6"/>
    </row>
    <row r="23" spans="3:13" ht="15.75" customHeight="1">
      <c r="C23" s="30"/>
      <c r="D23" s="30"/>
      <c r="E23" s="30" t="s">
        <v>202</v>
      </c>
      <c r="G23" s="17" t="s">
        <v>220</v>
      </c>
      <c r="H23" s="1">
        <v>1</v>
      </c>
      <c r="I23" s="6">
        <f t="shared" si="0"/>
        <v>1.3888888888888888E-2</v>
      </c>
      <c r="K23" s="17"/>
      <c r="M23" s="6"/>
    </row>
    <row r="24" spans="3:13" ht="15.75" customHeight="1">
      <c r="C24" s="30"/>
      <c r="D24" s="30"/>
      <c r="E24" s="30" t="s">
        <v>221</v>
      </c>
      <c r="G24" s="17" t="s">
        <v>222</v>
      </c>
      <c r="H24" s="1">
        <v>1</v>
      </c>
      <c r="I24" s="6">
        <f t="shared" si="0"/>
        <v>1.3888888888888888E-2</v>
      </c>
      <c r="K24" s="17"/>
      <c r="M24" s="6"/>
    </row>
    <row r="25" spans="3:13" ht="15.75" customHeight="1">
      <c r="C25" s="31"/>
      <c r="D25" s="31"/>
      <c r="E25" s="31" t="s">
        <v>223</v>
      </c>
      <c r="G25" s="17" t="s">
        <v>224</v>
      </c>
      <c r="H25" s="1">
        <v>1</v>
      </c>
      <c r="I25" s="6">
        <f t="shared" si="0"/>
        <v>1.3888888888888888E-2</v>
      </c>
      <c r="K25" s="17"/>
      <c r="M25" s="6"/>
    </row>
    <row r="26" spans="3:13" ht="15.75" customHeight="1">
      <c r="C26" s="30"/>
      <c r="D26" s="30"/>
      <c r="E26" s="30" t="s">
        <v>182</v>
      </c>
      <c r="G26" s="17" t="s">
        <v>225</v>
      </c>
      <c r="H26" s="1">
        <v>1</v>
      </c>
      <c r="I26" s="6">
        <f t="shared" si="0"/>
        <v>1.3888888888888888E-2</v>
      </c>
      <c r="K26" s="17"/>
      <c r="M26" s="6"/>
    </row>
    <row r="27" spans="3:13" ht="15.75" customHeight="1">
      <c r="C27" s="30"/>
      <c r="D27" s="30"/>
      <c r="E27" s="30" t="s">
        <v>202</v>
      </c>
      <c r="G27" s="17" t="s">
        <v>226</v>
      </c>
      <c r="H27" s="1">
        <v>1</v>
      </c>
      <c r="I27" s="6">
        <f t="shared" si="0"/>
        <v>1.3888888888888888E-2</v>
      </c>
      <c r="K27" s="17"/>
      <c r="M27" s="6"/>
    </row>
    <row r="28" spans="3:13" ht="15.75" customHeight="1">
      <c r="C28" s="30"/>
      <c r="D28" s="30"/>
      <c r="E28" s="30" t="s">
        <v>182</v>
      </c>
      <c r="G28" s="17" t="s">
        <v>227</v>
      </c>
      <c r="H28" s="1">
        <v>1</v>
      </c>
      <c r="I28" s="6">
        <f t="shared" si="0"/>
        <v>1.3888888888888888E-2</v>
      </c>
      <c r="K28" s="17"/>
      <c r="M28" s="6"/>
    </row>
    <row r="29" spans="3:13" ht="15.75" customHeight="1">
      <c r="C29" s="31"/>
      <c r="D29" s="31"/>
      <c r="E29" s="31" t="s">
        <v>227</v>
      </c>
      <c r="G29" s="17" t="s">
        <v>223</v>
      </c>
      <c r="H29" s="1">
        <v>1</v>
      </c>
      <c r="I29" s="6">
        <f t="shared" si="0"/>
        <v>1.3888888888888888E-2</v>
      </c>
      <c r="K29" s="17"/>
      <c r="M29" s="6"/>
    </row>
    <row r="30" spans="3:13" ht="15.75" customHeight="1">
      <c r="C30" s="30"/>
      <c r="D30" s="30"/>
      <c r="E30" s="30" t="s">
        <v>193</v>
      </c>
      <c r="G30" s="17" t="s">
        <v>221</v>
      </c>
      <c r="H30" s="1">
        <v>1</v>
      </c>
      <c r="I30" s="6">
        <f t="shared" si="0"/>
        <v>1.3888888888888888E-2</v>
      </c>
      <c r="K30" s="17"/>
      <c r="M30" s="6"/>
    </row>
    <row r="31" spans="3:13" ht="15.75" customHeight="1">
      <c r="C31" s="30"/>
      <c r="D31" s="30"/>
      <c r="E31" s="30" t="s">
        <v>182</v>
      </c>
      <c r="G31" s="17" t="s">
        <v>214</v>
      </c>
      <c r="H31" s="1">
        <v>1</v>
      </c>
      <c r="I31" s="6">
        <f t="shared" si="0"/>
        <v>1.3888888888888888E-2</v>
      </c>
      <c r="K31" s="17"/>
      <c r="M31" s="6"/>
    </row>
    <row r="32" spans="3:13" ht="15.75" customHeight="1">
      <c r="C32" s="30"/>
      <c r="D32" s="30"/>
      <c r="E32" s="30" t="s">
        <v>226</v>
      </c>
      <c r="G32" s="17" t="s">
        <v>212</v>
      </c>
      <c r="H32" s="1">
        <v>1</v>
      </c>
      <c r="I32" s="6">
        <f t="shared" si="0"/>
        <v>1.3888888888888888E-2</v>
      </c>
      <c r="K32" s="17"/>
      <c r="M32" s="6"/>
    </row>
    <row r="33" spans="3:22" ht="15.75" customHeight="1">
      <c r="C33" s="30"/>
      <c r="D33" s="30"/>
      <c r="E33" s="30" t="s">
        <v>186</v>
      </c>
      <c r="G33" s="17" t="s">
        <v>207</v>
      </c>
      <c r="H33" s="1">
        <v>1</v>
      </c>
      <c r="I33" s="6">
        <f t="shared" si="0"/>
        <v>1.3888888888888888E-2</v>
      </c>
      <c r="K33" s="17"/>
      <c r="M33" s="6"/>
    </row>
    <row r="34" spans="3:22" ht="15.75" customHeight="1">
      <c r="C34" s="30"/>
      <c r="D34" s="30"/>
      <c r="E34" s="30" t="s">
        <v>189</v>
      </c>
      <c r="G34" s="17" t="s">
        <v>201</v>
      </c>
      <c r="H34" s="1">
        <v>1</v>
      </c>
      <c r="I34" s="6">
        <f t="shared" si="0"/>
        <v>1.3888888888888888E-2</v>
      </c>
      <c r="K34" s="17"/>
      <c r="M34" s="6"/>
    </row>
    <row r="35" spans="3:22" ht="15.75" customHeight="1">
      <c r="C35" s="31"/>
      <c r="D35" s="31"/>
      <c r="E35" s="31" t="s">
        <v>220</v>
      </c>
      <c r="G35" s="17" t="s">
        <v>197</v>
      </c>
      <c r="H35" s="1">
        <v>1</v>
      </c>
      <c r="I35" s="6">
        <f t="shared" si="0"/>
        <v>1.3888888888888888E-2</v>
      </c>
      <c r="K35" s="17"/>
      <c r="L35" s="44" t="s">
        <v>228</v>
      </c>
      <c r="M35" s="6"/>
    </row>
    <row r="36" spans="3:22" ht="15.75" customHeight="1">
      <c r="C36" s="30"/>
      <c r="D36" s="30"/>
      <c r="E36" s="30" t="s">
        <v>195</v>
      </c>
      <c r="G36" s="17" t="s">
        <v>229</v>
      </c>
      <c r="H36" s="1">
        <v>1</v>
      </c>
      <c r="I36" s="6">
        <f t="shared" si="0"/>
        <v>1.3888888888888888E-2</v>
      </c>
      <c r="K36" s="17"/>
      <c r="M36" s="6"/>
    </row>
    <row r="37" spans="3:22" ht="15.75" customHeight="1">
      <c r="C37" s="30"/>
      <c r="D37" s="30"/>
      <c r="E37" s="30" t="s">
        <v>193</v>
      </c>
      <c r="G37" s="17" t="s">
        <v>37</v>
      </c>
      <c r="H37" s="1">
        <f>SUM(H2:H36)</f>
        <v>72</v>
      </c>
      <c r="I37" s="6">
        <f t="shared" si="0"/>
        <v>1</v>
      </c>
      <c r="K37" s="16"/>
      <c r="L37" s="39" t="s">
        <v>230</v>
      </c>
    </row>
    <row r="38" spans="3:22" ht="15.75" customHeight="1">
      <c r="C38" s="30"/>
      <c r="D38" s="30"/>
      <c r="E38" s="30" t="s">
        <v>182</v>
      </c>
      <c r="G38" s="30"/>
      <c r="L38" s="42" t="s">
        <v>231</v>
      </c>
    </row>
    <row r="39" spans="3:22" ht="15.75" customHeight="1">
      <c r="C39" s="30"/>
      <c r="D39" s="30"/>
      <c r="E39" s="30" t="s">
        <v>225</v>
      </c>
      <c r="G39" s="30"/>
      <c r="V39" s="63" t="s">
        <v>232</v>
      </c>
    </row>
    <row r="40" spans="3:22" ht="15.75" customHeight="1">
      <c r="C40" s="31"/>
      <c r="D40" s="31"/>
      <c r="E40" s="31" t="s">
        <v>224</v>
      </c>
      <c r="G40" s="30"/>
    </row>
    <row r="41" spans="3:22" ht="15.75" customHeight="1">
      <c r="C41" s="30"/>
      <c r="D41" s="30"/>
      <c r="E41" s="30" t="s">
        <v>189</v>
      </c>
      <c r="G41" s="30"/>
    </row>
    <row r="42" spans="3:22" ht="15.75" customHeight="1">
      <c r="C42" s="31"/>
      <c r="D42" s="31"/>
      <c r="E42" s="31" t="s">
        <v>222</v>
      </c>
      <c r="G42" s="30"/>
    </row>
    <row r="43" spans="3:22" ht="15.75" customHeight="1">
      <c r="C43" s="31"/>
      <c r="D43" s="31"/>
      <c r="E43" s="31" t="s">
        <v>213</v>
      </c>
      <c r="G43" s="30"/>
    </row>
    <row r="44" spans="3:22" ht="15.75" customHeight="1">
      <c r="C44" s="30"/>
      <c r="D44" s="30"/>
      <c r="E44" s="30" t="s">
        <v>186</v>
      </c>
      <c r="G44" s="30"/>
    </row>
    <row r="45" spans="3:22" ht="15.75" customHeight="1">
      <c r="C45" s="31"/>
      <c r="D45" s="31"/>
      <c r="E45" s="31" t="s">
        <v>219</v>
      </c>
      <c r="G45" s="30"/>
    </row>
    <row r="46" spans="3:22" ht="15.75" customHeight="1">
      <c r="C46" s="30"/>
      <c r="D46" s="30"/>
      <c r="E46" s="30" t="s">
        <v>190</v>
      </c>
      <c r="G46" s="30"/>
    </row>
    <row r="47" spans="3:22" ht="15.75" customHeight="1">
      <c r="C47" s="30"/>
      <c r="D47" s="30"/>
      <c r="E47" s="30" t="s">
        <v>206</v>
      </c>
      <c r="G47" s="30"/>
    </row>
    <row r="48" spans="3:22" ht="15.75" customHeight="1">
      <c r="C48" s="30"/>
      <c r="D48" s="30"/>
      <c r="E48" s="30" t="s">
        <v>182</v>
      </c>
      <c r="G48" s="30"/>
    </row>
    <row r="49" spans="3:12" ht="15.75" customHeight="1">
      <c r="C49" s="30"/>
      <c r="D49" s="30"/>
      <c r="E49" s="30" t="s">
        <v>208</v>
      </c>
      <c r="G49" s="30"/>
    </row>
    <row r="50" spans="3:12" ht="15.75" customHeight="1">
      <c r="C50" s="30"/>
      <c r="D50" s="30"/>
      <c r="E50" s="30" t="s">
        <v>199</v>
      </c>
      <c r="G50" s="30"/>
    </row>
    <row r="51" spans="3:12" ht="15.75" customHeight="1">
      <c r="C51" s="30"/>
      <c r="D51" s="30"/>
      <c r="E51" s="30" t="s">
        <v>209</v>
      </c>
      <c r="G51" s="30"/>
    </row>
    <row r="52" spans="3:12" ht="15.75" customHeight="1">
      <c r="C52" s="30"/>
      <c r="D52" s="30"/>
      <c r="E52" s="30" t="s">
        <v>189</v>
      </c>
      <c r="G52" s="30"/>
    </row>
    <row r="53" spans="3:12" ht="15.75" customHeight="1">
      <c r="C53" s="30"/>
      <c r="D53" s="30"/>
      <c r="E53" s="30" t="s">
        <v>204</v>
      </c>
      <c r="G53" s="30"/>
    </row>
    <row r="54" spans="3:12" ht="15.75" customHeight="1">
      <c r="C54" s="30"/>
      <c r="D54" s="30"/>
      <c r="E54" s="30" t="s">
        <v>211</v>
      </c>
      <c r="G54" s="30"/>
    </row>
    <row r="55" spans="3:12" ht="15.75" customHeight="1">
      <c r="C55" s="31"/>
      <c r="D55" s="31"/>
      <c r="E55" s="31" t="s">
        <v>210</v>
      </c>
      <c r="G55" s="30"/>
    </row>
    <row r="56" spans="3:12" ht="15.75" customHeight="1">
      <c r="C56" s="30"/>
      <c r="D56" s="30"/>
      <c r="E56" s="30" t="s">
        <v>186</v>
      </c>
      <c r="G56" s="30"/>
    </row>
    <row r="57" spans="3:12" ht="15.75" customHeight="1">
      <c r="C57" s="30"/>
      <c r="D57" s="30"/>
      <c r="E57" s="30" t="s">
        <v>190</v>
      </c>
      <c r="G57" s="30"/>
    </row>
    <row r="58" spans="3:12" ht="15.75" customHeight="1">
      <c r="C58" s="30"/>
      <c r="D58" s="30"/>
      <c r="E58" s="30" t="s">
        <v>193</v>
      </c>
      <c r="G58" s="30"/>
      <c r="L58" s="22" t="s">
        <v>233</v>
      </c>
    </row>
    <row r="59" spans="3:12" ht="15.75" customHeight="1">
      <c r="C59" s="31"/>
      <c r="D59" s="31"/>
      <c r="E59" s="31" t="s">
        <v>215</v>
      </c>
      <c r="G59" s="30"/>
      <c r="L59" s="17" t="s">
        <v>204</v>
      </c>
    </row>
    <row r="60" spans="3:12" ht="15.75" customHeight="1">
      <c r="C60" s="31"/>
      <c r="D60" s="31"/>
      <c r="E60" s="31" t="s">
        <v>216</v>
      </c>
      <c r="G60" s="30"/>
      <c r="L60" s="17" t="s">
        <v>206</v>
      </c>
    </row>
    <row r="61" spans="3:12" ht="15">
      <c r="C61" s="30"/>
      <c r="D61" s="30"/>
      <c r="E61" s="30" t="s">
        <v>189</v>
      </c>
      <c r="G61" s="30"/>
      <c r="L61" s="17" t="s">
        <v>208</v>
      </c>
    </row>
    <row r="62" spans="3:12" ht="15">
      <c r="C62" s="30"/>
      <c r="D62" s="30"/>
      <c r="E62" s="30" t="s">
        <v>182</v>
      </c>
      <c r="G62" s="30"/>
      <c r="L62" s="17" t="s">
        <v>209</v>
      </c>
    </row>
    <row r="63" spans="3:12" ht="15">
      <c r="C63" s="30"/>
      <c r="D63" s="30"/>
      <c r="E63" s="30" t="s">
        <v>199</v>
      </c>
      <c r="G63" s="30"/>
      <c r="L63" s="17" t="s">
        <v>210</v>
      </c>
    </row>
    <row r="64" spans="3:12" ht="15">
      <c r="C64" s="30"/>
      <c r="D64" s="30"/>
      <c r="E64" s="30" t="s">
        <v>195</v>
      </c>
      <c r="G64" s="30"/>
      <c r="L64" s="17" t="s">
        <v>211</v>
      </c>
    </row>
    <row r="65" spans="1:12" ht="15">
      <c r="C65" s="31"/>
      <c r="D65" s="31"/>
      <c r="E65" s="31" t="s">
        <v>217</v>
      </c>
      <c r="G65" s="30"/>
      <c r="L65" s="17" t="s">
        <v>213</v>
      </c>
    </row>
    <row r="66" spans="1:12" ht="15">
      <c r="C66" s="30"/>
      <c r="D66" s="30"/>
      <c r="E66" s="30" t="s">
        <v>189</v>
      </c>
      <c r="G66" s="30"/>
      <c r="L66" s="17" t="s">
        <v>215</v>
      </c>
    </row>
    <row r="67" spans="1:12" ht="15">
      <c r="C67" s="30"/>
      <c r="D67" s="30"/>
      <c r="E67" s="30" t="s">
        <v>186</v>
      </c>
      <c r="G67" s="30"/>
      <c r="L67" s="17" t="s">
        <v>216</v>
      </c>
    </row>
    <row r="68" spans="1:12" ht="15">
      <c r="C68" s="30"/>
      <c r="D68" s="30"/>
      <c r="E68" s="30" t="s">
        <v>182</v>
      </c>
      <c r="G68" s="30"/>
      <c r="L68" s="17" t="s">
        <v>217</v>
      </c>
    </row>
    <row r="69" spans="1:12" ht="15">
      <c r="C69" s="30"/>
      <c r="D69" s="30"/>
      <c r="E69" s="30" t="s">
        <v>195</v>
      </c>
      <c r="G69" s="30"/>
      <c r="L69" s="17" t="s">
        <v>218</v>
      </c>
    </row>
    <row r="70" spans="1:12" ht="15">
      <c r="C70" s="30"/>
      <c r="D70" s="30"/>
      <c r="E70" s="30" t="s">
        <v>181</v>
      </c>
      <c r="G70" s="30"/>
      <c r="L70" s="17" t="s">
        <v>219</v>
      </c>
    </row>
    <row r="71" spans="1:12" ht="15">
      <c r="C71" s="31"/>
      <c r="D71" s="31"/>
      <c r="E71" s="31" t="s">
        <v>218</v>
      </c>
      <c r="G71" s="30"/>
      <c r="L71" s="17" t="s">
        <v>220</v>
      </c>
    </row>
    <row r="72" spans="1:12" ht="15">
      <c r="C72" s="30"/>
      <c r="D72" s="30"/>
      <c r="E72" s="30" t="s">
        <v>199</v>
      </c>
      <c r="G72" s="30"/>
      <c r="L72" s="17" t="s">
        <v>222</v>
      </c>
    </row>
    <row r="73" spans="1:12" ht="15">
      <c r="C73" s="31"/>
      <c r="D73" s="31"/>
      <c r="E73" s="31" t="s">
        <v>229</v>
      </c>
      <c r="G73" s="30"/>
      <c r="L73" s="17" t="s">
        <v>224</v>
      </c>
    </row>
    <row r="74" spans="1:12" ht="15.75" customHeight="1">
      <c r="L74" s="17" t="s">
        <v>225</v>
      </c>
    </row>
    <row r="75" spans="1:12" ht="14">
      <c r="E75" s="1" t="s">
        <v>234</v>
      </c>
      <c r="L75" s="17" t="s">
        <v>226</v>
      </c>
    </row>
    <row r="76" spans="1:12" ht="15.75" customHeight="1">
      <c r="L76" s="17" t="s">
        <v>227</v>
      </c>
    </row>
    <row r="77" spans="1:12" ht="15.75" customHeight="1">
      <c r="L77" s="17" t="s">
        <v>223</v>
      </c>
    </row>
    <row r="78" spans="1:12" ht="15">
      <c r="A78" s="30"/>
      <c r="L78" s="17" t="s">
        <v>221</v>
      </c>
    </row>
    <row r="79" spans="1:12" ht="15">
      <c r="A79" s="30"/>
      <c r="G79" s="33"/>
      <c r="L79" s="17" t="s">
        <v>214</v>
      </c>
    </row>
    <row r="80" spans="1:12" ht="15">
      <c r="A80" s="30"/>
      <c r="L80" s="17" t="s">
        <v>212</v>
      </c>
    </row>
    <row r="81" spans="1:12" ht="15">
      <c r="A81" s="30"/>
      <c r="L81" s="17" t="s">
        <v>207</v>
      </c>
    </row>
    <row r="82" spans="1:12" ht="15">
      <c r="A82" s="30"/>
      <c r="G82" s="33"/>
      <c r="L82" s="17" t="s">
        <v>201</v>
      </c>
    </row>
    <row r="83" spans="1:12" ht="15">
      <c r="A83" s="30"/>
      <c r="G83" s="33"/>
      <c r="L83" s="17" t="s">
        <v>197</v>
      </c>
    </row>
    <row r="84" spans="1:12" ht="15">
      <c r="A84" s="30"/>
      <c r="L84" s="17" t="s">
        <v>229</v>
      </c>
    </row>
    <row r="85" spans="1:12" ht="15">
      <c r="A85" s="30"/>
    </row>
    <row r="86" spans="1:12" ht="15">
      <c r="A86" s="30"/>
    </row>
    <row r="87" spans="1:12" ht="15">
      <c r="A87" s="30"/>
    </row>
    <row r="88" spans="1:12" ht="15">
      <c r="A88" s="30"/>
    </row>
    <row r="89" spans="1:12" ht="15">
      <c r="A89" s="30"/>
    </row>
    <row r="90" spans="1:12" ht="15">
      <c r="A90" s="30"/>
    </row>
    <row r="91" spans="1:12" ht="15">
      <c r="A91" s="30"/>
    </row>
    <row r="92" spans="1:12" ht="15">
      <c r="A92" s="30"/>
    </row>
    <row r="93" spans="1:12" ht="15">
      <c r="A93" s="30"/>
    </row>
    <row r="94" spans="1:12" ht="15">
      <c r="A94" s="30"/>
    </row>
    <row r="95" spans="1:12" ht="15">
      <c r="A95" s="30"/>
    </row>
    <row r="96" spans="1:12" ht="15">
      <c r="A96" s="30"/>
    </row>
    <row r="97" spans="1:1" ht="15">
      <c r="A97" s="30"/>
    </row>
    <row r="98" spans="1:1" ht="15">
      <c r="A98" s="30"/>
    </row>
    <row r="99" spans="1:1" ht="15">
      <c r="A99" s="30"/>
    </row>
    <row r="100" spans="1:1" ht="15">
      <c r="A100" s="30"/>
    </row>
    <row r="101" spans="1:1" ht="15">
      <c r="A101" s="30"/>
    </row>
    <row r="102" spans="1:1" ht="15">
      <c r="A102" s="30"/>
    </row>
    <row r="103" spans="1:1" ht="15">
      <c r="A103" s="30"/>
    </row>
    <row r="104" spans="1:1" ht="15">
      <c r="A104" s="30"/>
    </row>
    <row r="105" spans="1:1" ht="15">
      <c r="A105" s="30"/>
    </row>
    <row r="106" spans="1:1" ht="15">
      <c r="A106" s="30"/>
    </row>
    <row r="107" spans="1:1" ht="15">
      <c r="A107" s="30"/>
    </row>
    <row r="108" spans="1:1" ht="15">
      <c r="A108" s="30"/>
    </row>
    <row r="109" spans="1:1" ht="15">
      <c r="A109" s="30"/>
    </row>
    <row r="110" spans="1:1" ht="15">
      <c r="A110" s="30"/>
    </row>
    <row r="111" spans="1:1" ht="15">
      <c r="A111" s="30"/>
    </row>
    <row r="112" spans="1:1" ht="15">
      <c r="A112" s="30"/>
    </row>
    <row r="113" spans="1:1" ht="15">
      <c r="A113" s="30"/>
    </row>
    <row r="114" spans="1:1" ht="15">
      <c r="A114" s="30"/>
    </row>
    <row r="115" spans="1:1" ht="15">
      <c r="A115" s="30"/>
    </row>
    <row r="116" spans="1:1" ht="15">
      <c r="A116" s="30"/>
    </row>
    <row r="117" spans="1:1" ht="15">
      <c r="A117" s="30"/>
    </row>
    <row r="118" spans="1:1" ht="15">
      <c r="A118" s="30"/>
    </row>
    <row r="119" spans="1:1" ht="15">
      <c r="A119" s="30"/>
    </row>
    <row r="120" spans="1:1" ht="15">
      <c r="A120" s="30"/>
    </row>
    <row r="121" spans="1:1" ht="15">
      <c r="A121" s="30"/>
    </row>
    <row r="122" spans="1:1" ht="15">
      <c r="A122" s="30"/>
    </row>
    <row r="123" spans="1:1" ht="15">
      <c r="A123" s="30"/>
    </row>
    <row r="124" spans="1:1" ht="15">
      <c r="A124" s="30"/>
    </row>
    <row r="125" spans="1:1" ht="15">
      <c r="A125" s="30"/>
    </row>
    <row r="126" spans="1:1" ht="15">
      <c r="A126" s="30"/>
    </row>
    <row r="127" spans="1:1" ht="15">
      <c r="A127" s="30"/>
    </row>
    <row r="128" spans="1:1" ht="15">
      <c r="A128" s="30"/>
    </row>
    <row r="129" spans="1:1" ht="15">
      <c r="A129" s="30"/>
    </row>
    <row r="130" spans="1:1" ht="15">
      <c r="A130" s="30"/>
    </row>
    <row r="131" spans="1:1" ht="15">
      <c r="A131" s="30"/>
    </row>
    <row r="132" spans="1:1" ht="15">
      <c r="A132" s="30"/>
    </row>
    <row r="133" spans="1:1" ht="15">
      <c r="A133" s="30"/>
    </row>
    <row r="134" spans="1:1" ht="15">
      <c r="A134" s="30"/>
    </row>
    <row r="135" spans="1:1" ht="15">
      <c r="A135" s="30"/>
    </row>
    <row r="136" spans="1:1" ht="15">
      <c r="A136" s="30"/>
    </row>
    <row r="137" spans="1:1" ht="15">
      <c r="A137" s="30"/>
    </row>
    <row r="138" spans="1:1" ht="15">
      <c r="A138" s="30"/>
    </row>
    <row r="139" spans="1:1" ht="15">
      <c r="A139" s="30"/>
    </row>
    <row r="140" spans="1:1" ht="15">
      <c r="A140" s="30"/>
    </row>
    <row r="141" spans="1:1" ht="15">
      <c r="A141" s="30"/>
    </row>
    <row r="142" spans="1:1" ht="15">
      <c r="A142" s="30"/>
    </row>
    <row r="143" spans="1:1" ht="15">
      <c r="A143" s="30"/>
    </row>
    <row r="144" spans="1:1" ht="15">
      <c r="A144" s="30"/>
    </row>
    <row r="145" spans="1:1" ht="15">
      <c r="A145" s="30"/>
    </row>
    <row r="146" spans="1:1" ht="15">
      <c r="A146" s="30"/>
    </row>
    <row r="147" spans="1:1" ht="15">
      <c r="A147" s="30"/>
    </row>
    <row r="148" spans="1:1" ht="15">
      <c r="A148" s="30"/>
    </row>
    <row r="149" spans="1:1" ht="15">
      <c r="A149" s="30"/>
    </row>
  </sheetData>
  <pageMargins left="0.7" right="0.7" top="0.75" bottom="0.75" header="0.3" footer="0.3"/>
  <pageSetup paperSize="9" orientation="portrait" horizontalDpi="0" verticalDpi="0"/>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F7496-005B-1946-992C-2569B138C19B}">
  <dimension ref="A1:D155"/>
  <sheetViews>
    <sheetView topLeftCell="A55" zoomScale="83" zoomScaleNormal="120" workbookViewId="0">
      <selection activeCell="C38" sqref="C38"/>
    </sheetView>
  </sheetViews>
  <sheetFormatPr baseColWidth="10" defaultColWidth="11.5" defaultRowHeight="13"/>
  <cols>
    <col min="2" max="2" width="31.6640625" customWidth="1"/>
    <col min="3" max="3" width="62.83203125" customWidth="1"/>
  </cols>
  <sheetData>
    <row r="1" spans="1:4">
      <c r="A1" s="22" t="s">
        <v>235</v>
      </c>
      <c r="B1" s="52" t="s">
        <v>236</v>
      </c>
      <c r="C1" s="9" t="s">
        <v>237</v>
      </c>
      <c r="D1" s="22" t="s">
        <v>238</v>
      </c>
    </row>
    <row r="2" spans="1:4" ht="15">
      <c r="A2" s="16" t="s">
        <v>239</v>
      </c>
      <c r="B2" s="16"/>
      <c r="C2" s="9" t="s">
        <v>240</v>
      </c>
      <c r="D2" s="54" t="s">
        <v>241</v>
      </c>
    </row>
    <row r="3" spans="1:4" ht="15">
      <c r="A3" s="16" t="s">
        <v>163</v>
      </c>
      <c r="B3" s="16"/>
      <c r="C3" s="9" t="s">
        <v>163</v>
      </c>
      <c r="D3" s="54" t="s">
        <v>242</v>
      </c>
    </row>
    <row r="4" spans="1:4" ht="15">
      <c r="A4" s="16" t="s">
        <v>243</v>
      </c>
      <c r="B4" s="16"/>
      <c r="C4" s="9" t="s">
        <v>243</v>
      </c>
      <c r="D4" s="54" t="s">
        <v>244</v>
      </c>
    </row>
    <row r="5" spans="1:4" ht="15">
      <c r="A5" s="16" t="s">
        <v>245</v>
      </c>
      <c r="B5" s="53" t="s">
        <v>245</v>
      </c>
      <c r="C5" s="9" t="s">
        <v>245</v>
      </c>
      <c r="D5" s="54" t="s">
        <v>246</v>
      </c>
    </row>
    <row r="6" spans="1:4" ht="15">
      <c r="A6" s="16" t="s">
        <v>247</v>
      </c>
      <c r="B6" s="16"/>
      <c r="C6" s="9" t="s">
        <v>248</v>
      </c>
      <c r="D6" s="54" t="s">
        <v>249</v>
      </c>
    </row>
    <row r="7" spans="1:4" ht="15">
      <c r="A7" s="16" t="s">
        <v>250</v>
      </c>
      <c r="B7" s="16"/>
      <c r="C7" s="9" t="s">
        <v>251</v>
      </c>
      <c r="D7" s="54" t="s">
        <v>252</v>
      </c>
    </row>
    <row r="8" spans="1:4" ht="15">
      <c r="A8" s="16" t="s">
        <v>253</v>
      </c>
      <c r="B8" s="16"/>
      <c r="C8" s="9" t="s">
        <v>254</v>
      </c>
      <c r="D8" s="54" t="s">
        <v>255</v>
      </c>
    </row>
    <row r="9" spans="1:4" ht="15">
      <c r="A9" s="16" t="s">
        <v>245</v>
      </c>
      <c r="B9" s="53" t="s">
        <v>245</v>
      </c>
      <c r="C9" s="16"/>
      <c r="D9" s="54" t="s">
        <v>256</v>
      </c>
    </row>
    <row r="10" spans="1:4" ht="15">
      <c r="A10" s="16" t="s">
        <v>250</v>
      </c>
      <c r="B10" s="16"/>
      <c r="C10" s="9" t="s">
        <v>257</v>
      </c>
      <c r="D10" s="54" t="s">
        <v>258</v>
      </c>
    </row>
    <row r="11" spans="1:4" ht="15">
      <c r="A11" s="16" t="s">
        <v>259</v>
      </c>
      <c r="B11" s="53" t="s">
        <v>260</v>
      </c>
      <c r="C11" s="16"/>
      <c r="D11" s="54" t="s">
        <v>261</v>
      </c>
    </row>
    <row r="12" spans="1:4" ht="15">
      <c r="A12" s="16" t="s">
        <v>259</v>
      </c>
      <c r="B12" s="53" t="s">
        <v>262</v>
      </c>
      <c r="C12" s="16"/>
      <c r="D12" s="54" t="s">
        <v>263</v>
      </c>
    </row>
    <row r="13" spans="1:4" ht="15">
      <c r="A13" s="16" t="s">
        <v>264</v>
      </c>
      <c r="B13" s="16"/>
      <c r="C13" s="9" t="s">
        <v>265</v>
      </c>
      <c r="D13" s="54" t="s">
        <v>266</v>
      </c>
    </row>
    <row r="14" spans="1:4" ht="15">
      <c r="A14" s="16" t="s">
        <v>267</v>
      </c>
      <c r="B14" s="53" t="s">
        <v>262</v>
      </c>
      <c r="C14" s="9" t="s">
        <v>267</v>
      </c>
      <c r="D14" s="54" t="s">
        <v>268</v>
      </c>
    </row>
    <row r="15" spans="1:4" ht="15">
      <c r="A15" s="16" t="s">
        <v>163</v>
      </c>
      <c r="B15" s="53"/>
      <c r="C15" s="9" t="s">
        <v>163</v>
      </c>
      <c r="D15" s="54" t="s">
        <v>269</v>
      </c>
    </row>
    <row r="16" spans="1:4" ht="15">
      <c r="A16" s="16" t="s">
        <v>163</v>
      </c>
      <c r="B16" s="16"/>
      <c r="C16" s="9" t="s">
        <v>163</v>
      </c>
      <c r="D16" s="54" t="s">
        <v>270</v>
      </c>
    </row>
    <row r="17" spans="1:4" ht="15">
      <c r="A17" s="16" t="s">
        <v>271</v>
      </c>
      <c r="B17" s="16"/>
      <c r="C17" s="9" t="s">
        <v>271</v>
      </c>
      <c r="D17" s="54" t="s">
        <v>272</v>
      </c>
    </row>
    <row r="18" spans="1:4" ht="15">
      <c r="A18" s="16" t="s">
        <v>273</v>
      </c>
      <c r="B18" s="16"/>
      <c r="C18" s="9" t="s">
        <v>274</v>
      </c>
      <c r="D18" s="54" t="s">
        <v>275</v>
      </c>
    </row>
    <row r="19" spans="1:4" ht="15">
      <c r="A19" s="16" t="s">
        <v>264</v>
      </c>
      <c r="B19" s="53" t="s">
        <v>276</v>
      </c>
      <c r="C19" s="9" t="s">
        <v>277</v>
      </c>
      <c r="D19" s="54" t="s">
        <v>278</v>
      </c>
    </row>
    <row r="20" spans="1:4" ht="15">
      <c r="A20" s="16" t="s">
        <v>279</v>
      </c>
      <c r="B20" s="53" t="s">
        <v>280</v>
      </c>
      <c r="C20" s="9" t="s">
        <v>281</v>
      </c>
      <c r="D20" s="54" t="s">
        <v>282</v>
      </c>
    </row>
    <row r="21" spans="1:4" ht="15">
      <c r="A21" s="16" t="s">
        <v>283</v>
      </c>
      <c r="B21" s="16"/>
      <c r="C21" s="16"/>
      <c r="D21" s="54" t="s">
        <v>284</v>
      </c>
    </row>
    <row r="22" spans="1:4" ht="15">
      <c r="A22" s="16" t="s">
        <v>285</v>
      </c>
      <c r="B22" s="16"/>
      <c r="C22" s="16"/>
      <c r="D22" s="54" t="s">
        <v>286</v>
      </c>
    </row>
    <row r="23" spans="1:4" ht="15">
      <c r="A23" s="16" t="s">
        <v>245</v>
      </c>
      <c r="B23" s="16"/>
      <c r="C23" s="16"/>
      <c r="D23" s="54" t="s">
        <v>287</v>
      </c>
    </row>
    <row r="24" spans="1:4" ht="15">
      <c r="A24" s="16" t="s">
        <v>288</v>
      </c>
      <c r="B24" s="53" t="s">
        <v>289</v>
      </c>
      <c r="C24" s="16"/>
      <c r="D24" s="54" t="s">
        <v>290</v>
      </c>
    </row>
    <row r="25" spans="1:4" ht="15">
      <c r="A25" s="16" t="s">
        <v>247</v>
      </c>
      <c r="B25" s="16"/>
      <c r="C25" s="16"/>
      <c r="D25" s="54" t="s">
        <v>291</v>
      </c>
    </row>
    <row r="26" spans="1:4" ht="15">
      <c r="A26" s="16" t="s">
        <v>245</v>
      </c>
      <c r="B26" s="53" t="s">
        <v>245</v>
      </c>
      <c r="C26" s="16"/>
      <c r="D26" s="54" t="s">
        <v>292</v>
      </c>
    </row>
    <row r="27" spans="1:4" ht="15">
      <c r="A27" s="16" t="s">
        <v>163</v>
      </c>
      <c r="B27" s="16"/>
      <c r="C27" s="16"/>
      <c r="D27" s="54" t="s">
        <v>293</v>
      </c>
    </row>
    <row r="28" spans="1:4" ht="15">
      <c r="A28" s="16" t="s">
        <v>294</v>
      </c>
      <c r="B28" s="53" t="s">
        <v>295</v>
      </c>
      <c r="C28" s="16"/>
      <c r="D28" s="54" t="s">
        <v>296</v>
      </c>
    </row>
    <row r="29" spans="1:4" ht="15">
      <c r="A29" s="16" t="s">
        <v>250</v>
      </c>
      <c r="B29" s="16"/>
      <c r="C29" s="16"/>
      <c r="D29" s="54" t="s">
        <v>297</v>
      </c>
    </row>
    <row r="30" spans="1:4" ht="15">
      <c r="A30" s="16" t="s">
        <v>298</v>
      </c>
      <c r="B30" s="16"/>
      <c r="C30" s="16"/>
      <c r="D30" s="54" t="s">
        <v>299</v>
      </c>
    </row>
    <row r="31" spans="1:4" ht="15">
      <c r="A31" s="16" t="s">
        <v>267</v>
      </c>
      <c r="B31" s="16"/>
      <c r="C31" s="16"/>
      <c r="D31" s="54" t="s">
        <v>300</v>
      </c>
    </row>
    <row r="32" spans="1:4" ht="15">
      <c r="A32" s="16" t="s">
        <v>163</v>
      </c>
      <c r="B32" s="16"/>
      <c r="C32" s="16"/>
      <c r="D32" s="54" t="s">
        <v>301</v>
      </c>
    </row>
    <row r="33" spans="1:4" ht="15">
      <c r="A33" s="16" t="s">
        <v>247</v>
      </c>
      <c r="B33" s="16"/>
      <c r="C33" s="16"/>
      <c r="D33" s="54" t="s">
        <v>302</v>
      </c>
    </row>
    <row r="34" spans="1:4" ht="15">
      <c r="A34" s="16" t="s">
        <v>247</v>
      </c>
      <c r="B34" s="16"/>
      <c r="C34" s="16"/>
      <c r="D34" s="54" t="s">
        <v>303</v>
      </c>
    </row>
    <row r="35" spans="1:4" ht="15">
      <c r="A35" s="16" t="s">
        <v>247</v>
      </c>
      <c r="B35" s="16"/>
      <c r="C35" s="16"/>
      <c r="D35" s="54" t="s">
        <v>304</v>
      </c>
    </row>
    <row r="36" spans="1:4" ht="15">
      <c r="A36" s="16" t="s">
        <v>305</v>
      </c>
      <c r="B36" s="16"/>
      <c r="C36" s="16"/>
      <c r="D36" s="54" t="s">
        <v>306</v>
      </c>
    </row>
    <row r="37" spans="1:4" ht="15">
      <c r="A37" s="16" t="s">
        <v>250</v>
      </c>
      <c r="B37" s="16"/>
      <c r="C37" s="16"/>
      <c r="D37" s="54" t="s">
        <v>307</v>
      </c>
    </row>
    <row r="38" spans="1:4" ht="15">
      <c r="A38" s="16" t="s">
        <v>163</v>
      </c>
      <c r="B38" s="16"/>
      <c r="C38" s="16"/>
      <c r="D38" s="54" t="s">
        <v>308</v>
      </c>
    </row>
    <row r="39" spans="1:4" ht="15">
      <c r="A39" s="16" t="s">
        <v>250</v>
      </c>
      <c r="B39" s="16"/>
      <c r="C39" s="16"/>
      <c r="D39" s="54" t="s">
        <v>309</v>
      </c>
    </row>
    <row r="40" spans="1:4" ht="15">
      <c r="A40" s="16" t="s">
        <v>310</v>
      </c>
      <c r="B40" s="16"/>
      <c r="C40" s="16"/>
      <c r="D40" s="54" t="s">
        <v>311</v>
      </c>
    </row>
    <row r="41" spans="1:4" ht="15">
      <c r="A41" s="16" t="s">
        <v>312</v>
      </c>
      <c r="B41" s="16"/>
      <c r="C41" s="16"/>
      <c r="D41" s="54" t="s">
        <v>313</v>
      </c>
    </row>
    <row r="42" spans="1:4" ht="15">
      <c r="A42" s="16" t="s">
        <v>267</v>
      </c>
      <c r="B42" s="16"/>
      <c r="C42" s="16"/>
      <c r="D42" s="54" t="s">
        <v>314</v>
      </c>
    </row>
    <row r="43" spans="1:4" ht="15">
      <c r="A43" s="16" t="s">
        <v>315</v>
      </c>
      <c r="B43" s="16"/>
      <c r="C43" s="16"/>
      <c r="D43" s="54" t="s">
        <v>316</v>
      </c>
    </row>
    <row r="44" spans="1:4" ht="15">
      <c r="A44" s="16" t="s">
        <v>317</v>
      </c>
      <c r="B44" s="16"/>
      <c r="C44" s="16"/>
      <c r="D44" s="54" t="s">
        <v>318</v>
      </c>
    </row>
    <row r="45" spans="1:4" ht="15">
      <c r="A45" s="16" t="s">
        <v>319</v>
      </c>
      <c r="B45" s="16"/>
      <c r="C45" s="16"/>
      <c r="D45" s="54" t="s">
        <v>320</v>
      </c>
    </row>
    <row r="46" spans="1:4" ht="15">
      <c r="A46" s="16" t="s">
        <v>321</v>
      </c>
      <c r="B46" s="16"/>
      <c r="C46" s="16"/>
      <c r="D46" s="54" t="s">
        <v>322</v>
      </c>
    </row>
    <row r="47" spans="1:4" ht="15">
      <c r="A47" s="16" t="s">
        <v>247</v>
      </c>
      <c r="B47" s="16"/>
      <c r="C47" s="16"/>
      <c r="D47" s="54" t="s">
        <v>323</v>
      </c>
    </row>
    <row r="48" spans="1:4" ht="15">
      <c r="A48" s="16" t="s">
        <v>250</v>
      </c>
      <c r="B48" s="16"/>
      <c r="C48" s="16"/>
      <c r="D48" s="54" t="s">
        <v>324</v>
      </c>
    </row>
    <row r="49" spans="1:4" ht="15">
      <c r="A49" s="16" t="s">
        <v>325</v>
      </c>
      <c r="B49" s="53" t="s">
        <v>326</v>
      </c>
      <c r="C49" s="16"/>
      <c r="D49" s="54" t="s">
        <v>327</v>
      </c>
    </row>
    <row r="50" spans="1:4" ht="15">
      <c r="A50" s="16" t="s">
        <v>163</v>
      </c>
      <c r="B50" s="53" t="s">
        <v>295</v>
      </c>
      <c r="C50" s="16"/>
      <c r="D50" s="54" t="s">
        <v>328</v>
      </c>
    </row>
    <row r="51" spans="1:4" ht="15">
      <c r="A51" s="16" t="s">
        <v>267</v>
      </c>
      <c r="B51" s="16"/>
      <c r="C51" s="9" t="s">
        <v>329</v>
      </c>
      <c r="D51" s="54" t="s">
        <v>330</v>
      </c>
    </row>
    <row r="52" spans="1:4" ht="15">
      <c r="A52" s="16" t="s">
        <v>259</v>
      </c>
      <c r="B52" s="53" t="s">
        <v>331</v>
      </c>
      <c r="C52" s="16"/>
      <c r="D52" s="54" t="s">
        <v>332</v>
      </c>
    </row>
    <row r="53" spans="1:4" ht="15">
      <c r="A53" s="16" t="s">
        <v>333</v>
      </c>
      <c r="B53" s="16"/>
      <c r="C53" s="16"/>
      <c r="D53" s="54" t="s">
        <v>334</v>
      </c>
    </row>
    <row r="54" spans="1:4" ht="15">
      <c r="A54" s="16" t="s">
        <v>163</v>
      </c>
      <c r="B54" s="16"/>
      <c r="C54" s="16"/>
      <c r="D54" s="54" t="s">
        <v>335</v>
      </c>
    </row>
    <row r="55" spans="1:4" ht="15">
      <c r="A55" s="16" t="s">
        <v>163</v>
      </c>
      <c r="B55" s="16"/>
      <c r="C55" s="16"/>
      <c r="D55" s="54" t="s">
        <v>308</v>
      </c>
    </row>
    <row r="56" spans="1:4" ht="15">
      <c r="A56" s="16" t="s">
        <v>163</v>
      </c>
      <c r="B56" s="16"/>
      <c r="C56" s="16"/>
      <c r="D56" s="54" t="s">
        <v>336</v>
      </c>
    </row>
    <row r="57" spans="1:4" ht="15">
      <c r="A57" s="16" t="s">
        <v>319</v>
      </c>
      <c r="B57" s="16"/>
      <c r="C57" s="16"/>
      <c r="D57" s="54" t="s">
        <v>337</v>
      </c>
    </row>
    <row r="58" spans="1:4" ht="15">
      <c r="A58" s="16" t="s">
        <v>338</v>
      </c>
      <c r="B58" s="16"/>
      <c r="C58" s="16"/>
      <c r="D58" s="54" t="s">
        <v>339</v>
      </c>
    </row>
    <row r="59" spans="1:4" ht="15">
      <c r="A59" s="16" t="s">
        <v>259</v>
      </c>
      <c r="B59" s="53" t="s">
        <v>340</v>
      </c>
      <c r="C59" s="16"/>
      <c r="D59" s="54" t="s">
        <v>341</v>
      </c>
    </row>
    <row r="60" spans="1:4" ht="15">
      <c r="A60" s="16" t="s">
        <v>342</v>
      </c>
      <c r="B60" s="16"/>
      <c r="C60" s="9" t="s">
        <v>343</v>
      </c>
      <c r="D60" s="54" t="s">
        <v>344</v>
      </c>
    </row>
    <row r="61" spans="1:4" ht="15">
      <c r="A61" s="16" t="s">
        <v>345</v>
      </c>
      <c r="B61" s="53" t="s">
        <v>346</v>
      </c>
      <c r="C61" s="16"/>
      <c r="D61" s="54" t="s">
        <v>347</v>
      </c>
    </row>
    <row r="62" spans="1:4" ht="15">
      <c r="A62" s="16" t="s">
        <v>348</v>
      </c>
      <c r="B62" s="53" t="s">
        <v>349</v>
      </c>
      <c r="C62" s="16"/>
      <c r="D62" s="54" t="s">
        <v>350</v>
      </c>
    </row>
    <row r="63" spans="1:4" ht="15">
      <c r="A63" s="16" t="s">
        <v>351</v>
      </c>
      <c r="B63" s="16"/>
      <c r="C63" s="16"/>
      <c r="D63" s="54" t="s">
        <v>352</v>
      </c>
    </row>
    <row r="64" spans="1:4" ht="15">
      <c r="A64" s="16" t="s">
        <v>333</v>
      </c>
      <c r="B64" s="16"/>
      <c r="C64" s="16"/>
      <c r="D64" s="54" t="s">
        <v>353</v>
      </c>
    </row>
    <row r="65" spans="1:4" ht="15">
      <c r="A65" s="16" t="s">
        <v>354</v>
      </c>
      <c r="B65" s="53" t="s">
        <v>355</v>
      </c>
      <c r="C65" s="16"/>
      <c r="D65" s="54" t="s">
        <v>356</v>
      </c>
    </row>
    <row r="66" spans="1:4" ht="15">
      <c r="A66" s="16" t="s">
        <v>259</v>
      </c>
      <c r="B66" s="16"/>
      <c r="C66" s="16"/>
      <c r="D66" s="54" t="s">
        <v>357</v>
      </c>
    </row>
    <row r="67" spans="1:4" ht="15">
      <c r="A67" s="16" t="s">
        <v>250</v>
      </c>
      <c r="B67" s="16"/>
      <c r="C67" s="16"/>
      <c r="D67" s="54" t="s">
        <v>358</v>
      </c>
    </row>
    <row r="68" spans="1:4" ht="15">
      <c r="A68" s="16" t="s">
        <v>259</v>
      </c>
      <c r="B68" s="16"/>
      <c r="C68" s="16"/>
      <c r="D68" s="54" t="s">
        <v>359</v>
      </c>
    </row>
    <row r="69" spans="1:4" ht="15">
      <c r="A69" s="16" t="s">
        <v>360</v>
      </c>
      <c r="B69" s="53" t="s">
        <v>361</v>
      </c>
      <c r="C69" s="16"/>
      <c r="D69" s="54" t="s">
        <v>362</v>
      </c>
    </row>
    <row r="70" spans="1:4" ht="15">
      <c r="A70" s="16" t="s">
        <v>363</v>
      </c>
      <c r="B70" s="53" t="s">
        <v>364</v>
      </c>
      <c r="C70" s="16"/>
      <c r="D70" s="54" t="s">
        <v>365</v>
      </c>
    </row>
    <row r="71" spans="1:4" ht="15">
      <c r="A71" s="16" t="s">
        <v>366</v>
      </c>
      <c r="B71" s="16"/>
      <c r="C71" s="9" t="s">
        <v>367</v>
      </c>
      <c r="D71" s="54" t="s">
        <v>368</v>
      </c>
    </row>
    <row r="72" spans="1:4" ht="15">
      <c r="A72" s="16" t="s">
        <v>259</v>
      </c>
      <c r="B72" s="16"/>
      <c r="C72" s="16"/>
      <c r="D72" s="54" t="s">
        <v>369</v>
      </c>
    </row>
    <row r="73" spans="1:4" ht="15">
      <c r="A73" s="16" t="s">
        <v>370</v>
      </c>
      <c r="B73" s="16"/>
      <c r="C73" s="16"/>
      <c r="D73" s="54" t="s">
        <v>371</v>
      </c>
    </row>
    <row r="74" spans="1:4" ht="15">
      <c r="A74" s="16" t="s">
        <v>259</v>
      </c>
      <c r="B74" s="16"/>
      <c r="C74" s="16"/>
      <c r="D74" s="54" t="s">
        <v>372</v>
      </c>
    </row>
    <row r="75" spans="1:4" ht="15">
      <c r="A75" s="16" t="s">
        <v>319</v>
      </c>
      <c r="B75" s="16"/>
      <c r="C75" s="16"/>
      <c r="D75" s="54" t="s">
        <v>373</v>
      </c>
    </row>
    <row r="76" spans="1:4" ht="15">
      <c r="A76" s="16" t="s">
        <v>273</v>
      </c>
      <c r="B76" s="16"/>
      <c r="C76" s="16"/>
      <c r="D76" s="54" t="s">
        <v>374</v>
      </c>
    </row>
    <row r="77" spans="1:4" ht="15">
      <c r="A77" s="16" t="s">
        <v>250</v>
      </c>
      <c r="B77" s="16"/>
      <c r="C77" s="16"/>
      <c r="D77" s="54" t="s">
        <v>375</v>
      </c>
    </row>
    <row r="78" spans="1:4" ht="15">
      <c r="A78" s="16" t="s">
        <v>163</v>
      </c>
      <c r="B78" s="16"/>
      <c r="C78" s="16"/>
      <c r="D78" s="54" t="s">
        <v>376</v>
      </c>
    </row>
    <row r="79" spans="1:4" ht="15">
      <c r="A79" s="16" t="s">
        <v>377</v>
      </c>
      <c r="B79" s="16"/>
      <c r="C79" s="16"/>
      <c r="D79" s="54" t="s">
        <v>378</v>
      </c>
    </row>
    <row r="80" spans="1:4" ht="15">
      <c r="A80" s="16" t="s">
        <v>267</v>
      </c>
      <c r="B80" s="53" t="s">
        <v>379</v>
      </c>
      <c r="C80" s="16"/>
      <c r="D80" s="54" t="s">
        <v>380</v>
      </c>
    </row>
    <row r="81" spans="1:4" ht="15">
      <c r="A81" s="16" t="s">
        <v>381</v>
      </c>
      <c r="B81" s="16"/>
      <c r="C81" s="16"/>
      <c r="D81" s="54" t="s">
        <v>382</v>
      </c>
    </row>
    <row r="82" spans="1:4" ht="15">
      <c r="A82" s="16" t="s">
        <v>264</v>
      </c>
      <c r="B82" s="16"/>
      <c r="C82" s="16"/>
      <c r="D82" s="54" t="s">
        <v>383</v>
      </c>
    </row>
    <row r="83" spans="1:4" ht="15">
      <c r="A83" s="16" t="s">
        <v>384</v>
      </c>
      <c r="B83" s="16"/>
      <c r="C83" s="16"/>
      <c r="D83" s="54" t="s">
        <v>385</v>
      </c>
    </row>
    <row r="84" spans="1:4" ht="15">
      <c r="A84" s="16" t="s">
        <v>259</v>
      </c>
      <c r="B84" s="53" t="s">
        <v>245</v>
      </c>
      <c r="C84" s="16"/>
      <c r="D84" s="54" t="s">
        <v>386</v>
      </c>
    </row>
    <row r="85" spans="1:4" ht="15">
      <c r="A85" s="16" t="s">
        <v>250</v>
      </c>
      <c r="B85" s="16"/>
      <c r="C85" s="16"/>
      <c r="D85" s="54" t="s">
        <v>387</v>
      </c>
    </row>
    <row r="86" spans="1:4" ht="15">
      <c r="A86" s="16" t="s">
        <v>247</v>
      </c>
      <c r="B86" s="16"/>
      <c r="C86" s="16"/>
      <c r="D86" s="54" t="s">
        <v>388</v>
      </c>
    </row>
    <row r="87" spans="1:4" ht="15">
      <c r="A87" s="16" t="s">
        <v>163</v>
      </c>
      <c r="B87" s="16"/>
      <c r="C87" s="16"/>
      <c r="D87" s="54" t="s">
        <v>389</v>
      </c>
    </row>
    <row r="88" spans="1:4" ht="15">
      <c r="A88" s="16" t="s">
        <v>390</v>
      </c>
      <c r="B88" s="16"/>
      <c r="C88" s="16"/>
      <c r="D88" s="54" t="s">
        <v>391</v>
      </c>
    </row>
    <row r="89" spans="1:4" ht="15">
      <c r="A89" s="16" t="s">
        <v>392</v>
      </c>
      <c r="B89" s="16"/>
      <c r="C89" s="16"/>
      <c r="D89" s="54" t="s">
        <v>393</v>
      </c>
    </row>
    <row r="90" spans="1:4" ht="15">
      <c r="A90" s="16" t="s">
        <v>259</v>
      </c>
      <c r="B90" s="53" t="s">
        <v>394</v>
      </c>
      <c r="C90" s="16"/>
      <c r="D90" s="54" t="s">
        <v>395</v>
      </c>
    </row>
    <row r="91" spans="1:4" ht="15">
      <c r="A91" s="16" t="s">
        <v>348</v>
      </c>
      <c r="B91" s="53" t="s">
        <v>396</v>
      </c>
      <c r="C91" s="16"/>
      <c r="D91" s="54" t="s">
        <v>397</v>
      </c>
    </row>
    <row r="92" spans="1:4" ht="15">
      <c r="A92" s="16" t="s">
        <v>398</v>
      </c>
      <c r="B92" s="53" t="s">
        <v>399</v>
      </c>
      <c r="C92" s="16"/>
      <c r="D92" s="54" t="s">
        <v>400</v>
      </c>
    </row>
    <row r="93" spans="1:4" ht="15">
      <c r="A93" s="16" t="s">
        <v>345</v>
      </c>
      <c r="B93" s="16"/>
      <c r="C93" s="16"/>
      <c r="D93" s="54" t="s">
        <v>401</v>
      </c>
    </row>
    <row r="94" spans="1:4" ht="15">
      <c r="A94" s="16" t="s">
        <v>259</v>
      </c>
      <c r="B94" s="16"/>
      <c r="C94" s="16"/>
      <c r="D94" s="54" t="s">
        <v>402</v>
      </c>
    </row>
    <row r="95" spans="1:4" ht="15">
      <c r="A95" s="16" t="s">
        <v>259</v>
      </c>
      <c r="B95" s="16"/>
      <c r="C95" s="16"/>
      <c r="D95" s="54" t="s">
        <v>403</v>
      </c>
    </row>
    <row r="96" spans="1:4" ht="15">
      <c r="A96" s="16" t="s">
        <v>273</v>
      </c>
      <c r="B96" s="16"/>
      <c r="C96" s="9" t="s">
        <v>273</v>
      </c>
      <c r="D96" s="54" t="s">
        <v>404</v>
      </c>
    </row>
    <row r="97" spans="1:4" ht="15">
      <c r="A97" s="16" t="s">
        <v>247</v>
      </c>
      <c r="B97" s="16"/>
      <c r="C97" s="9" t="s">
        <v>248</v>
      </c>
      <c r="D97" s="54" t="s">
        <v>405</v>
      </c>
    </row>
    <row r="98" spans="1:4" ht="15">
      <c r="A98" s="16" t="s">
        <v>360</v>
      </c>
      <c r="B98" s="16"/>
      <c r="C98" s="9" t="s">
        <v>360</v>
      </c>
      <c r="D98" s="54" t="s">
        <v>406</v>
      </c>
    </row>
    <row r="99" spans="1:4" ht="15">
      <c r="A99" s="16" t="s">
        <v>250</v>
      </c>
      <c r="B99" s="16"/>
      <c r="C99" s="9" t="s">
        <v>250</v>
      </c>
      <c r="D99" s="54" t="s">
        <v>407</v>
      </c>
    </row>
    <row r="100" spans="1:4" ht="15">
      <c r="A100" s="16" t="s">
        <v>390</v>
      </c>
      <c r="B100" s="16"/>
      <c r="C100" s="9" t="s">
        <v>390</v>
      </c>
      <c r="D100" s="54" t="s">
        <v>408</v>
      </c>
    </row>
    <row r="101" spans="1:4" ht="15">
      <c r="A101" s="16" t="s">
        <v>409</v>
      </c>
      <c r="B101" s="16"/>
      <c r="C101" s="9" t="s">
        <v>410</v>
      </c>
      <c r="D101" s="54" t="s">
        <v>411</v>
      </c>
    </row>
    <row r="102" spans="1:4" ht="15">
      <c r="A102" s="16" t="s">
        <v>305</v>
      </c>
      <c r="B102" s="16"/>
      <c r="C102" s="9" t="s">
        <v>412</v>
      </c>
      <c r="D102" s="54" t="s">
        <v>413</v>
      </c>
    </row>
    <row r="103" spans="1:4" ht="15">
      <c r="A103" s="16" t="s">
        <v>245</v>
      </c>
      <c r="B103" s="53" t="s">
        <v>399</v>
      </c>
      <c r="C103" s="9" t="s">
        <v>414</v>
      </c>
      <c r="D103" s="54" t="s">
        <v>415</v>
      </c>
    </row>
    <row r="104" spans="1:4" ht="15">
      <c r="A104" s="16" t="s">
        <v>247</v>
      </c>
      <c r="B104" s="16"/>
      <c r="C104" s="9" t="s">
        <v>248</v>
      </c>
      <c r="D104" s="54" t="s">
        <v>416</v>
      </c>
    </row>
    <row r="105" spans="1:4" ht="15">
      <c r="A105" s="16" t="s">
        <v>163</v>
      </c>
      <c r="B105" s="16"/>
      <c r="C105" s="9" t="s">
        <v>163</v>
      </c>
      <c r="D105" s="54" t="s">
        <v>417</v>
      </c>
    </row>
    <row r="106" spans="1:4" ht="15">
      <c r="A106" s="16" t="s">
        <v>247</v>
      </c>
      <c r="B106" s="16"/>
      <c r="C106" s="9" t="s">
        <v>248</v>
      </c>
      <c r="D106" s="54" t="s">
        <v>418</v>
      </c>
    </row>
    <row r="107" spans="1:4" ht="15">
      <c r="A107" s="16" t="s">
        <v>163</v>
      </c>
      <c r="B107" s="16"/>
      <c r="C107" s="9" t="s">
        <v>163</v>
      </c>
      <c r="D107" s="54" t="s">
        <v>419</v>
      </c>
    </row>
    <row r="108" spans="1:4" ht="15">
      <c r="A108" s="16" t="s">
        <v>163</v>
      </c>
      <c r="B108" s="16"/>
      <c r="C108" s="9" t="s">
        <v>163</v>
      </c>
      <c r="D108" s="54" t="s">
        <v>420</v>
      </c>
    </row>
    <row r="109" spans="1:4" ht="15">
      <c r="A109" s="16" t="s">
        <v>250</v>
      </c>
      <c r="B109" s="16"/>
      <c r="C109" s="9" t="s">
        <v>250</v>
      </c>
      <c r="D109" s="54" t="s">
        <v>421</v>
      </c>
    </row>
    <row r="110" spans="1:4" ht="15">
      <c r="A110" s="16" t="s">
        <v>422</v>
      </c>
      <c r="B110" s="53" t="s">
        <v>295</v>
      </c>
      <c r="C110" s="9" t="s">
        <v>423</v>
      </c>
      <c r="D110" s="54" t="s">
        <v>424</v>
      </c>
    </row>
    <row r="111" spans="1:4" ht="15">
      <c r="A111" s="16" t="s">
        <v>348</v>
      </c>
      <c r="B111" s="16"/>
      <c r="C111" s="9" t="s">
        <v>348</v>
      </c>
      <c r="D111" s="54" t="s">
        <v>425</v>
      </c>
    </row>
    <row r="112" spans="1:4" ht="15">
      <c r="A112" s="16" t="s">
        <v>163</v>
      </c>
      <c r="B112" s="16"/>
      <c r="C112" s="9" t="s">
        <v>163</v>
      </c>
      <c r="D112" s="54" t="s">
        <v>426</v>
      </c>
    </row>
    <row r="113" spans="1:4" ht="15">
      <c r="A113" s="16" t="s">
        <v>163</v>
      </c>
      <c r="B113" s="16"/>
      <c r="C113" s="9" t="s">
        <v>163</v>
      </c>
      <c r="D113" s="54" t="s">
        <v>427</v>
      </c>
    </row>
    <row r="114" spans="1:4" ht="15">
      <c r="A114" s="16" t="s">
        <v>428</v>
      </c>
      <c r="B114" s="16"/>
      <c r="C114" s="9" t="s">
        <v>410</v>
      </c>
      <c r="D114" s="54" t="s">
        <v>429</v>
      </c>
    </row>
    <row r="115" spans="1:4" ht="15">
      <c r="A115" s="16" t="s">
        <v>430</v>
      </c>
      <c r="B115" s="16"/>
      <c r="C115" s="9" t="s">
        <v>430</v>
      </c>
      <c r="D115" s="54" t="s">
        <v>431</v>
      </c>
    </row>
    <row r="116" spans="1:4" ht="15">
      <c r="A116" s="16" t="s">
        <v>259</v>
      </c>
      <c r="B116" s="53" t="s">
        <v>432</v>
      </c>
      <c r="C116" s="9" t="s">
        <v>432</v>
      </c>
      <c r="D116" s="54" t="s">
        <v>433</v>
      </c>
    </row>
    <row r="117" spans="1:4" ht="15">
      <c r="A117" s="16" t="s">
        <v>333</v>
      </c>
      <c r="B117" s="16"/>
      <c r="C117" s="9" t="s">
        <v>333</v>
      </c>
      <c r="D117" s="54" t="s">
        <v>434</v>
      </c>
    </row>
    <row r="118" spans="1:4" ht="15">
      <c r="A118" s="16" t="s">
        <v>435</v>
      </c>
      <c r="B118" s="16"/>
      <c r="C118" s="9" t="s">
        <v>435</v>
      </c>
      <c r="D118" s="54" t="s">
        <v>436</v>
      </c>
    </row>
    <row r="119" spans="1:4" ht="15">
      <c r="A119" s="16" t="s">
        <v>319</v>
      </c>
      <c r="B119" s="16"/>
      <c r="C119" s="9" t="s">
        <v>319</v>
      </c>
      <c r="D119" s="54" t="s">
        <v>437</v>
      </c>
    </row>
    <row r="120" spans="1:4" ht="15">
      <c r="A120" s="16" t="s">
        <v>250</v>
      </c>
      <c r="B120" s="16"/>
      <c r="C120" s="9" t="s">
        <v>250</v>
      </c>
      <c r="D120" s="54" t="s">
        <v>438</v>
      </c>
    </row>
    <row r="121" spans="1:4" ht="15">
      <c r="A121" s="16" t="s">
        <v>163</v>
      </c>
      <c r="B121" s="16"/>
      <c r="C121" s="9" t="s">
        <v>163</v>
      </c>
      <c r="D121" s="54" t="s">
        <v>439</v>
      </c>
    </row>
    <row r="122" spans="1:4" ht="15">
      <c r="A122" s="16" t="s">
        <v>273</v>
      </c>
      <c r="B122" s="16"/>
      <c r="C122" s="9" t="s">
        <v>273</v>
      </c>
      <c r="D122" s="54" t="s">
        <v>440</v>
      </c>
    </row>
    <row r="123" spans="1:4" ht="15">
      <c r="A123" s="16" t="s">
        <v>247</v>
      </c>
      <c r="B123" s="16"/>
      <c r="C123" s="9" t="s">
        <v>248</v>
      </c>
      <c r="D123" s="54" t="s">
        <v>441</v>
      </c>
    </row>
    <row r="124" spans="1:4" ht="15">
      <c r="A124" s="16" t="s">
        <v>247</v>
      </c>
      <c r="B124" s="16"/>
      <c r="C124" s="9" t="s">
        <v>248</v>
      </c>
      <c r="D124" s="54" t="s">
        <v>442</v>
      </c>
    </row>
    <row r="125" spans="1:4" ht="15">
      <c r="A125" s="16" t="s">
        <v>247</v>
      </c>
      <c r="B125" s="16"/>
      <c r="C125" s="9" t="s">
        <v>248</v>
      </c>
      <c r="D125" s="54" t="s">
        <v>443</v>
      </c>
    </row>
    <row r="126" spans="1:4" ht="15">
      <c r="A126" s="16" t="s">
        <v>348</v>
      </c>
      <c r="B126" s="16"/>
      <c r="C126" s="9" t="s">
        <v>348</v>
      </c>
      <c r="D126" s="54" t="s">
        <v>444</v>
      </c>
    </row>
    <row r="127" spans="1:4" ht="15">
      <c r="A127" s="16" t="s">
        <v>305</v>
      </c>
      <c r="B127" s="16"/>
      <c r="C127" s="9" t="s">
        <v>412</v>
      </c>
      <c r="D127" s="54" t="s">
        <v>445</v>
      </c>
    </row>
    <row r="128" spans="1:4" ht="15">
      <c r="A128" s="16" t="s">
        <v>247</v>
      </c>
      <c r="B128" s="16"/>
      <c r="C128" s="9" t="s">
        <v>248</v>
      </c>
      <c r="D128" s="54" t="s">
        <v>446</v>
      </c>
    </row>
    <row r="129" spans="1:4" ht="15">
      <c r="A129" s="16" t="s">
        <v>267</v>
      </c>
      <c r="B129" s="16"/>
      <c r="C129" s="9" t="s">
        <v>267</v>
      </c>
      <c r="D129" s="54" t="s">
        <v>447</v>
      </c>
    </row>
    <row r="130" spans="1:4" ht="15">
      <c r="A130" s="16" t="s">
        <v>430</v>
      </c>
      <c r="B130" s="16"/>
      <c r="C130" s="9" t="s">
        <v>430</v>
      </c>
      <c r="D130" s="54" t="s">
        <v>448</v>
      </c>
    </row>
    <row r="131" spans="1:4" ht="15">
      <c r="A131" s="16" t="s">
        <v>250</v>
      </c>
      <c r="B131" s="16"/>
      <c r="C131" s="9" t="s">
        <v>250</v>
      </c>
      <c r="D131" s="54" t="s">
        <v>449</v>
      </c>
    </row>
    <row r="132" spans="1:4" ht="15">
      <c r="A132" s="16" t="s">
        <v>348</v>
      </c>
      <c r="B132" s="16"/>
      <c r="C132" s="9" t="s">
        <v>348</v>
      </c>
      <c r="D132" s="54" t="s">
        <v>450</v>
      </c>
    </row>
    <row r="133" spans="1:4" ht="15">
      <c r="A133" s="16" t="s">
        <v>163</v>
      </c>
      <c r="B133" s="16"/>
      <c r="C133" s="9" t="s">
        <v>163</v>
      </c>
      <c r="D133" s="54" t="s">
        <v>451</v>
      </c>
    </row>
    <row r="134" spans="1:4" ht="15">
      <c r="A134" s="16" t="s">
        <v>348</v>
      </c>
      <c r="B134" s="16"/>
      <c r="C134" s="9" t="s">
        <v>348</v>
      </c>
      <c r="D134" s="54" t="s">
        <v>452</v>
      </c>
    </row>
    <row r="135" spans="1:4" ht="15">
      <c r="A135" s="16" t="s">
        <v>247</v>
      </c>
      <c r="B135" s="16"/>
      <c r="C135" s="9" t="s">
        <v>248</v>
      </c>
      <c r="D135" s="54" t="s">
        <v>453</v>
      </c>
    </row>
    <row r="136" spans="1:4" ht="15">
      <c r="A136" s="16" t="s">
        <v>259</v>
      </c>
      <c r="B136" s="53" t="s">
        <v>432</v>
      </c>
      <c r="C136" s="9" t="s">
        <v>432</v>
      </c>
      <c r="D136" s="54" t="s">
        <v>454</v>
      </c>
    </row>
    <row r="137" spans="1:4" ht="15">
      <c r="A137" s="16" t="s">
        <v>455</v>
      </c>
      <c r="B137" s="53" t="s">
        <v>455</v>
      </c>
      <c r="C137" s="9" t="s">
        <v>455</v>
      </c>
      <c r="D137" s="54" t="s">
        <v>456</v>
      </c>
    </row>
    <row r="138" spans="1:4" ht="15">
      <c r="A138" s="16" t="s">
        <v>348</v>
      </c>
      <c r="B138" s="16"/>
      <c r="C138" s="9" t="s">
        <v>348</v>
      </c>
      <c r="D138" s="54" t="s">
        <v>457</v>
      </c>
    </row>
    <row r="139" spans="1:4" ht="15">
      <c r="A139" s="16" t="s">
        <v>247</v>
      </c>
      <c r="B139" s="16"/>
      <c r="C139" s="9" t="s">
        <v>248</v>
      </c>
      <c r="D139" s="54" t="s">
        <v>458</v>
      </c>
    </row>
    <row r="140" spans="1:4" ht="15">
      <c r="A140" s="16" t="s">
        <v>250</v>
      </c>
      <c r="B140" s="16"/>
      <c r="C140" s="9" t="s">
        <v>250</v>
      </c>
      <c r="D140" s="54" t="s">
        <v>459</v>
      </c>
    </row>
    <row r="141" spans="1:4" ht="15">
      <c r="A141" s="16" t="s">
        <v>250</v>
      </c>
      <c r="B141" s="16"/>
      <c r="C141" s="9" t="s">
        <v>250</v>
      </c>
      <c r="D141" s="54" t="s">
        <v>460</v>
      </c>
    </row>
    <row r="142" spans="1:4" ht="15">
      <c r="A142" s="16" t="s">
        <v>163</v>
      </c>
      <c r="B142" s="16"/>
      <c r="C142" s="9" t="s">
        <v>163</v>
      </c>
      <c r="D142" s="54" t="s">
        <v>461</v>
      </c>
    </row>
    <row r="143" spans="1:4" ht="15">
      <c r="A143" s="16" t="s">
        <v>163</v>
      </c>
      <c r="B143" s="16"/>
      <c r="C143" s="9" t="s">
        <v>163</v>
      </c>
      <c r="D143" s="54" t="s">
        <v>462</v>
      </c>
    </row>
    <row r="144" spans="1:4" ht="15">
      <c r="A144" s="16" t="s">
        <v>273</v>
      </c>
      <c r="B144" s="16"/>
      <c r="C144" s="9" t="s">
        <v>273</v>
      </c>
      <c r="D144" s="54" t="s">
        <v>463</v>
      </c>
    </row>
    <row r="145" spans="1:4" ht="15">
      <c r="A145" s="16" t="s">
        <v>348</v>
      </c>
      <c r="B145" s="16"/>
      <c r="C145" s="9" t="s">
        <v>348</v>
      </c>
      <c r="D145" s="54" t="s">
        <v>464</v>
      </c>
    </row>
    <row r="146" spans="1:4" ht="15">
      <c r="A146" s="16" t="s">
        <v>250</v>
      </c>
      <c r="B146" s="16"/>
      <c r="C146" s="9" t="s">
        <v>250</v>
      </c>
      <c r="D146" s="54" t="s">
        <v>465</v>
      </c>
    </row>
    <row r="147" spans="1:4" ht="15">
      <c r="A147" s="16" t="s">
        <v>409</v>
      </c>
      <c r="B147" s="16"/>
      <c r="C147" s="9" t="s">
        <v>410</v>
      </c>
      <c r="D147" s="54" t="s">
        <v>466</v>
      </c>
    </row>
    <row r="148" spans="1:4" ht="15">
      <c r="A148" s="16" t="s">
        <v>267</v>
      </c>
      <c r="B148" s="16"/>
      <c r="C148" s="9" t="s">
        <v>267</v>
      </c>
      <c r="D148" s="54" t="s">
        <v>467</v>
      </c>
    </row>
    <row r="149" spans="1:4" ht="15">
      <c r="A149" s="16" t="s">
        <v>468</v>
      </c>
      <c r="B149" s="53" t="s">
        <v>469</v>
      </c>
      <c r="C149" s="9" t="s">
        <v>470</v>
      </c>
      <c r="D149" s="54" t="s">
        <v>471</v>
      </c>
    </row>
    <row r="150" spans="1:4" ht="15">
      <c r="A150" s="16" t="s">
        <v>163</v>
      </c>
      <c r="B150" s="16"/>
      <c r="C150" s="9" t="s">
        <v>163</v>
      </c>
      <c r="D150" s="54" t="s">
        <v>472</v>
      </c>
    </row>
    <row r="151" spans="1:4" ht="15">
      <c r="A151" s="16" t="s">
        <v>473</v>
      </c>
      <c r="B151" s="16"/>
      <c r="C151" s="9" t="s">
        <v>474</v>
      </c>
      <c r="D151" s="54" t="s">
        <v>475</v>
      </c>
    </row>
    <row r="152" spans="1:4" ht="15">
      <c r="A152" s="16" t="s">
        <v>476</v>
      </c>
      <c r="B152" s="16"/>
      <c r="C152" s="9" t="s">
        <v>477</v>
      </c>
      <c r="D152" s="54" t="s">
        <v>478</v>
      </c>
    </row>
    <row r="153" spans="1:4" ht="15">
      <c r="A153" s="16" t="s">
        <v>333</v>
      </c>
      <c r="B153" s="16"/>
      <c r="C153" s="9" t="s">
        <v>333</v>
      </c>
      <c r="D153" s="54" t="s">
        <v>479</v>
      </c>
    </row>
    <row r="154" spans="1:4" ht="15">
      <c r="A154" s="16" t="s">
        <v>163</v>
      </c>
      <c r="B154" s="16"/>
      <c r="C154" s="16"/>
      <c r="D154" s="54" t="s">
        <v>308</v>
      </c>
    </row>
    <row r="155" spans="1:4" ht="15">
      <c r="A155" s="16" t="s">
        <v>480</v>
      </c>
      <c r="B155" s="16"/>
      <c r="C155" s="16"/>
      <c r="D155" s="54" t="s">
        <v>481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A8E0-85CA-3444-A4E9-48D0F7ECE7EF}">
  <dimension ref="A1:Z173"/>
  <sheetViews>
    <sheetView topLeftCell="A127" zoomScale="120" zoomScaleNormal="120" workbookViewId="0">
      <selection activeCell="N103" sqref="N103"/>
    </sheetView>
  </sheetViews>
  <sheetFormatPr baseColWidth="10" defaultColWidth="11.5" defaultRowHeight="13"/>
  <cols>
    <col min="1" max="1" width="42.83203125" customWidth="1"/>
    <col min="2" max="3" width="15.1640625" customWidth="1"/>
    <col min="4" max="4" width="8.5" customWidth="1"/>
    <col min="5" max="5" width="16.83203125" customWidth="1"/>
    <col min="6" max="6" width="17.83203125" customWidth="1"/>
    <col min="7" max="7" width="21.83203125" customWidth="1"/>
  </cols>
  <sheetData>
    <row r="1" spans="1:7">
      <c r="A1" s="22" t="s">
        <v>482</v>
      </c>
      <c r="B1" s="16" t="s">
        <v>5</v>
      </c>
      <c r="C1" s="16" t="s">
        <v>6</v>
      </c>
    </row>
    <row r="2" spans="1:7">
      <c r="A2" s="16" t="s">
        <v>248</v>
      </c>
      <c r="B2" s="16">
        <v>17</v>
      </c>
      <c r="C2" s="48">
        <f t="shared" ref="C2:C14" si="0">B2/$B$15*(-1)</f>
        <v>-0.26984126984126983</v>
      </c>
    </row>
    <row r="3" spans="1:7">
      <c r="A3" s="16" t="s">
        <v>250</v>
      </c>
      <c r="B3" s="16">
        <v>13</v>
      </c>
      <c r="C3" s="48">
        <f t="shared" si="0"/>
        <v>-0.20634920634920634</v>
      </c>
    </row>
    <row r="4" spans="1:7">
      <c r="A4" s="16" t="s">
        <v>483</v>
      </c>
      <c r="B4" s="16">
        <v>8</v>
      </c>
      <c r="C4" s="48">
        <f t="shared" si="0"/>
        <v>-0.12698412698412698</v>
      </c>
      <c r="G4" s="16" t="s">
        <v>484</v>
      </c>
    </row>
    <row r="5" spans="1:7">
      <c r="A5" s="16" t="s">
        <v>430</v>
      </c>
      <c r="B5" s="16">
        <v>6</v>
      </c>
      <c r="C5" s="48">
        <f t="shared" si="0"/>
        <v>-9.5238095238095233E-2</v>
      </c>
      <c r="F5" s="16"/>
      <c r="G5" s="16" t="s">
        <v>485</v>
      </c>
    </row>
    <row r="6" spans="1:7">
      <c r="A6" s="16" t="s">
        <v>333</v>
      </c>
      <c r="B6" s="16">
        <v>5</v>
      </c>
      <c r="C6" s="48">
        <f t="shared" si="0"/>
        <v>-7.9365079365079361E-2</v>
      </c>
      <c r="G6" s="16" t="s">
        <v>486</v>
      </c>
    </row>
    <row r="7" spans="1:7">
      <c r="A7" s="16" t="s">
        <v>267</v>
      </c>
      <c r="B7" s="16">
        <v>5</v>
      </c>
      <c r="C7" s="48">
        <f t="shared" si="0"/>
        <v>-7.9365079365079361E-2</v>
      </c>
      <c r="D7" t="s">
        <v>487</v>
      </c>
      <c r="G7" s="16" t="s">
        <v>488</v>
      </c>
    </row>
    <row r="8" spans="1:7">
      <c r="A8" s="16" t="s">
        <v>432</v>
      </c>
      <c r="B8" s="16">
        <v>2</v>
      </c>
      <c r="C8" s="48">
        <f t="shared" si="0"/>
        <v>-3.1746031746031744E-2</v>
      </c>
      <c r="D8" t="s">
        <v>489</v>
      </c>
      <c r="G8" s="16" t="s">
        <v>490</v>
      </c>
    </row>
    <row r="9" spans="1:7">
      <c r="A9" s="16" t="s">
        <v>319</v>
      </c>
      <c r="B9" s="16">
        <v>2</v>
      </c>
      <c r="C9" s="48">
        <f t="shared" si="0"/>
        <v>-3.1746031746031744E-2</v>
      </c>
      <c r="D9" t="s">
        <v>491</v>
      </c>
      <c r="G9" s="16" t="s">
        <v>163</v>
      </c>
    </row>
    <row r="10" spans="1:7">
      <c r="A10" s="16" t="s">
        <v>360</v>
      </c>
      <c r="B10" s="16">
        <v>1</v>
      </c>
      <c r="C10" s="48">
        <f t="shared" si="0"/>
        <v>-1.5873015873015872E-2</v>
      </c>
      <c r="G10" s="16" t="s">
        <v>492</v>
      </c>
    </row>
    <row r="11" spans="1:7">
      <c r="A11" s="16" t="s">
        <v>435</v>
      </c>
      <c r="B11" s="16">
        <v>1</v>
      </c>
      <c r="C11" s="48">
        <f t="shared" si="0"/>
        <v>-1.5873015873015872E-2</v>
      </c>
      <c r="D11" t="s">
        <v>493</v>
      </c>
      <c r="G11" s="16" t="s">
        <v>485</v>
      </c>
    </row>
    <row r="12" spans="1:7">
      <c r="A12" s="16" t="s">
        <v>455</v>
      </c>
      <c r="B12" s="16">
        <v>1</v>
      </c>
      <c r="C12" s="48">
        <f t="shared" si="0"/>
        <v>-1.5873015873015872E-2</v>
      </c>
    </row>
    <row r="13" spans="1:7">
      <c r="A13" s="16" t="s">
        <v>470</v>
      </c>
      <c r="B13" s="16">
        <v>1</v>
      </c>
      <c r="C13" s="48">
        <f t="shared" si="0"/>
        <v>-1.5873015873015872E-2</v>
      </c>
    </row>
    <row r="14" spans="1:7">
      <c r="A14" s="16" t="s">
        <v>390</v>
      </c>
      <c r="B14" s="47">
        <v>1</v>
      </c>
      <c r="C14" s="48">
        <f t="shared" si="0"/>
        <v>-1.5873015873015872E-2</v>
      </c>
      <c r="D14" t="s">
        <v>494</v>
      </c>
    </row>
    <row r="15" spans="1:7">
      <c r="A15" s="16" t="s">
        <v>37</v>
      </c>
      <c r="B15">
        <v>63</v>
      </c>
    </row>
    <row r="20" spans="1:6">
      <c r="A20" s="22" t="s">
        <v>166</v>
      </c>
      <c r="B20" s="16" t="s">
        <v>482</v>
      </c>
      <c r="C20" s="16" t="s">
        <v>495</v>
      </c>
      <c r="D20" s="16" t="s">
        <v>496</v>
      </c>
      <c r="E20" s="16"/>
      <c r="F20" s="16"/>
    </row>
    <row r="21" spans="1:6" ht="14">
      <c r="A21" t="s">
        <v>497</v>
      </c>
      <c r="B21" s="69">
        <v>1</v>
      </c>
      <c r="C21" s="46">
        <f>B21/SUM($B$21:$B$37)</f>
        <v>6.2500000000000003E-3</v>
      </c>
      <c r="D21" s="25">
        <f t="shared" ref="D21:D29" si="1">C21*(-1)</f>
        <v>-6.2500000000000003E-3</v>
      </c>
      <c r="E21" s="16"/>
      <c r="F21" s="67"/>
    </row>
    <row r="22" spans="1:6">
      <c r="A22" t="s">
        <v>498</v>
      </c>
      <c r="B22" s="69">
        <v>1</v>
      </c>
      <c r="C22" s="46">
        <f t="shared" ref="C22:C37" si="2">B22/SUM($B$21:$B$37)</f>
        <v>6.2500000000000003E-3</v>
      </c>
      <c r="D22" s="25">
        <f t="shared" si="1"/>
        <v>-6.2500000000000003E-3</v>
      </c>
      <c r="E22" s="16"/>
    </row>
    <row r="23" spans="1:6">
      <c r="A23" t="s">
        <v>499</v>
      </c>
      <c r="B23" s="69">
        <v>1</v>
      </c>
      <c r="C23" s="46">
        <f t="shared" si="2"/>
        <v>6.2500000000000003E-3</v>
      </c>
      <c r="D23" s="25">
        <f t="shared" si="1"/>
        <v>-6.2500000000000003E-3</v>
      </c>
      <c r="E23" s="16"/>
    </row>
    <row r="24" spans="1:6" ht="14">
      <c r="A24" t="s">
        <v>500</v>
      </c>
      <c r="B24" s="69">
        <v>2</v>
      </c>
      <c r="C24" s="46">
        <f t="shared" si="2"/>
        <v>1.2500000000000001E-2</v>
      </c>
      <c r="D24" s="25">
        <f t="shared" si="1"/>
        <v>-1.2500000000000001E-2</v>
      </c>
      <c r="E24" s="16"/>
      <c r="F24" s="68"/>
    </row>
    <row r="25" spans="1:6">
      <c r="A25" t="s">
        <v>501</v>
      </c>
      <c r="B25" s="69">
        <v>2</v>
      </c>
      <c r="C25" s="46">
        <f t="shared" si="2"/>
        <v>1.2500000000000001E-2</v>
      </c>
      <c r="D25" s="25">
        <f t="shared" si="1"/>
        <v>-1.2500000000000001E-2</v>
      </c>
      <c r="E25" s="16"/>
    </row>
    <row r="26" spans="1:6" ht="14">
      <c r="A26" t="s">
        <v>502</v>
      </c>
      <c r="B26" s="69">
        <v>2</v>
      </c>
      <c r="C26" s="46">
        <f t="shared" si="2"/>
        <v>1.2500000000000001E-2</v>
      </c>
      <c r="D26" s="25">
        <f t="shared" si="1"/>
        <v>-1.2500000000000001E-2</v>
      </c>
      <c r="E26" s="16"/>
      <c r="F26" s="68"/>
    </row>
    <row r="27" spans="1:6">
      <c r="A27" t="s">
        <v>503</v>
      </c>
      <c r="B27" s="69">
        <v>4</v>
      </c>
      <c r="C27" s="46">
        <f t="shared" si="2"/>
        <v>2.5000000000000001E-2</v>
      </c>
      <c r="D27" s="25">
        <f t="shared" si="1"/>
        <v>-2.5000000000000001E-2</v>
      </c>
      <c r="E27" s="16"/>
    </row>
    <row r="28" spans="1:6" ht="14">
      <c r="A28" t="s">
        <v>504</v>
      </c>
      <c r="B28" s="69">
        <v>5</v>
      </c>
      <c r="C28" s="46">
        <f t="shared" si="2"/>
        <v>3.125E-2</v>
      </c>
      <c r="D28" s="25">
        <f t="shared" si="1"/>
        <v>-3.125E-2</v>
      </c>
      <c r="E28" s="16"/>
      <c r="F28" s="68"/>
    </row>
    <row r="29" spans="1:6">
      <c r="A29" t="s">
        <v>505</v>
      </c>
      <c r="B29" s="69">
        <v>6</v>
      </c>
      <c r="C29" s="46">
        <f t="shared" si="2"/>
        <v>3.7499999999999999E-2</v>
      </c>
      <c r="D29" s="25">
        <f t="shared" si="1"/>
        <v>-3.7499999999999999E-2</v>
      </c>
      <c r="E29" s="16"/>
    </row>
    <row r="30" spans="1:6" ht="14">
      <c r="A30" t="s">
        <v>506</v>
      </c>
      <c r="B30" s="69">
        <v>7</v>
      </c>
      <c r="C30" s="46">
        <f t="shared" si="2"/>
        <v>4.3749999999999997E-2</v>
      </c>
      <c r="D30" s="25">
        <f t="shared" ref="D30:D37" si="3">C30*(-1)</f>
        <v>-4.3749999999999997E-2</v>
      </c>
      <c r="E30" s="16"/>
      <c r="F30" s="68"/>
    </row>
    <row r="31" spans="1:6" ht="14">
      <c r="A31" t="s">
        <v>507</v>
      </c>
      <c r="B31" s="69">
        <v>8</v>
      </c>
      <c r="C31" s="46">
        <f t="shared" si="2"/>
        <v>0.05</v>
      </c>
      <c r="D31" s="25">
        <f t="shared" si="3"/>
        <v>-0.05</v>
      </c>
      <c r="E31" s="16"/>
      <c r="F31" s="68"/>
    </row>
    <row r="32" spans="1:6">
      <c r="A32" t="s">
        <v>508</v>
      </c>
      <c r="B32" s="69">
        <v>8</v>
      </c>
      <c r="C32" s="46">
        <f t="shared" si="2"/>
        <v>0.05</v>
      </c>
      <c r="D32" s="25">
        <f t="shared" si="3"/>
        <v>-0.05</v>
      </c>
      <c r="E32" s="16"/>
    </row>
    <row r="33" spans="1:20" ht="14">
      <c r="A33" t="s">
        <v>509</v>
      </c>
      <c r="B33" s="69">
        <v>11</v>
      </c>
      <c r="C33" s="46">
        <f t="shared" si="2"/>
        <v>6.8750000000000006E-2</v>
      </c>
      <c r="D33" s="25">
        <f t="shared" si="3"/>
        <v>-6.8750000000000006E-2</v>
      </c>
      <c r="E33" s="16"/>
      <c r="F33" s="68"/>
      <c r="T33" s="16" t="s">
        <v>510</v>
      </c>
    </row>
    <row r="34" spans="1:20">
      <c r="A34" t="s">
        <v>511</v>
      </c>
      <c r="B34" s="69">
        <v>17</v>
      </c>
      <c r="C34" s="46">
        <f t="shared" si="2"/>
        <v>0.10625</v>
      </c>
      <c r="D34" s="25">
        <f t="shared" si="3"/>
        <v>-0.10625</v>
      </c>
      <c r="E34" s="16"/>
      <c r="T34" s="50" t="s">
        <v>512</v>
      </c>
    </row>
    <row r="35" spans="1:20" ht="14">
      <c r="A35" t="s">
        <v>513</v>
      </c>
      <c r="B35" s="69">
        <v>21</v>
      </c>
      <c r="C35" s="46">
        <f t="shared" si="2"/>
        <v>0.13125000000000001</v>
      </c>
      <c r="D35" s="25">
        <f t="shared" si="3"/>
        <v>-0.13125000000000001</v>
      </c>
      <c r="E35" s="16"/>
      <c r="F35" s="68"/>
      <c r="T35" s="9" t="s">
        <v>514</v>
      </c>
    </row>
    <row r="36" spans="1:20">
      <c r="A36" t="s">
        <v>515</v>
      </c>
      <c r="B36" s="69">
        <v>28</v>
      </c>
      <c r="C36" s="46">
        <f t="shared" si="2"/>
        <v>0.17499999999999999</v>
      </c>
      <c r="D36" s="25">
        <f t="shared" si="3"/>
        <v>-0.17499999999999999</v>
      </c>
      <c r="E36" s="16"/>
      <c r="T36" s="37" t="s">
        <v>516</v>
      </c>
    </row>
    <row r="37" spans="1:20" ht="14">
      <c r="A37" t="s">
        <v>517</v>
      </c>
      <c r="B37" s="69">
        <v>36</v>
      </c>
      <c r="C37" s="46">
        <f t="shared" si="2"/>
        <v>0.22500000000000001</v>
      </c>
      <c r="D37" s="25">
        <f t="shared" si="3"/>
        <v>-0.22500000000000001</v>
      </c>
      <c r="E37" s="16"/>
      <c r="F37" s="68"/>
      <c r="T37" t="s">
        <v>518</v>
      </c>
    </row>
    <row r="38" spans="1:20">
      <c r="C38" s="70" t="s">
        <v>519</v>
      </c>
      <c r="D38" s="25"/>
      <c r="E38" s="16"/>
    </row>
    <row r="39" spans="1:20">
      <c r="A39" t="s">
        <v>149</v>
      </c>
      <c r="B39" s="69">
        <v>37</v>
      </c>
    </row>
    <row r="40" spans="1:20" ht="14">
      <c r="A40" s="16" t="s">
        <v>520</v>
      </c>
      <c r="B40" s="69">
        <f>156-B39</f>
        <v>119</v>
      </c>
      <c r="F40" s="68"/>
    </row>
    <row r="41" spans="1:20" ht="14">
      <c r="A41" s="16"/>
      <c r="B41" s="16"/>
      <c r="E41" s="16"/>
      <c r="F41" s="68"/>
    </row>
    <row r="42" spans="1:20">
      <c r="B42" s="16"/>
      <c r="C42" s="46"/>
      <c r="D42" s="51"/>
      <c r="E42" s="16"/>
    </row>
    <row r="43" spans="1:20">
      <c r="B43" s="16"/>
      <c r="C43" s="46"/>
      <c r="D43" s="51"/>
    </row>
    <row r="44" spans="1:20" ht="14" thickBot="1">
      <c r="B44" s="16"/>
      <c r="C44" s="51"/>
      <c r="D44" s="51"/>
    </row>
    <row r="45" spans="1:20">
      <c r="A45" s="112" t="s">
        <v>521</v>
      </c>
      <c r="B45" s="113">
        <f>156-B46</f>
        <v>37</v>
      </c>
      <c r="C45" s="114">
        <f>B45/156</f>
        <v>0.23717948717948717</v>
      </c>
      <c r="D45" s="51"/>
    </row>
    <row r="46" spans="1:20" ht="14" thickBot="1">
      <c r="A46" s="115" t="s">
        <v>522</v>
      </c>
      <c r="B46" s="116">
        <v>119</v>
      </c>
      <c r="C46" s="117">
        <f>B46/156</f>
        <v>0.76282051282051277</v>
      </c>
      <c r="D46" s="51"/>
    </row>
    <row r="47" spans="1:20">
      <c r="B47" s="16"/>
      <c r="C47" s="51"/>
      <c r="D47" s="51"/>
    </row>
    <row r="48" spans="1:20">
      <c r="B48" s="16"/>
      <c r="C48" s="51"/>
      <c r="D48" s="51"/>
    </row>
    <row r="49" spans="1:9">
      <c r="B49" s="16"/>
      <c r="C49" s="51"/>
      <c r="D49" s="51"/>
    </row>
    <row r="50" spans="1:9">
      <c r="B50" s="16"/>
      <c r="C50" s="51"/>
      <c r="D50" s="51"/>
    </row>
    <row r="51" spans="1:9" ht="14" thickBot="1">
      <c r="B51" s="16"/>
      <c r="C51" s="51"/>
      <c r="D51" s="51"/>
    </row>
    <row r="52" spans="1:9">
      <c r="A52" s="82" t="s">
        <v>523</v>
      </c>
      <c r="B52" s="16"/>
      <c r="C52" s="51"/>
      <c r="D52" s="51"/>
      <c r="E52" s="16"/>
    </row>
    <row r="53" spans="1:9">
      <c r="A53" s="80" t="s">
        <v>524</v>
      </c>
      <c r="B53" s="16"/>
      <c r="C53" s="46"/>
      <c r="D53" s="51"/>
      <c r="E53" s="16"/>
    </row>
    <row r="54" spans="1:9">
      <c r="A54" s="80" t="s">
        <v>525</v>
      </c>
      <c r="B54" s="16"/>
      <c r="D54" s="49"/>
    </row>
    <row r="55" spans="1:9">
      <c r="A55" s="80" t="s">
        <v>526</v>
      </c>
      <c r="B55" s="16"/>
    </row>
    <row r="56" spans="1:9">
      <c r="A56" s="80" t="s">
        <v>527</v>
      </c>
      <c r="B56" s="16"/>
    </row>
    <row r="57" spans="1:9">
      <c r="A57" s="80" t="s">
        <v>528</v>
      </c>
      <c r="B57" s="16"/>
    </row>
    <row r="58" spans="1:9">
      <c r="A58" s="80" t="s">
        <v>529</v>
      </c>
      <c r="B58" s="16"/>
    </row>
    <row r="59" spans="1:9">
      <c r="A59" s="80" t="s">
        <v>530</v>
      </c>
      <c r="B59" s="16"/>
      <c r="D59" s="16"/>
      <c r="I59" s="37" t="s">
        <v>531</v>
      </c>
    </row>
    <row r="60" spans="1:9" ht="14" thickBot="1">
      <c r="A60" s="81" t="s">
        <v>532</v>
      </c>
    </row>
    <row r="62" spans="1:9" ht="14" customHeight="1">
      <c r="A62" s="16" t="s">
        <v>533</v>
      </c>
      <c r="B62" s="16" t="s">
        <v>166</v>
      </c>
      <c r="C62" s="16" t="s">
        <v>534</v>
      </c>
      <c r="D62" s="16" t="s">
        <v>167</v>
      </c>
      <c r="E62" s="16" t="s">
        <v>535</v>
      </c>
      <c r="F62" s="16" t="s">
        <v>168</v>
      </c>
    </row>
    <row r="63" spans="1:9" ht="14" customHeight="1">
      <c r="A63" t="s">
        <v>497</v>
      </c>
      <c r="B63" s="16"/>
      <c r="C63">
        <v>1</v>
      </c>
      <c r="D63" s="16"/>
      <c r="E63">
        <v>0</v>
      </c>
    </row>
    <row r="64" spans="1:9" ht="14" customHeight="1">
      <c r="A64" t="s">
        <v>498</v>
      </c>
      <c r="C64">
        <v>1</v>
      </c>
      <c r="D64" s="16"/>
      <c r="E64">
        <v>0</v>
      </c>
    </row>
    <row r="65" spans="1:8" ht="14" customHeight="1">
      <c r="A65" t="s">
        <v>499</v>
      </c>
      <c r="C65">
        <v>1</v>
      </c>
      <c r="D65" s="16"/>
      <c r="E65">
        <v>0</v>
      </c>
    </row>
    <row r="66" spans="1:8" ht="14" customHeight="1">
      <c r="A66" s="16" t="s">
        <v>500</v>
      </c>
      <c r="C66">
        <v>2</v>
      </c>
      <c r="D66" s="16"/>
      <c r="E66">
        <v>11</v>
      </c>
    </row>
    <row r="67" spans="1:8" ht="14" customHeight="1">
      <c r="A67" t="s">
        <v>501</v>
      </c>
      <c r="C67">
        <v>2</v>
      </c>
      <c r="D67" s="16"/>
      <c r="E67">
        <v>0</v>
      </c>
    </row>
    <row r="68" spans="1:8" ht="14" customHeight="1">
      <c r="A68" t="s">
        <v>502</v>
      </c>
      <c r="C68">
        <v>2</v>
      </c>
      <c r="D68" s="16"/>
      <c r="E68">
        <v>0</v>
      </c>
    </row>
    <row r="69" spans="1:8" ht="14" customHeight="1">
      <c r="A69" t="s">
        <v>503</v>
      </c>
      <c r="C69">
        <v>4</v>
      </c>
      <c r="D69" s="16"/>
      <c r="E69">
        <v>0</v>
      </c>
    </row>
    <row r="70" spans="1:8">
      <c r="A70" t="s">
        <v>504</v>
      </c>
      <c r="C70">
        <v>5</v>
      </c>
      <c r="D70" s="16"/>
      <c r="E70">
        <v>0</v>
      </c>
    </row>
    <row r="71" spans="1:8">
      <c r="A71" t="s">
        <v>505</v>
      </c>
      <c r="C71">
        <v>6</v>
      </c>
      <c r="D71" s="16"/>
      <c r="E71">
        <v>0</v>
      </c>
    </row>
    <row r="72" spans="1:8">
      <c r="A72" s="16" t="s">
        <v>536</v>
      </c>
      <c r="C72">
        <v>7</v>
      </c>
      <c r="D72" s="16"/>
      <c r="E72">
        <v>20</v>
      </c>
    </row>
    <row r="73" spans="1:8">
      <c r="A73" t="s">
        <v>507</v>
      </c>
      <c r="C73">
        <v>8</v>
      </c>
      <c r="D73" s="16"/>
      <c r="E73">
        <v>0</v>
      </c>
    </row>
    <row r="74" spans="1:8">
      <c r="A74" s="16" t="s">
        <v>537</v>
      </c>
      <c r="C74">
        <v>8</v>
      </c>
      <c r="D74" s="16"/>
      <c r="E74">
        <v>7</v>
      </c>
    </row>
    <row r="75" spans="1:8">
      <c r="A75" s="16" t="s">
        <v>538</v>
      </c>
      <c r="C75">
        <v>11</v>
      </c>
      <c r="D75" s="16"/>
      <c r="E75">
        <v>14</v>
      </c>
    </row>
    <row r="76" spans="1:8">
      <c r="A76" t="s">
        <v>511</v>
      </c>
      <c r="C76">
        <v>17</v>
      </c>
      <c r="D76" s="16"/>
      <c r="E76">
        <v>2</v>
      </c>
    </row>
    <row r="77" spans="1:8">
      <c r="A77" t="s">
        <v>513</v>
      </c>
      <c r="C77">
        <v>21</v>
      </c>
      <c r="D77" s="16"/>
      <c r="E77">
        <v>0</v>
      </c>
    </row>
    <row r="78" spans="1:8">
      <c r="A78" t="s">
        <v>515</v>
      </c>
      <c r="C78">
        <v>28</v>
      </c>
      <c r="D78" s="16"/>
      <c r="E78">
        <v>4</v>
      </c>
    </row>
    <row r="79" spans="1:8">
      <c r="A79" t="s">
        <v>517</v>
      </c>
      <c r="C79">
        <v>36</v>
      </c>
      <c r="D79" s="16"/>
      <c r="E79">
        <v>2</v>
      </c>
      <c r="H79" s="16" t="s">
        <v>539</v>
      </c>
    </row>
    <row r="80" spans="1:8">
      <c r="A80" s="16" t="s">
        <v>540</v>
      </c>
      <c r="C80">
        <v>0</v>
      </c>
      <c r="D80" s="16"/>
      <c r="E80">
        <v>2</v>
      </c>
    </row>
    <row r="81" spans="1:11">
      <c r="A81" s="16" t="s">
        <v>541</v>
      </c>
      <c r="C81">
        <v>0</v>
      </c>
      <c r="D81" s="16"/>
      <c r="E81">
        <v>4</v>
      </c>
    </row>
    <row r="82" spans="1:11">
      <c r="A82" s="111" t="s">
        <v>542</v>
      </c>
      <c r="B82" s="111"/>
      <c r="C82" s="111">
        <f>AVERAGE($C$63:$C$81)</f>
        <v>8.4210526315789469</v>
      </c>
      <c r="D82" s="111"/>
      <c r="E82" s="111">
        <f>AVERAGE(E63:E81)</f>
        <v>3.4736842105263159</v>
      </c>
      <c r="F82" s="111"/>
    </row>
    <row r="83" spans="1:11">
      <c r="A83" s="111" t="s">
        <v>543</v>
      </c>
      <c r="B83" s="111"/>
      <c r="C83" s="111">
        <f>STDEV($C$63:$C$81)</f>
        <v>10.145145470035761</v>
      </c>
      <c r="D83" s="111"/>
      <c r="E83" s="111">
        <f>STDEV(E63:E81)</f>
        <v>5.6800667156941778</v>
      </c>
      <c r="F83" s="111"/>
    </row>
    <row r="84" spans="1:11">
      <c r="A84" s="111" t="s">
        <v>544</v>
      </c>
      <c r="B84" s="111"/>
      <c r="C84" s="111">
        <f>SUM(C63:C81)</f>
        <v>160</v>
      </c>
      <c r="D84" s="111"/>
      <c r="E84" s="111">
        <f>SUM(E63:E81)</f>
        <v>66</v>
      </c>
      <c r="F84" s="111"/>
    </row>
    <row r="85" spans="1:11">
      <c r="A85" s="111" t="s">
        <v>545</v>
      </c>
      <c r="B85" s="111"/>
      <c r="C85" s="111">
        <f>MIN(C63:C81)</f>
        <v>0</v>
      </c>
      <c r="D85" s="111"/>
      <c r="E85" s="111">
        <f>MIN(E63:E81)</f>
        <v>0</v>
      </c>
      <c r="F85" s="111"/>
    </row>
    <row r="86" spans="1:11">
      <c r="A86" s="111" t="s">
        <v>546</v>
      </c>
      <c r="B86" s="111"/>
      <c r="C86" s="111">
        <f>MAX(C63:C81)</f>
        <v>36</v>
      </c>
      <c r="D86" s="111"/>
      <c r="E86" s="111">
        <f>MAX(E63:E81)</f>
        <v>20</v>
      </c>
      <c r="F86" s="111"/>
    </row>
    <row r="87" spans="1:11">
      <c r="A87" s="16"/>
      <c r="D87" s="16"/>
    </row>
    <row r="88" spans="1:11">
      <c r="D88" s="16"/>
    </row>
    <row r="89" spans="1:11">
      <c r="A89" s="16" t="s">
        <v>533</v>
      </c>
      <c r="B89" s="16" t="s">
        <v>547</v>
      </c>
      <c r="C89" s="16" t="s">
        <v>548</v>
      </c>
      <c r="D89" s="16" t="s">
        <v>549</v>
      </c>
      <c r="E89" s="16" t="s">
        <v>550</v>
      </c>
      <c r="F89" s="16" t="s">
        <v>551</v>
      </c>
    </row>
    <row r="90" spans="1:11">
      <c r="A90" t="s">
        <v>497</v>
      </c>
      <c r="B90" s="85">
        <f>1.2-Table2[[#This Row],[Desired services (total of 160)]]</f>
        <v>1.1722222222222223</v>
      </c>
      <c r="C90" s="86">
        <f t="shared" ref="C90:C108" si="4">(C63-$C$85)/($C$86-$C$85)</f>
        <v>2.7777777777777776E-2</v>
      </c>
      <c r="D90" s="16">
        <v>1</v>
      </c>
      <c r="E90" s="86">
        <f t="shared" ref="E90:E108" si="5">(E63-$E$85)/($E$86-$E$85)</f>
        <v>0</v>
      </c>
      <c r="F90" s="86">
        <f>1.2-Table2[[#This Row],[Offered services (total of 66)]]</f>
        <v>1.2</v>
      </c>
    </row>
    <row r="91" spans="1:11">
      <c r="A91" t="s">
        <v>498</v>
      </c>
      <c r="B91" s="85">
        <f>1.2-Table2[[#This Row],[Desired services (total of 160)]]</f>
        <v>1.1722222222222223</v>
      </c>
      <c r="C91" s="86">
        <f t="shared" si="4"/>
        <v>2.7777777777777776E-2</v>
      </c>
      <c r="D91" s="16">
        <v>1</v>
      </c>
      <c r="E91" s="86">
        <f t="shared" si="5"/>
        <v>0</v>
      </c>
      <c r="F91" s="86">
        <f>1.2-Table2[[#This Row],[Offered services (total of 66)]]</f>
        <v>1.2</v>
      </c>
    </row>
    <row r="92" spans="1:11">
      <c r="A92" t="s">
        <v>499</v>
      </c>
      <c r="B92" s="85">
        <f>1.2-Table2[[#This Row],[Desired services (total of 160)]]</f>
        <v>1.1722222222222223</v>
      </c>
      <c r="C92" s="86">
        <f t="shared" si="4"/>
        <v>2.7777777777777776E-2</v>
      </c>
      <c r="D92" s="16">
        <v>1</v>
      </c>
      <c r="E92" s="86">
        <f t="shared" si="5"/>
        <v>0</v>
      </c>
      <c r="F92" s="86">
        <f>1.2-Table2[[#This Row],[Offered services (total of 66)]]</f>
        <v>1.2</v>
      </c>
    </row>
    <row r="93" spans="1:11">
      <c r="A93" s="16" t="s">
        <v>500</v>
      </c>
      <c r="B93" s="85">
        <f>1.2-Table2[[#This Row],[Desired services (total of 160)]]</f>
        <v>1.1444444444444444</v>
      </c>
      <c r="C93" s="86">
        <f t="shared" si="4"/>
        <v>5.5555555555555552E-2</v>
      </c>
      <c r="D93" s="16">
        <v>1</v>
      </c>
      <c r="E93" s="86">
        <f t="shared" si="5"/>
        <v>0.55000000000000004</v>
      </c>
      <c r="F93" s="86">
        <f>1.2-Table2[[#This Row],[Offered services (total of 66)]]</f>
        <v>0.64999999999999991</v>
      </c>
    </row>
    <row r="94" spans="1:11">
      <c r="A94" t="s">
        <v>501</v>
      </c>
      <c r="B94" s="85">
        <f>1.2-Table2[[#This Row],[Desired services (total of 160)]]</f>
        <v>1.1444444444444444</v>
      </c>
      <c r="C94" s="86">
        <f t="shared" si="4"/>
        <v>5.5555555555555552E-2</v>
      </c>
      <c r="D94" s="16">
        <v>1</v>
      </c>
      <c r="E94" s="86">
        <f t="shared" si="5"/>
        <v>0</v>
      </c>
      <c r="F94" s="86">
        <f>1.2-Table2[[#This Row],[Offered services (total of 66)]]</f>
        <v>1.2</v>
      </c>
    </row>
    <row r="95" spans="1:11">
      <c r="A95" t="s">
        <v>502</v>
      </c>
      <c r="B95" s="85">
        <f>1.2-Table2[[#This Row],[Desired services (total of 160)]]</f>
        <v>1.1444444444444444</v>
      </c>
      <c r="C95" s="86">
        <f t="shared" si="4"/>
        <v>5.5555555555555552E-2</v>
      </c>
      <c r="D95" s="16">
        <v>1</v>
      </c>
      <c r="E95" s="86">
        <f t="shared" si="5"/>
        <v>0</v>
      </c>
      <c r="F95" s="86">
        <f>1.2-Table2[[#This Row],[Offered services (total of 66)]]</f>
        <v>1.2</v>
      </c>
      <c r="K95" t="s">
        <v>552</v>
      </c>
    </row>
    <row r="96" spans="1:11">
      <c r="A96" t="s">
        <v>503</v>
      </c>
      <c r="B96" s="85">
        <f>1.2-Table2[[#This Row],[Desired services (total of 160)]]</f>
        <v>1.0888888888888888</v>
      </c>
      <c r="C96" s="86">
        <f t="shared" si="4"/>
        <v>0.1111111111111111</v>
      </c>
      <c r="D96" s="16">
        <v>1</v>
      </c>
      <c r="E96" s="86">
        <f t="shared" si="5"/>
        <v>0</v>
      </c>
      <c r="F96" s="86">
        <f>1.2-Table2[[#This Row],[Offered services (total of 66)]]</f>
        <v>1.2</v>
      </c>
    </row>
    <row r="97" spans="1:26">
      <c r="A97" t="s">
        <v>504</v>
      </c>
      <c r="B97" s="85">
        <f>1.2-Table2[[#This Row],[Desired services (total of 160)]]</f>
        <v>1.0611111111111111</v>
      </c>
      <c r="C97" s="86">
        <f t="shared" si="4"/>
        <v>0.1388888888888889</v>
      </c>
      <c r="D97" s="16">
        <v>1</v>
      </c>
      <c r="E97" s="86">
        <f t="shared" si="5"/>
        <v>0</v>
      </c>
      <c r="F97" s="86">
        <f>1.2-Table2[[#This Row],[Offered services (total of 66)]]</f>
        <v>1.2</v>
      </c>
    </row>
    <row r="98" spans="1:26">
      <c r="A98" t="s">
        <v>505</v>
      </c>
      <c r="B98" s="85">
        <f>1.2-Table2[[#This Row],[Desired services (total of 160)]]</f>
        <v>1.0333333333333332</v>
      </c>
      <c r="C98" s="86">
        <f t="shared" si="4"/>
        <v>0.16666666666666666</v>
      </c>
      <c r="D98" s="16">
        <v>1</v>
      </c>
      <c r="E98" s="86">
        <f t="shared" si="5"/>
        <v>0</v>
      </c>
      <c r="F98" s="86">
        <f>1.2-Table2[[#This Row],[Offered services (total of 66)]]</f>
        <v>1.2</v>
      </c>
    </row>
    <row r="99" spans="1:26">
      <c r="A99" s="16" t="s">
        <v>536</v>
      </c>
      <c r="B99" s="85">
        <f>1.2-Table2[[#This Row],[Desired services (total of 160)]]</f>
        <v>1.0055555555555555</v>
      </c>
      <c r="C99" s="86">
        <f t="shared" si="4"/>
        <v>0.19444444444444445</v>
      </c>
      <c r="D99" s="16">
        <v>1</v>
      </c>
      <c r="E99" s="86">
        <f t="shared" si="5"/>
        <v>1</v>
      </c>
      <c r="F99" s="86">
        <f>1.2-Table2[[#This Row],[Offered services (total of 66)]]</f>
        <v>0.19999999999999996</v>
      </c>
    </row>
    <row r="100" spans="1:26">
      <c r="A100" t="s">
        <v>507</v>
      </c>
      <c r="B100" s="85">
        <f>1.2-Table2[[#This Row],[Desired services (total of 160)]]</f>
        <v>0.97777777777777775</v>
      </c>
      <c r="C100" s="86">
        <f t="shared" si="4"/>
        <v>0.22222222222222221</v>
      </c>
      <c r="D100" s="16">
        <v>1</v>
      </c>
      <c r="E100" s="86">
        <f t="shared" si="5"/>
        <v>0</v>
      </c>
      <c r="F100" s="86">
        <f>1.2-Table2[[#This Row],[Offered services (total of 66)]]</f>
        <v>1.2</v>
      </c>
    </row>
    <row r="101" spans="1:26">
      <c r="A101" s="16" t="s">
        <v>537</v>
      </c>
      <c r="B101" s="85">
        <f>1.2-Table2[[#This Row],[Desired services (total of 160)]]</f>
        <v>0.97777777777777775</v>
      </c>
      <c r="C101" s="86">
        <f t="shared" si="4"/>
        <v>0.22222222222222221</v>
      </c>
      <c r="D101" s="16">
        <v>1</v>
      </c>
      <c r="E101" s="86">
        <f t="shared" si="5"/>
        <v>0.35</v>
      </c>
      <c r="F101" s="86">
        <f>1.2-Table2[[#This Row],[Offered services (total of 66)]]</f>
        <v>0.85</v>
      </c>
    </row>
    <row r="102" spans="1:26">
      <c r="A102" s="16" t="s">
        <v>553</v>
      </c>
      <c r="B102" s="85">
        <f>1.2-Table2[[#This Row],[Desired services (total of 160)]]</f>
        <v>0.89444444444444438</v>
      </c>
      <c r="C102" s="86">
        <f t="shared" si="4"/>
        <v>0.30555555555555558</v>
      </c>
      <c r="D102" s="16">
        <v>1</v>
      </c>
      <c r="E102" s="86">
        <f t="shared" si="5"/>
        <v>0.7</v>
      </c>
      <c r="F102" s="86">
        <f>1.2-Table2[[#This Row],[Offered services (total of 66)]]</f>
        <v>0.5</v>
      </c>
    </row>
    <row r="103" spans="1:26">
      <c r="A103" t="s">
        <v>511</v>
      </c>
      <c r="B103" s="85">
        <f>1.2-Table2[[#This Row],[Desired services (total of 160)]]</f>
        <v>0.72777777777777775</v>
      </c>
      <c r="C103" s="86">
        <f t="shared" si="4"/>
        <v>0.47222222222222221</v>
      </c>
      <c r="D103" s="16">
        <v>1</v>
      </c>
      <c r="E103" s="86">
        <f t="shared" si="5"/>
        <v>0.1</v>
      </c>
      <c r="F103" s="86">
        <f>1.2-Table2[[#This Row],[Offered services (total of 66)]]</f>
        <v>1.0999999999999999</v>
      </c>
    </row>
    <row r="104" spans="1:26">
      <c r="A104" t="s">
        <v>513</v>
      </c>
      <c r="B104" s="85">
        <f>1.2-Table2[[#This Row],[Desired services (total of 160)]]</f>
        <v>0.61666666666666659</v>
      </c>
      <c r="C104" s="86">
        <f t="shared" si="4"/>
        <v>0.58333333333333337</v>
      </c>
      <c r="D104" s="16">
        <v>1</v>
      </c>
      <c r="E104" s="86">
        <f t="shared" si="5"/>
        <v>0</v>
      </c>
      <c r="F104" s="86">
        <f>1.2-Table2[[#This Row],[Offered services (total of 66)]]</f>
        <v>1.2</v>
      </c>
    </row>
    <row r="105" spans="1:26">
      <c r="A105" t="s">
        <v>515</v>
      </c>
      <c r="B105" s="85">
        <f>1.2-Table2[[#This Row],[Desired services (total of 160)]]</f>
        <v>0.42222222222222217</v>
      </c>
      <c r="C105" s="86">
        <f t="shared" si="4"/>
        <v>0.77777777777777779</v>
      </c>
      <c r="D105" s="16">
        <v>1</v>
      </c>
      <c r="E105" s="86">
        <f t="shared" si="5"/>
        <v>0.2</v>
      </c>
      <c r="F105" s="86">
        <f>1.2-Table2[[#This Row],[Offered services (total of 66)]]</f>
        <v>1</v>
      </c>
    </row>
    <row r="106" spans="1:26">
      <c r="A106" t="s">
        <v>517</v>
      </c>
      <c r="B106" s="85">
        <f>1.2-Table2[[#This Row],[Desired services (total of 160)]]</f>
        <v>0.19999999999999996</v>
      </c>
      <c r="C106" s="86">
        <f t="shared" si="4"/>
        <v>1</v>
      </c>
      <c r="D106" s="16">
        <v>1</v>
      </c>
      <c r="E106" s="86">
        <f t="shared" si="5"/>
        <v>0.1</v>
      </c>
      <c r="F106" s="86">
        <f>1.2-Table2[[#This Row],[Offered services (total of 66)]]</f>
        <v>1.0999999999999999</v>
      </c>
    </row>
    <row r="107" spans="1:26">
      <c r="A107" s="16" t="s">
        <v>540</v>
      </c>
      <c r="B107" s="85">
        <f>1.2-Table2[[#This Row],[Desired services (total of 160)]]</f>
        <v>1.2</v>
      </c>
      <c r="C107" s="86">
        <f t="shared" si="4"/>
        <v>0</v>
      </c>
      <c r="D107" s="16">
        <v>1</v>
      </c>
      <c r="E107" s="86">
        <f t="shared" si="5"/>
        <v>0.1</v>
      </c>
      <c r="F107" s="86">
        <f>1.2-Table2[[#This Row],[Offered services (total of 66)]]</f>
        <v>1.0999999999999999</v>
      </c>
    </row>
    <row r="108" spans="1:26">
      <c r="A108" s="16" t="s">
        <v>541</v>
      </c>
      <c r="B108" s="85">
        <f>1.2-Table2[[#This Row],[Desired services (total of 160)]]</f>
        <v>1.2</v>
      </c>
      <c r="C108" s="86">
        <f t="shared" si="4"/>
        <v>0</v>
      </c>
      <c r="D108" s="16">
        <v>1</v>
      </c>
      <c r="E108" s="86">
        <f t="shared" si="5"/>
        <v>0.2</v>
      </c>
      <c r="F108" s="86">
        <f>1.2-Table2[[#This Row],[Offered services (total of 66)]]</f>
        <v>1</v>
      </c>
    </row>
    <row r="109" spans="1:26">
      <c r="A109" s="16"/>
    </row>
    <row r="111" spans="1:26">
      <c r="A111" s="16" t="s">
        <v>554</v>
      </c>
      <c r="S111" s="16" t="s">
        <v>555</v>
      </c>
    </row>
    <row r="112" spans="1:26">
      <c r="A112" s="16" t="s">
        <v>533</v>
      </c>
      <c r="B112" s="16" t="s">
        <v>547</v>
      </c>
      <c r="C112" s="16" t="s">
        <v>548</v>
      </c>
      <c r="D112" s="16" t="s">
        <v>549</v>
      </c>
      <c r="E112" s="16" t="s">
        <v>550</v>
      </c>
      <c r="F112" s="16" t="s">
        <v>551</v>
      </c>
      <c r="G112" s="89" t="s">
        <v>556</v>
      </c>
      <c r="H112" s="16" t="s">
        <v>557</v>
      </c>
      <c r="K112" s="16" t="s">
        <v>558</v>
      </c>
      <c r="S112" s="91" t="s">
        <v>559</v>
      </c>
      <c r="T112" s="92" t="s">
        <v>547</v>
      </c>
      <c r="U112" s="92" t="s">
        <v>548</v>
      </c>
      <c r="V112" s="92" t="s">
        <v>556</v>
      </c>
      <c r="W112" s="92" t="s">
        <v>550</v>
      </c>
      <c r="X112" s="92" t="s">
        <v>560</v>
      </c>
      <c r="Y112" s="92"/>
      <c r="Z112" s="93"/>
    </row>
    <row r="113" spans="1:26">
      <c r="A113" t="s">
        <v>497</v>
      </c>
      <c r="B113" s="85">
        <f>30-C113</f>
        <v>29.375</v>
      </c>
      <c r="C113">
        <f t="shared" ref="C113:C131" si="6">C63/160*100</f>
        <v>0.625</v>
      </c>
      <c r="D113" s="16">
        <v>10</v>
      </c>
      <c r="E113" s="84">
        <f t="shared" ref="E113:E131" si="7">E63/66*100</f>
        <v>0</v>
      </c>
      <c r="F113" s="86">
        <f>32-Table216[[#This Row],[Offered services (total of 66)]]</f>
        <v>32</v>
      </c>
      <c r="G113" s="90">
        <f>Table216[[#This Row],[Desired services (total of 160)]]*100</f>
        <v>62.5</v>
      </c>
      <c r="S113" s="94" t="s">
        <v>497</v>
      </c>
      <c r="T113" s="104">
        <f>30-U113</f>
        <v>29.375</v>
      </c>
      <c r="U113" s="107">
        <v>0.625</v>
      </c>
      <c r="V113" s="103">
        <f>Table216[[#This Row],[Desired services (total of 160)]]/100</f>
        <v>6.2500000000000003E-3</v>
      </c>
      <c r="W113" s="104">
        <v>0</v>
      </c>
      <c r="X113" s="102">
        <f>W113/100</f>
        <v>0</v>
      </c>
      <c r="Y113" s="96"/>
      <c r="Z113" s="97"/>
    </row>
    <row r="114" spans="1:26">
      <c r="A114" t="s">
        <v>498</v>
      </c>
      <c r="B114" s="85">
        <f t="shared" ref="B114:B131" si="8">30-C114</f>
        <v>29.375</v>
      </c>
      <c r="C114">
        <f t="shared" si="6"/>
        <v>0.625</v>
      </c>
      <c r="D114" s="16">
        <v>10</v>
      </c>
      <c r="E114" s="84">
        <f t="shared" si="7"/>
        <v>0</v>
      </c>
      <c r="F114" s="86">
        <f>32-Table216[[#This Row],[Offered services (total of 66)]]</f>
        <v>32</v>
      </c>
      <c r="G114" s="84">
        <f>Table216[[#This Row],[Desired services (total of 160)]]*100</f>
        <v>62.5</v>
      </c>
      <c r="S114" s="98" t="s">
        <v>498</v>
      </c>
      <c r="T114" s="105">
        <f t="shared" ref="T114:T131" si="9">30-U114</f>
        <v>29.375</v>
      </c>
      <c r="U114" s="108">
        <v>0.625</v>
      </c>
      <c r="V114" s="103">
        <f>Table216[[#This Row],[Desired services (total of 160)]]/100</f>
        <v>6.2500000000000003E-3</v>
      </c>
      <c r="W114" s="105">
        <v>0</v>
      </c>
      <c r="X114" s="102">
        <f t="shared" ref="X114:X131" si="10">W114/100</f>
        <v>0</v>
      </c>
      <c r="Y114" s="99"/>
      <c r="Z114" s="100"/>
    </row>
    <row r="115" spans="1:26">
      <c r="A115" t="s">
        <v>499</v>
      </c>
      <c r="B115" s="85">
        <f t="shared" si="8"/>
        <v>29.375</v>
      </c>
      <c r="C115">
        <f t="shared" si="6"/>
        <v>0.625</v>
      </c>
      <c r="D115" s="16">
        <v>10</v>
      </c>
      <c r="E115" s="84">
        <f t="shared" si="7"/>
        <v>0</v>
      </c>
      <c r="F115" s="86">
        <f>32-Table216[[#This Row],[Offered services (total of 66)]]</f>
        <v>32</v>
      </c>
      <c r="G115" s="84">
        <f>Table216[[#This Row],[Desired services (total of 160)]]*100</f>
        <v>62.5</v>
      </c>
      <c r="S115" s="94" t="s">
        <v>499</v>
      </c>
      <c r="T115" s="104">
        <f t="shared" si="9"/>
        <v>29.375</v>
      </c>
      <c r="U115" s="107">
        <v>0.625</v>
      </c>
      <c r="V115" s="103">
        <f>Table216[[#This Row],[Desired services (total of 160)]]/100</f>
        <v>6.2500000000000003E-3</v>
      </c>
      <c r="W115" s="104">
        <v>0</v>
      </c>
      <c r="X115" s="102">
        <f t="shared" si="10"/>
        <v>0</v>
      </c>
      <c r="Y115" s="95"/>
      <c r="Z115" s="97"/>
    </row>
    <row r="116" spans="1:26">
      <c r="A116" s="16" t="s">
        <v>500</v>
      </c>
      <c r="B116" s="85">
        <f t="shared" si="8"/>
        <v>28.75</v>
      </c>
      <c r="C116">
        <f t="shared" si="6"/>
        <v>1.25</v>
      </c>
      <c r="D116" s="16">
        <v>10</v>
      </c>
      <c r="E116" s="84">
        <f t="shared" si="7"/>
        <v>16.666666666666664</v>
      </c>
      <c r="F116" s="86">
        <f>32-Table216[[#This Row],[Offered services (total of 66)]]</f>
        <v>15.333333333333336</v>
      </c>
      <c r="G116" s="84">
        <f>Table216[[#This Row],[Desired services (total of 160)]]*100</f>
        <v>125</v>
      </c>
      <c r="S116" s="98" t="s">
        <v>500</v>
      </c>
      <c r="T116" s="105">
        <f t="shared" si="9"/>
        <v>28.75</v>
      </c>
      <c r="U116" s="108">
        <v>1.25</v>
      </c>
      <c r="V116" s="103">
        <f>Table216[[#This Row],[Desired services (total of 160)]]/100</f>
        <v>1.2500000000000001E-2</v>
      </c>
      <c r="W116" s="105">
        <v>16.666666666666664</v>
      </c>
      <c r="X116" s="102">
        <f t="shared" si="10"/>
        <v>0.16666666666666663</v>
      </c>
      <c r="Y116" s="99"/>
      <c r="Z116" s="100"/>
    </row>
    <row r="117" spans="1:26">
      <c r="A117" t="s">
        <v>501</v>
      </c>
      <c r="B117" s="85">
        <f t="shared" si="8"/>
        <v>28.75</v>
      </c>
      <c r="C117">
        <f t="shared" si="6"/>
        <v>1.25</v>
      </c>
      <c r="D117" s="16">
        <v>10</v>
      </c>
      <c r="E117" s="84">
        <f t="shared" si="7"/>
        <v>0</v>
      </c>
      <c r="F117" s="86">
        <f>32-Table216[[#This Row],[Offered services (total of 66)]]</f>
        <v>32</v>
      </c>
      <c r="G117" s="84">
        <f>Table216[[#This Row],[Desired services (total of 160)]]*100</f>
        <v>125</v>
      </c>
      <c r="S117" s="94" t="s">
        <v>501</v>
      </c>
      <c r="T117" s="104">
        <f t="shared" si="9"/>
        <v>28.75</v>
      </c>
      <c r="U117" s="107">
        <v>1.25</v>
      </c>
      <c r="V117" s="103">
        <f>Table216[[#This Row],[Desired services (total of 160)]]/100</f>
        <v>1.2500000000000001E-2</v>
      </c>
      <c r="W117" s="104">
        <v>0</v>
      </c>
      <c r="X117" s="102">
        <f t="shared" si="10"/>
        <v>0</v>
      </c>
      <c r="Y117" s="95"/>
      <c r="Z117" s="97"/>
    </row>
    <row r="118" spans="1:26">
      <c r="A118" t="s">
        <v>502</v>
      </c>
      <c r="B118" s="85">
        <f t="shared" si="8"/>
        <v>28.75</v>
      </c>
      <c r="C118">
        <f t="shared" si="6"/>
        <v>1.25</v>
      </c>
      <c r="D118" s="16">
        <v>10</v>
      </c>
      <c r="E118" s="84">
        <f t="shared" si="7"/>
        <v>0</v>
      </c>
      <c r="F118" s="86">
        <f>32-Table216[[#This Row],[Offered services (total of 66)]]</f>
        <v>32</v>
      </c>
      <c r="G118" s="84">
        <f>Table216[[#This Row],[Desired services (total of 160)]]*100</f>
        <v>125</v>
      </c>
      <c r="S118" s="98" t="s">
        <v>502</v>
      </c>
      <c r="T118" s="105">
        <f t="shared" si="9"/>
        <v>28.75</v>
      </c>
      <c r="U118" s="108">
        <v>1.25</v>
      </c>
      <c r="V118" s="103">
        <f>Table216[[#This Row],[Desired services (total of 160)]]/100</f>
        <v>1.2500000000000001E-2</v>
      </c>
      <c r="W118" s="105">
        <v>0</v>
      </c>
      <c r="X118" s="102">
        <f t="shared" si="10"/>
        <v>0</v>
      </c>
      <c r="Y118" s="99"/>
      <c r="Z118" s="100"/>
    </row>
    <row r="119" spans="1:26">
      <c r="A119" t="s">
        <v>503</v>
      </c>
      <c r="B119" s="85">
        <f t="shared" si="8"/>
        <v>27.5</v>
      </c>
      <c r="C119">
        <f t="shared" si="6"/>
        <v>2.5</v>
      </c>
      <c r="D119" s="16">
        <v>10</v>
      </c>
      <c r="E119" s="84">
        <f t="shared" si="7"/>
        <v>0</v>
      </c>
      <c r="F119" s="86">
        <f>32-Table216[[#This Row],[Offered services (total of 66)]]</f>
        <v>32</v>
      </c>
      <c r="G119" s="84">
        <f>Table216[[#This Row],[Desired services (total of 160)]]*100</f>
        <v>250</v>
      </c>
      <c r="S119" s="94" t="s">
        <v>503</v>
      </c>
      <c r="T119" s="104">
        <f t="shared" si="9"/>
        <v>27.5</v>
      </c>
      <c r="U119" s="107">
        <v>2.5</v>
      </c>
      <c r="V119" s="103">
        <f>Table216[[#This Row],[Desired services (total of 160)]]/100</f>
        <v>2.5000000000000001E-2</v>
      </c>
      <c r="W119" s="104">
        <v>0</v>
      </c>
      <c r="X119" s="102">
        <f t="shared" si="10"/>
        <v>0</v>
      </c>
      <c r="Y119" s="95"/>
      <c r="Z119" s="97"/>
    </row>
    <row r="120" spans="1:26">
      <c r="A120" t="s">
        <v>504</v>
      </c>
      <c r="B120" s="85">
        <f t="shared" si="8"/>
        <v>26.875</v>
      </c>
      <c r="C120">
        <f t="shared" si="6"/>
        <v>3.125</v>
      </c>
      <c r="D120" s="16">
        <v>10</v>
      </c>
      <c r="E120" s="84">
        <f t="shared" si="7"/>
        <v>0</v>
      </c>
      <c r="F120" s="86">
        <f>32-Table216[[#This Row],[Offered services (total of 66)]]</f>
        <v>32</v>
      </c>
      <c r="G120" s="84">
        <f>Table216[[#This Row],[Desired services (total of 160)]]*100</f>
        <v>312.5</v>
      </c>
      <c r="S120" s="98" t="s">
        <v>504</v>
      </c>
      <c r="T120" s="105">
        <f t="shared" si="9"/>
        <v>26.875</v>
      </c>
      <c r="U120" s="108">
        <v>3.125</v>
      </c>
      <c r="V120" s="103">
        <f>Table216[[#This Row],[Desired services (total of 160)]]/100</f>
        <v>3.125E-2</v>
      </c>
      <c r="W120" s="105">
        <v>0</v>
      </c>
      <c r="X120" s="102">
        <f t="shared" si="10"/>
        <v>0</v>
      </c>
      <c r="Y120" s="99"/>
      <c r="Z120" s="100"/>
    </row>
    <row r="121" spans="1:26">
      <c r="A121" t="s">
        <v>505</v>
      </c>
      <c r="B121" s="85">
        <f t="shared" si="8"/>
        <v>26.25</v>
      </c>
      <c r="C121">
        <f t="shared" si="6"/>
        <v>3.75</v>
      </c>
      <c r="D121" s="16">
        <v>10</v>
      </c>
      <c r="E121" s="84">
        <f t="shared" si="7"/>
        <v>0</v>
      </c>
      <c r="F121" s="86">
        <f>32-Table216[[#This Row],[Offered services (total of 66)]]</f>
        <v>32</v>
      </c>
      <c r="G121" s="84">
        <f>Table216[[#This Row],[Desired services (total of 160)]]*100</f>
        <v>375</v>
      </c>
      <c r="S121" s="94" t="s">
        <v>505</v>
      </c>
      <c r="T121" s="104">
        <f t="shared" si="9"/>
        <v>26.25</v>
      </c>
      <c r="U121" s="107">
        <v>3.75</v>
      </c>
      <c r="V121" s="103">
        <f>Table216[[#This Row],[Desired services (total of 160)]]/100</f>
        <v>3.7499999999999999E-2</v>
      </c>
      <c r="W121" s="104">
        <v>0</v>
      </c>
      <c r="X121" s="102">
        <f t="shared" si="10"/>
        <v>0</v>
      </c>
      <c r="Y121" s="95"/>
      <c r="Z121" s="97"/>
    </row>
    <row r="122" spans="1:26">
      <c r="A122" s="16" t="s">
        <v>536</v>
      </c>
      <c r="B122" s="85">
        <f t="shared" si="8"/>
        <v>25.625</v>
      </c>
      <c r="C122">
        <f t="shared" si="6"/>
        <v>4.375</v>
      </c>
      <c r="D122" s="16">
        <v>10</v>
      </c>
      <c r="E122" s="84">
        <f t="shared" si="7"/>
        <v>30.303030303030305</v>
      </c>
      <c r="F122" s="86">
        <f>32-Table216[[#This Row],[Offered services (total of 66)]]</f>
        <v>1.6969696969696955</v>
      </c>
      <c r="G122" s="84">
        <f>Table216[[#This Row],[Desired services (total of 160)]]*100</f>
        <v>437.5</v>
      </c>
      <c r="S122" s="98" t="s">
        <v>536</v>
      </c>
      <c r="T122" s="105">
        <f t="shared" si="9"/>
        <v>25.625</v>
      </c>
      <c r="U122" s="108">
        <v>4.375</v>
      </c>
      <c r="V122" s="103">
        <f>Table216[[#This Row],[Desired services (total of 160)]]/100</f>
        <v>4.3749999999999997E-2</v>
      </c>
      <c r="W122" s="105">
        <v>30.303030303030305</v>
      </c>
      <c r="X122" s="102">
        <f t="shared" si="10"/>
        <v>0.30303030303030304</v>
      </c>
      <c r="Y122" s="99"/>
      <c r="Z122" s="100"/>
    </row>
    <row r="123" spans="1:26">
      <c r="A123" t="s">
        <v>507</v>
      </c>
      <c r="B123" s="85">
        <f t="shared" si="8"/>
        <v>25</v>
      </c>
      <c r="C123">
        <f t="shared" si="6"/>
        <v>5</v>
      </c>
      <c r="D123" s="16">
        <v>10</v>
      </c>
      <c r="E123" s="84">
        <f t="shared" si="7"/>
        <v>0</v>
      </c>
      <c r="F123" s="86">
        <f>32-Table216[[#This Row],[Offered services (total of 66)]]</f>
        <v>32</v>
      </c>
      <c r="G123" s="84">
        <f>Table216[[#This Row],[Desired services (total of 160)]]*100</f>
        <v>500</v>
      </c>
      <c r="S123" s="94" t="s">
        <v>507</v>
      </c>
      <c r="T123" s="104">
        <f t="shared" si="9"/>
        <v>25</v>
      </c>
      <c r="U123" s="107">
        <v>5</v>
      </c>
      <c r="V123" s="103">
        <f>Table216[[#This Row],[Desired services (total of 160)]]/100</f>
        <v>0.05</v>
      </c>
      <c r="W123" s="104">
        <v>0</v>
      </c>
      <c r="X123" s="102">
        <f t="shared" si="10"/>
        <v>0</v>
      </c>
      <c r="Y123" s="95"/>
      <c r="Z123" s="97"/>
    </row>
    <row r="124" spans="1:26">
      <c r="A124" s="16" t="s">
        <v>537</v>
      </c>
      <c r="B124" s="85">
        <f t="shared" si="8"/>
        <v>25</v>
      </c>
      <c r="C124">
        <f t="shared" si="6"/>
        <v>5</v>
      </c>
      <c r="D124" s="16">
        <v>10</v>
      </c>
      <c r="E124" s="84">
        <f t="shared" si="7"/>
        <v>10.606060606060606</v>
      </c>
      <c r="F124" s="86">
        <f>32-Table216[[#This Row],[Offered services (total of 66)]]</f>
        <v>21.393939393939394</v>
      </c>
      <c r="G124" s="84">
        <f>Table216[[#This Row],[Desired services (total of 160)]]*100</f>
        <v>500</v>
      </c>
      <c r="S124" s="98" t="s">
        <v>537</v>
      </c>
      <c r="T124" s="105">
        <f t="shared" si="9"/>
        <v>25</v>
      </c>
      <c r="U124" s="108">
        <v>5</v>
      </c>
      <c r="V124" s="103">
        <f>Table216[[#This Row],[Desired services (total of 160)]]/100</f>
        <v>0.05</v>
      </c>
      <c r="W124" s="105">
        <v>10.606060606060606</v>
      </c>
      <c r="X124" s="102">
        <f t="shared" si="10"/>
        <v>0.10606060606060605</v>
      </c>
      <c r="Y124" s="99"/>
      <c r="Z124" s="100"/>
    </row>
    <row r="125" spans="1:26">
      <c r="A125" s="16" t="s">
        <v>553</v>
      </c>
      <c r="B125" s="85">
        <f t="shared" si="8"/>
        <v>23.125</v>
      </c>
      <c r="C125">
        <f t="shared" si="6"/>
        <v>6.8750000000000009</v>
      </c>
      <c r="D125" s="16">
        <v>10</v>
      </c>
      <c r="E125" s="84">
        <f t="shared" si="7"/>
        <v>21.212121212121211</v>
      </c>
      <c r="F125" s="86">
        <f>32-Table216[[#This Row],[Offered services (total of 66)]]</f>
        <v>10.787878787878789</v>
      </c>
      <c r="G125" s="84">
        <f>Table216[[#This Row],[Desired services (total of 160)]]*100</f>
        <v>687.50000000000011</v>
      </c>
      <c r="S125" s="94" t="s">
        <v>553</v>
      </c>
      <c r="T125" s="104">
        <f t="shared" si="9"/>
        <v>23.125</v>
      </c>
      <c r="U125" s="107">
        <v>6.8750000000000009</v>
      </c>
      <c r="V125" s="103">
        <f>Table216[[#This Row],[Desired services (total of 160)]]/100</f>
        <v>6.8750000000000006E-2</v>
      </c>
      <c r="W125" s="104">
        <v>21.212121212121211</v>
      </c>
      <c r="X125" s="102">
        <f t="shared" si="10"/>
        <v>0.2121212121212121</v>
      </c>
      <c r="Y125" s="95"/>
      <c r="Z125" s="97"/>
    </row>
    <row r="126" spans="1:26">
      <c r="A126" t="s">
        <v>511</v>
      </c>
      <c r="B126" s="85">
        <f t="shared" si="8"/>
        <v>19.375</v>
      </c>
      <c r="C126">
        <f t="shared" si="6"/>
        <v>10.625</v>
      </c>
      <c r="D126" s="16">
        <v>10</v>
      </c>
      <c r="E126" s="84">
        <f t="shared" si="7"/>
        <v>3.0303030303030303</v>
      </c>
      <c r="F126" s="86">
        <f>32-Table216[[#This Row],[Offered services (total of 66)]]</f>
        <v>28.969696969696969</v>
      </c>
      <c r="G126" s="84">
        <f>Table216[[#This Row],[Desired services (total of 160)]]*100</f>
        <v>1062.5</v>
      </c>
      <c r="S126" s="98" t="s">
        <v>511</v>
      </c>
      <c r="T126" s="105">
        <f t="shared" si="9"/>
        <v>19.375</v>
      </c>
      <c r="U126" s="108">
        <v>10.625</v>
      </c>
      <c r="V126" s="103">
        <f>Table216[[#This Row],[Desired services (total of 160)]]/100</f>
        <v>0.10625</v>
      </c>
      <c r="W126" s="105">
        <v>3.0303030303030303</v>
      </c>
      <c r="X126" s="102">
        <f t="shared" si="10"/>
        <v>3.0303030303030304E-2</v>
      </c>
      <c r="Y126" s="99"/>
      <c r="Z126" s="100"/>
    </row>
    <row r="127" spans="1:26">
      <c r="A127" t="s">
        <v>513</v>
      </c>
      <c r="B127" s="85">
        <f t="shared" si="8"/>
        <v>16.875</v>
      </c>
      <c r="C127">
        <f t="shared" si="6"/>
        <v>13.125</v>
      </c>
      <c r="D127" s="16">
        <v>10</v>
      </c>
      <c r="E127" s="84">
        <f t="shared" si="7"/>
        <v>0</v>
      </c>
      <c r="F127" s="86">
        <f>32-Table216[[#This Row],[Offered services (total of 66)]]</f>
        <v>32</v>
      </c>
      <c r="G127" s="84">
        <f>Table216[[#This Row],[Desired services (total of 160)]]*100</f>
        <v>1312.5</v>
      </c>
      <c r="S127" s="94" t="s">
        <v>513</v>
      </c>
      <c r="T127" s="104">
        <f t="shared" si="9"/>
        <v>16.875</v>
      </c>
      <c r="U127" s="107">
        <v>13.125</v>
      </c>
      <c r="V127" s="103">
        <f>Table216[[#This Row],[Desired services (total of 160)]]/100</f>
        <v>0.13125000000000001</v>
      </c>
      <c r="W127" s="104">
        <v>0</v>
      </c>
      <c r="X127" s="102">
        <f t="shared" si="10"/>
        <v>0</v>
      </c>
      <c r="Y127" s="95"/>
      <c r="Z127" s="97"/>
    </row>
    <row r="128" spans="1:26">
      <c r="A128" t="s">
        <v>515</v>
      </c>
      <c r="B128" s="85">
        <f t="shared" si="8"/>
        <v>12.5</v>
      </c>
      <c r="C128">
        <f t="shared" si="6"/>
        <v>17.5</v>
      </c>
      <c r="D128" s="16">
        <v>10</v>
      </c>
      <c r="E128" s="84">
        <f t="shared" si="7"/>
        <v>6.0606060606060606</v>
      </c>
      <c r="F128" s="86">
        <f>32-Table216[[#This Row],[Offered services (total of 66)]]</f>
        <v>25.939393939393938</v>
      </c>
      <c r="G128" s="84">
        <f>Table216[[#This Row],[Desired services (total of 160)]]*100</f>
        <v>1750</v>
      </c>
      <c r="S128" s="98" t="s">
        <v>515</v>
      </c>
      <c r="T128" s="105">
        <f t="shared" si="9"/>
        <v>12.5</v>
      </c>
      <c r="U128" s="108">
        <v>17.5</v>
      </c>
      <c r="V128" s="103">
        <f>Table216[[#This Row],[Desired services (total of 160)]]/100</f>
        <v>0.17499999999999999</v>
      </c>
      <c r="W128" s="105">
        <v>6.0606060606060606</v>
      </c>
      <c r="X128" s="102">
        <f t="shared" si="10"/>
        <v>6.0606060606060608E-2</v>
      </c>
      <c r="Y128" s="99"/>
      <c r="Z128" s="100"/>
    </row>
    <row r="129" spans="1:26">
      <c r="A129" t="s">
        <v>517</v>
      </c>
      <c r="B129" s="85">
        <f t="shared" si="8"/>
        <v>7.5</v>
      </c>
      <c r="C129">
        <f t="shared" si="6"/>
        <v>22.5</v>
      </c>
      <c r="D129" s="16">
        <v>10</v>
      </c>
      <c r="E129" s="84">
        <f t="shared" si="7"/>
        <v>3.0303030303030303</v>
      </c>
      <c r="F129" s="86">
        <f>32-Table216[[#This Row],[Offered services (total of 66)]]</f>
        <v>28.969696969696969</v>
      </c>
      <c r="G129" s="84">
        <f>Table216[[#This Row],[Desired services (total of 160)]]*100</f>
        <v>2250</v>
      </c>
      <c r="S129" s="94" t="s">
        <v>517</v>
      </c>
      <c r="T129" s="104">
        <f t="shared" si="9"/>
        <v>7.5</v>
      </c>
      <c r="U129" s="107">
        <v>22.5</v>
      </c>
      <c r="V129" s="103">
        <f>Table216[[#This Row],[Desired services (total of 160)]]/100</f>
        <v>0.22500000000000001</v>
      </c>
      <c r="W129" s="104">
        <v>3.0303030303030303</v>
      </c>
      <c r="X129" s="102">
        <f t="shared" si="10"/>
        <v>3.0303030303030304E-2</v>
      </c>
      <c r="Y129" s="95"/>
      <c r="Z129" s="97"/>
    </row>
    <row r="130" spans="1:26">
      <c r="A130" s="16" t="s">
        <v>540</v>
      </c>
      <c r="B130" s="85">
        <f t="shared" si="8"/>
        <v>30</v>
      </c>
      <c r="C130">
        <f t="shared" si="6"/>
        <v>0</v>
      </c>
      <c r="D130" s="16">
        <v>10</v>
      </c>
      <c r="E130" s="84">
        <f t="shared" si="7"/>
        <v>3.0303030303030303</v>
      </c>
      <c r="F130" s="86">
        <f>32-Table216[[#This Row],[Offered services (total of 66)]]</f>
        <v>28.969696969696969</v>
      </c>
      <c r="G130" s="84">
        <f>Table216[[#This Row],[Desired services (total of 160)]]*100</f>
        <v>0</v>
      </c>
      <c r="S130" s="98" t="s">
        <v>540</v>
      </c>
      <c r="T130" s="105">
        <f t="shared" si="9"/>
        <v>30</v>
      </c>
      <c r="U130" s="108">
        <v>0</v>
      </c>
      <c r="V130" s="103">
        <f>Table216[[#This Row],[Desired services (total of 160)]]/100</f>
        <v>0</v>
      </c>
      <c r="W130" s="105">
        <v>3.0303030303030303</v>
      </c>
      <c r="X130" s="102">
        <f t="shared" si="10"/>
        <v>3.0303030303030304E-2</v>
      </c>
      <c r="Y130" s="99"/>
      <c r="Z130" s="100"/>
    </row>
    <row r="131" spans="1:26" ht="14" thickBot="1">
      <c r="A131" s="16" t="s">
        <v>541</v>
      </c>
      <c r="B131" s="85">
        <f t="shared" si="8"/>
        <v>30</v>
      </c>
      <c r="C131">
        <f t="shared" si="6"/>
        <v>0</v>
      </c>
      <c r="D131" s="16">
        <v>10</v>
      </c>
      <c r="E131" s="84">
        <f t="shared" si="7"/>
        <v>6.0606060606060606</v>
      </c>
      <c r="F131" s="86">
        <f>32-Table216[[#This Row],[Offered services (total of 66)]]</f>
        <v>25.939393939393938</v>
      </c>
      <c r="G131" s="84">
        <f>Table216[[#This Row],[Desired services (total of 160)]]*100</f>
        <v>0</v>
      </c>
      <c r="S131" s="94" t="s">
        <v>541</v>
      </c>
      <c r="T131" s="104">
        <f t="shared" si="9"/>
        <v>30</v>
      </c>
      <c r="U131" s="107">
        <v>0</v>
      </c>
      <c r="V131" s="103">
        <f>Table216[[#This Row],[Desired services (total of 160)]]/100</f>
        <v>0</v>
      </c>
      <c r="W131" s="104">
        <v>6.0606060606060606</v>
      </c>
      <c r="X131" s="102">
        <f t="shared" si="10"/>
        <v>6.0606060606060608E-2</v>
      </c>
      <c r="Y131" s="95"/>
      <c r="Z131" s="97"/>
    </row>
    <row r="132" spans="1:26" ht="14" thickTop="1">
      <c r="B132" s="86"/>
      <c r="C132" s="69">
        <f>SUM(Table216[Desired services (total of 160)])</f>
        <v>100</v>
      </c>
      <c r="D132" s="16"/>
      <c r="E132" s="69">
        <f>SUM(Table216[Offered services (total of 66)])</f>
        <v>100</v>
      </c>
      <c r="F132" s="86"/>
      <c r="S132" s="87"/>
      <c r="T132" s="109"/>
      <c r="U132" s="110">
        <v>100</v>
      </c>
      <c r="V132" s="83"/>
      <c r="W132" s="106">
        <v>100</v>
      </c>
      <c r="X132" s="101"/>
      <c r="Y132" s="83"/>
      <c r="Z132" s="88"/>
    </row>
    <row r="133" spans="1:26" ht="14" thickBot="1"/>
    <row r="134" spans="1:26">
      <c r="A134" s="112" t="s">
        <v>521</v>
      </c>
      <c r="B134" s="113">
        <f>156-B135</f>
        <v>37</v>
      </c>
      <c r="C134" s="114">
        <f>B134/156</f>
        <v>0.23717948717948717</v>
      </c>
    </row>
    <row r="135" spans="1:26" ht="14" thickBot="1">
      <c r="A135" s="115" t="s">
        <v>522</v>
      </c>
      <c r="B135" s="116">
        <v>119</v>
      </c>
      <c r="C135" s="117">
        <f>B135/156</f>
        <v>0.76282051282051277</v>
      </c>
    </row>
    <row r="138" spans="1:26">
      <c r="B138" s="16" t="s">
        <v>561</v>
      </c>
      <c r="C138" s="16" t="s">
        <v>562</v>
      </c>
      <c r="D138" s="16" t="s">
        <v>563</v>
      </c>
    </row>
    <row r="139" spans="1:26">
      <c r="A139" s="16" t="s">
        <v>564</v>
      </c>
      <c r="B139" s="118">
        <v>0.76</v>
      </c>
      <c r="C139" s="25">
        <f>1-B139</f>
        <v>0.24</v>
      </c>
      <c r="D139">
        <v>160</v>
      </c>
    </row>
    <row r="140" spans="1:26">
      <c r="A140" s="16" t="s">
        <v>565</v>
      </c>
      <c r="B140" s="118">
        <v>0.38</v>
      </c>
      <c r="C140" s="41">
        <f>1-B140</f>
        <v>0.62</v>
      </c>
      <c r="D140">
        <v>66</v>
      </c>
      <c r="L140" t="s">
        <v>566</v>
      </c>
    </row>
    <row r="141" spans="1:26">
      <c r="S141" s="16"/>
    </row>
    <row r="142" spans="1:26">
      <c r="B142" s="16"/>
      <c r="C142" s="16"/>
      <c r="D142" s="16"/>
    </row>
    <row r="143" spans="1:26">
      <c r="A143" s="119" t="s">
        <v>567</v>
      </c>
      <c r="B143" s="119" t="s">
        <v>564</v>
      </c>
      <c r="C143" s="41"/>
    </row>
    <row r="144" spans="1:26">
      <c r="A144" s="16" t="s">
        <v>561</v>
      </c>
      <c r="B144" s="120">
        <v>0.76</v>
      </c>
    </row>
    <row r="145" spans="1:7">
      <c r="A145" s="16" t="s">
        <v>562</v>
      </c>
      <c r="B145" s="120">
        <f>1-B144</f>
        <v>0.24</v>
      </c>
    </row>
    <row r="147" spans="1:7">
      <c r="G147" s="16"/>
    </row>
    <row r="148" spans="1:7">
      <c r="A148" s="119" t="s">
        <v>568</v>
      </c>
      <c r="B148" s="119" t="s">
        <v>565</v>
      </c>
    </row>
    <row r="149" spans="1:7">
      <c r="A149" s="16" t="s">
        <v>561</v>
      </c>
      <c r="B149" s="120">
        <v>0.38</v>
      </c>
    </row>
    <row r="150" spans="1:7">
      <c r="A150" s="16" t="s">
        <v>562</v>
      </c>
      <c r="B150" s="120">
        <f>1-B149</f>
        <v>0.62</v>
      </c>
    </row>
    <row r="156" spans="1:7">
      <c r="A156" s="16" t="s">
        <v>569</v>
      </c>
    </row>
    <row r="157" spans="1:7">
      <c r="A157" s="16" t="s">
        <v>570</v>
      </c>
    </row>
    <row r="158" spans="1:7">
      <c r="A158" s="16" t="s">
        <v>571</v>
      </c>
    </row>
    <row r="159" spans="1:7">
      <c r="A159" s="16" t="s">
        <v>572</v>
      </c>
    </row>
    <row r="160" spans="1:7">
      <c r="A160" s="16" t="s">
        <v>573</v>
      </c>
    </row>
    <row r="161" spans="1:1">
      <c r="A161" s="16" t="s">
        <v>574</v>
      </c>
    </row>
    <row r="162" spans="1:1">
      <c r="A162" s="16" t="s">
        <v>575</v>
      </c>
    </row>
    <row r="163" spans="1:1">
      <c r="A163" s="16" t="s">
        <v>576</v>
      </c>
    </row>
    <row r="164" spans="1:1">
      <c r="A164" s="16" t="s">
        <v>577</v>
      </c>
    </row>
    <row r="165" spans="1:1">
      <c r="A165" s="16" t="s">
        <v>578</v>
      </c>
    </row>
    <row r="166" spans="1:1">
      <c r="A166" s="16" t="s">
        <v>579</v>
      </c>
    </row>
    <row r="167" spans="1:1">
      <c r="A167" s="16" t="s">
        <v>580</v>
      </c>
    </row>
    <row r="168" spans="1:1">
      <c r="A168" s="16" t="s">
        <v>581</v>
      </c>
    </row>
    <row r="169" spans="1:1">
      <c r="A169" s="16" t="s">
        <v>582</v>
      </c>
    </row>
    <row r="170" spans="1:1">
      <c r="A170" s="16" t="s">
        <v>583</v>
      </c>
    </row>
    <row r="171" spans="1:1">
      <c r="A171" s="16" t="s">
        <v>584</v>
      </c>
    </row>
    <row r="172" spans="1:1">
      <c r="A172" s="16" t="s">
        <v>585</v>
      </c>
    </row>
    <row r="173" spans="1:1">
      <c r="A173" s="16" t="s">
        <v>586</v>
      </c>
    </row>
  </sheetData>
  <phoneticPr fontId="44" type="noConversion"/>
  <hyperlinks>
    <hyperlink ref="T36" r:id="rId1" location="fpstate=ive&amp;vld=cid:9ee7a968,vid:EFqMrmT93DU,st:0" display="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 xr:uid="{D59570A4-F872-694C-BDD5-957AB667C508}"/>
    <hyperlink ref="I59" r:id="rId2" xr:uid="{5267208F-815D-CE4F-BDD5-51C7E36F209B}"/>
  </hyperlinks>
  <pageMargins left="0.7" right="0.7" top="0.75" bottom="0.75" header="0.3" footer="0.3"/>
  <pageSetup paperSize="9" orientation="portrait" horizontalDpi="0" verticalDpi="0"/>
  <drawing r:id="rId3"/>
  <tableParts count="4">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D8427-1684-774A-9BBA-DDD9643F06AB}">
  <dimension ref="A1:L45"/>
  <sheetViews>
    <sheetView topLeftCell="A11" zoomScale="116" zoomScaleNormal="190" workbookViewId="0">
      <selection activeCell="F3" sqref="F3:F7"/>
    </sheetView>
  </sheetViews>
  <sheetFormatPr baseColWidth="10" defaultColWidth="11.5" defaultRowHeight="13"/>
  <cols>
    <col min="1" max="1" width="13.6640625" customWidth="1"/>
    <col min="2" max="2" width="6.83203125" customWidth="1"/>
  </cols>
  <sheetData>
    <row r="1" spans="1:12">
      <c r="A1" s="22" t="s">
        <v>235</v>
      </c>
      <c r="B1" s="22" t="s">
        <v>587</v>
      </c>
      <c r="C1" s="22" t="s">
        <v>495</v>
      </c>
      <c r="D1" s="22"/>
    </row>
    <row r="2" spans="1:12">
      <c r="A2" s="16" t="s">
        <v>517</v>
      </c>
      <c r="B2" s="16">
        <v>2</v>
      </c>
      <c r="C2" s="41">
        <f>B2/SUM($B$2:$B$10)</f>
        <v>3.0303030303030304E-2</v>
      </c>
      <c r="D2" s="41"/>
    </row>
    <row r="3" spans="1:12">
      <c r="A3" s="16" t="s">
        <v>511</v>
      </c>
      <c r="B3" s="16">
        <v>2</v>
      </c>
      <c r="C3" s="41">
        <f t="shared" ref="C3:C10" si="0">B3/SUM($B$2:$B$10)</f>
        <v>3.0303030303030304E-2</v>
      </c>
      <c r="D3" s="41"/>
      <c r="F3" s="22" t="s">
        <v>588</v>
      </c>
    </row>
    <row r="4" spans="1:12">
      <c r="A4" s="16" t="s">
        <v>540</v>
      </c>
      <c r="B4" s="16">
        <v>2</v>
      </c>
      <c r="C4" s="41">
        <f t="shared" si="0"/>
        <v>3.0303030303030304E-2</v>
      </c>
      <c r="D4" s="41"/>
      <c r="F4" s="16" t="s">
        <v>589</v>
      </c>
      <c r="K4" s="55"/>
    </row>
    <row r="5" spans="1:12">
      <c r="A5" s="16" t="s">
        <v>515</v>
      </c>
      <c r="B5" s="16">
        <v>4</v>
      </c>
      <c r="C5" s="41">
        <f t="shared" si="0"/>
        <v>6.0606060606060608E-2</v>
      </c>
      <c r="D5" s="41"/>
      <c r="F5" s="16" t="s">
        <v>590</v>
      </c>
      <c r="K5" s="55"/>
      <c r="L5" s="16"/>
    </row>
    <row r="6" spans="1:12">
      <c r="A6" s="16" t="s">
        <v>541</v>
      </c>
      <c r="B6" s="16">
        <v>4</v>
      </c>
      <c r="C6" s="41">
        <f t="shared" si="0"/>
        <v>6.0606060606060608E-2</v>
      </c>
      <c r="D6" s="41"/>
      <c r="F6" s="16" t="s">
        <v>591</v>
      </c>
    </row>
    <row r="7" spans="1:12">
      <c r="A7" s="16" t="s">
        <v>537</v>
      </c>
      <c r="B7" s="16">
        <v>7</v>
      </c>
      <c r="C7" s="41">
        <f t="shared" si="0"/>
        <v>0.10606060606060606</v>
      </c>
      <c r="D7" s="41"/>
    </row>
    <row r="8" spans="1:12">
      <c r="A8" s="16" t="s">
        <v>592</v>
      </c>
      <c r="B8" s="16">
        <v>11</v>
      </c>
      <c r="C8" s="41">
        <f t="shared" si="0"/>
        <v>0.16666666666666666</v>
      </c>
      <c r="D8" s="41"/>
    </row>
    <row r="9" spans="1:12">
      <c r="A9" s="16" t="s">
        <v>593</v>
      </c>
      <c r="B9" s="16">
        <v>14</v>
      </c>
      <c r="C9" s="41">
        <f>B9/SUM($B$2:$B$10)</f>
        <v>0.21212121212121213</v>
      </c>
      <c r="D9" s="41"/>
    </row>
    <row r="10" spans="1:12">
      <c r="A10" s="16" t="s">
        <v>506</v>
      </c>
      <c r="B10" s="16">
        <v>20</v>
      </c>
      <c r="C10" s="41">
        <f t="shared" si="0"/>
        <v>0.30303030303030304</v>
      </c>
      <c r="D10" s="41"/>
      <c r="K10" s="55"/>
    </row>
    <row r="11" spans="1:12">
      <c r="C11" s="41">
        <f>SUM(C2:C10)</f>
        <v>1</v>
      </c>
      <c r="D11" s="41"/>
    </row>
    <row r="12" spans="1:12">
      <c r="D12" s="41"/>
      <c r="K12" s="55"/>
    </row>
    <row r="13" spans="1:12">
      <c r="A13" s="16" t="s">
        <v>521</v>
      </c>
      <c r="B13" s="16">
        <v>97</v>
      </c>
      <c r="C13" s="41">
        <f>B13/156</f>
        <v>0.62179487179487181</v>
      </c>
      <c r="D13" s="25" t="s">
        <v>163</v>
      </c>
    </row>
    <row r="14" spans="1:12">
      <c r="A14" s="16" t="s">
        <v>522</v>
      </c>
      <c r="B14" s="16">
        <f>156-B13</f>
        <v>59</v>
      </c>
      <c r="C14" s="41">
        <f>B14/156</f>
        <v>0.37820512820512819</v>
      </c>
      <c r="D14" s="41"/>
    </row>
    <row r="15" spans="1:12">
      <c r="A15" s="16"/>
      <c r="C15" s="41"/>
      <c r="D15" s="41"/>
    </row>
    <row r="16" spans="1:12">
      <c r="C16" s="41"/>
      <c r="D16" s="41"/>
    </row>
    <row r="17" spans="1:4">
      <c r="A17" s="16"/>
      <c r="C17" s="41"/>
      <c r="D17" s="41"/>
    </row>
    <row r="18" spans="1:4">
      <c r="C18" s="41"/>
      <c r="D18" s="41"/>
    </row>
    <row r="19" spans="1:4">
      <c r="C19" s="41"/>
      <c r="D19" s="41"/>
    </row>
    <row r="20" spans="1:4">
      <c r="C20" s="41"/>
      <c r="D20" s="41"/>
    </row>
    <row r="21" spans="1:4">
      <c r="C21" s="41"/>
      <c r="D21" s="41"/>
    </row>
    <row r="22" spans="1:4">
      <c r="C22" s="41"/>
      <c r="D22" s="41"/>
    </row>
    <row r="23" spans="1:4">
      <c r="C23" s="41"/>
      <c r="D23" s="41"/>
    </row>
    <row r="24" spans="1:4">
      <c r="C24" s="41"/>
      <c r="D24" s="41"/>
    </row>
    <row r="25" spans="1:4">
      <c r="C25" s="41"/>
      <c r="D25" s="41"/>
    </row>
    <row r="26" spans="1:4">
      <c r="C26" s="41"/>
      <c r="D26" s="41"/>
    </row>
    <row r="28" spans="1:4">
      <c r="A28" s="16"/>
    </row>
    <row r="29" spans="1:4">
      <c r="A29" s="16"/>
    </row>
    <row r="30" spans="1:4">
      <c r="C30" s="41"/>
      <c r="D30" s="41"/>
    </row>
    <row r="31" spans="1:4">
      <c r="C31" s="41"/>
      <c r="D31" s="41"/>
    </row>
    <row r="32" spans="1:4">
      <c r="A32" s="16"/>
    </row>
    <row r="33" spans="1:1">
      <c r="A33" s="16"/>
    </row>
    <row r="34" spans="1:1">
      <c r="A34" s="22" t="s">
        <v>594</v>
      </c>
    </row>
    <row r="35" spans="1:1">
      <c r="A35" s="16" t="s">
        <v>595</v>
      </c>
    </row>
    <row r="36" spans="1:1">
      <c r="A36" s="16" t="s">
        <v>596</v>
      </c>
    </row>
    <row r="37" spans="1:1">
      <c r="A37" s="16" t="s">
        <v>597</v>
      </c>
    </row>
    <row r="38" spans="1:1">
      <c r="A38" s="16" t="s">
        <v>541</v>
      </c>
    </row>
    <row r="39" spans="1:1">
      <c r="A39" s="16" t="s">
        <v>598</v>
      </c>
    </row>
    <row r="40" spans="1:1">
      <c r="A40" s="16" t="s">
        <v>599</v>
      </c>
    </row>
    <row r="41" spans="1:1">
      <c r="A41" s="16"/>
    </row>
    <row r="42" spans="1:1">
      <c r="A42" s="16"/>
    </row>
    <row r="43" spans="1:1">
      <c r="A43" s="16"/>
    </row>
    <row r="44" spans="1:1">
      <c r="A44" s="16"/>
    </row>
    <row r="45" spans="1:1">
      <c r="A45" s="16"/>
    </row>
  </sheetData>
  <autoFilter ref="A1:C26" xr:uid="{8D8D8427-1684-774A-9BBA-DDD9643F06AB}">
    <sortState xmlns:xlrd2="http://schemas.microsoft.com/office/spreadsheetml/2017/richdata2" ref="A2:C26">
      <sortCondition ref="B1:B26"/>
    </sortState>
  </autoFilter>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city</vt:lpstr>
      <vt:lpstr>how_long</vt:lpstr>
      <vt:lpstr>citizenship</vt:lpstr>
      <vt:lpstr>german</vt:lpstr>
      <vt:lpstr>reason</vt:lpstr>
      <vt:lpstr>lived_in_other_country</vt:lpstr>
      <vt:lpstr>desired_answers</vt:lpstr>
      <vt:lpstr>desired_services</vt:lpstr>
      <vt:lpstr>offered_services</vt:lpstr>
      <vt:lpstr>dashboard1</vt:lpstr>
      <vt:lpstr>dashboard2</vt:lpstr>
      <vt:lpstr>dashboard1!Print_Area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Karina Condeixa</cp:lastModifiedBy>
  <cp:revision/>
  <dcterms:created xsi:type="dcterms:W3CDTF">2024-01-08T13:06:15Z</dcterms:created>
  <dcterms:modified xsi:type="dcterms:W3CDTF">2024-01-26T06:09:48Z</dcterms:modified>
  <cp:category/>
  <cp:contentStatus/>
</cp:coreProperties>
</file>