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A55226EE-10D3-4CBD-A8EE-E2FAFFCB85C1}" xr6:coauthVersionLast="47" xr6:coauthVersionMax="47" xr10:uidLastSave="{00000000-0000-0000-0000-000000000000}"/>
  <bookViews>
    <workbookView xWindow="10995" yWindow="2415" windowWidth="14595" windowHeight="11505" activeTab="1" xr2:uid="{00000000-000D-0000-FFFF-FFFF00000000}"/>
  </bookViews>
  <sheets>
    <sheet name="IN_OUT_Page" sheetId="1" r:id="rId1"/>
    <sheet name="Math_Page" sheetId="2" r:id="rId2"/>
    <sheet name="Priority_Ord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M39" i="2" l="1"/>
  <c r="M40" i="2"/>
  <c r="M33" i="2"/>
  <c r="M30" i="2"/>
  <c r="N29" i="2"/>
  <c r="F39" i="2" l="1"/>
  <c r="F35" i="2"/>
  <c r="F33" i="2"/>
  <c r="F30" i="2"/>
  <c r="G29" i="2"/>
  <c r="G5" i="2" l="1"/>
  <c r="T18" i="2" l="1"/>
  <c r="T11" i="2"/>
  <c r="T6" i="2"/>
  <c r="U5" i="2"/>
  <c r="U11" i="2" s="1"/>
  <c r="T9" i="2"/>
  <c r="AB7" i="1" l="1"/>
  <c r="Z14" i="1"/>
  <c r="Z13" i="1"/>
  <c r="Z12" i="1"/>
  <c r="Z11" i="1"/>
  <c r="Z10" i="1"/>
  <c r="Z9" i="1"/>
  <c r="Z8" i="1"/>
  <c r="Z7" i="1"/>
  <c r="AC7" i="1" l="1"/>
  <c r="G21" i="2"/>
  <c r="G23" i="2" s="1"/>
  <c r="F21" i="2" l="1"/>
  <c r="F23" i="2" s="1"/>
  <c r="N5" i="2" l="1"/>
  <c r="M6" i="2"/>
  <c r="M11" i="2" s="1"/>
  <c r="M13" i="2" s="1"/>
  <c r="M15" i="2" s="1"/>
  <c r="M17" i="2" s="1"/>
  <c r="M9" i="2"/>
  <c r="F6" i="2"/>
  <c r="F16" i="2" s="1"/>
  <c r="F9" i="2"/>
  <c r="G16" i="2"/>
  <c r="G17" i="2" s="1"/>
  <c r="F17" i="2"/>
  <c r="N15" i="2"/>
  <c r="N17" i="2" s="1"/>
  <c r="N11" i="2"/>
  <c r="N13" i="2" s="1"/>
  <c r="L77" i="1" l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M70" i="1"/>
  <c r="L70" i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M52" i="1"/>
  <c r="L52" i="1"/>
  <c r="L50" i="1"/>
  <c r="M50" i="1" s="1"/>
  <c r="L49" i="1"/>
  <c r="M49" i="1" s="1"/>
  <c r="L48" i="1"/>
  <c r="M48" i="1" s="1"/>
  <c r="L47" i="1"/>
  <c r="M47" i="1" s="1"/>
  <c r="L46" i="1"/>
  <c r="M46" i="1" s="1"/>
  <c r="M45" i="1"/>
  <c r="L45" i="1"/>
  <c r="L44" i="1"/>
  <c r="M44" i="1" s="1"/>
  <c r="L43" i="1"/>
  <c r="M43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2" i="1"/>
  <c r="M32" i="1" s="1"/>
  <c r="L31" i="1"/>
  <c r="M31" i="1" s="1"/>
  <c r="L30" i="1"/>
  <c r="M30" i="1" s="1"/>
  <c r="M29" i="1"/>
  <c r="L29" i="1"/>
  <c r="L28" i="1"/>
  <c r="M28" i="1" s="1"/>
  <c r="M27" i="1"/>
  <c r="L27" i="1"/>
  <c r="L26" i="1"/>
  <c r="M26" i="1" s="1"/>
  <c r="L25" i="1"/>
  <c r="M25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M14" i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L7" i="1"/>
  <c r="M7" i="1" s="1"/>
  <c r="G77" i="1"/>
  <c r="G76" i="1"/>
  <c r="G75" i="1"/>
  <c r="G74" i="1"/>
  <c r="G73" i="1"/>
  <c r="G72" i="1"/>
  <c r="G71" i="1"/>
  <c r="G70" i="1"/>
  <c r="G68" i="1"/>
  <c r="G67" i="1"/>
  <c r="G66" i="1"/>
  <c r="G65" i="1"/>
  <c r="G64" i="1"/>
  <c r="G63" i="1"/>
  <c r="G62" i="1"/>
  <c r="G61" i="1"/>
  <c r="G59" i="1"/>
  <c r="G58" i="1"/>
  <c r="G57" i="1"/>
  <c r="G56" i="1"/>
  <c r="G55" i="1"/>
  <c r="G54" i="1"/>
  <c r="G53" i="1"/>
  <c r="G52" i="1"/>
  <c r="G50" i="1"/>
  <c r="G49" i="1"/>
  <c r="G48" i="1"/>
  <c r="G47" i="1"/>
  <c r="G46" i="1"/>
  <c r="G45" i="1"/>
  <c r="G44" i="1"/>
  <c r="G43" i="1"/>
  <c r="G41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G26" i="1"/>
  <c r="G25" i="1"/>
  <c r="G23" i="1"/>
  <c r="G22" i="1"/>
  <c r="G21" i="1"/>
  <c r="G20" i="1"/>
  <c r="G19" i="1"/>
  <c r="G18" i="1"/>
  <c r="G16" i="1"/>
  <c r="G8" i="1"/>
  <c r="G9" i="1"/>
  <c r="G10" i="1"/>
  <c r="G11" i="1"/>
  <c r="G12" i="1"/>
  <c r="G13" i="1"/>
  <c r="G14" i="1"/>
  <c r="G7" i="1"/>
  <c r="C27" i="1"/>
  <c r="C28" i="1"/>
  <c r="B27" i="1"/>
  <c r="B28" i="1"/>
  <c r="C26" i="1"/>
  <c r="B26" i="1"/>
  <c r="C22" i="1" l="1"/>
  <c r="C23" i="1"/>
  <c r="B22" i="1"/>
  <c r="B23" i="1"/>
  <c r="C21" i="1"/>
  <c r="B21" i="1"/>
  <c r="C18" i="1"/>
  <c r="C19" i="1"/>
  <c r="B18" i="1"/>
  <c r="B19" i="1"/>
  <c r="C17" i="1"/>
  <c r="B17" i="1"/>
  <c r="K77" i="1" l="1"/>
  <c r="K76" i="1"/>
  <c r="K75" i="1"/>
  <c r="K74" i="1"/>
  <c r="K73" i="1"/>
  <c r="K72" i="1"/>
  <c r="K71" i="1"/>
  <c r="K70" i="1"/>
  <c r="K68" i="1"/>
  <c r="K67" i="1"/>
  <c r="K66" i="1"/>
  <c r="K65" i="1"/>
  <c r="K64" i="1"/>
  <c r="K63" i="1"/>
  <c r="K62" i="1"/>
  <c r="K61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23" i="1"/>
  <c r="K22" i="1"/>
  <c r="K21" i="1"/>
  <c r="K20" i="1"/>
  <c r="K19" i="1"/>
  <c r="K18" i="1"/>
  <c r="K17" i="1"/>
  <c r="K16" i="1"/>
  <c r="K32" i="1"/>
  <c r="K31" i="1"/>
  <c r="K30" i="1"/>
  <c r="K29" i="1"/>
  <c r="K28" i="1"/>
  <c r="K27" i="1"/>
  <c r="K26" i="1"/>
  <c r="K25" i="1"/>
  <c r="K8" i="1"/>
  <c r="K9" i="1"/>
  <c r="K10" i="1"/>
  <c r="K11" i="1"/>
  <c r="K12" i="1"/>
  <c r="K13" i="1"/>
  <c r="K14" i="1"/>
  <c r="K7" i="1"/>
  <c r="P70" i="1" l="1"/>
  <c r="P61" i="1"/>
  <c r="P52" i="1"/>
  <c r="P43" i="1"/>
  <c r="P34" i="1"/>
  <c r="P25" i="1"/>
  <c r="P16" i="1"/>
  <c r="O7" i="1"/>
  <c r="P7" i="1" l="1"/>
  <c r="O70" i="1"/>
  <c r="O61" i="1"/>
  <c r="O52" i="1"/>
  <c r="O43" i="1"/>
  <c r="O34" i="1"/>
  <c r="O25" i="1"/>
  <c r="O16" i="1"/>
</calcChain>
</file>

<file path=xl/sharedStrings.xml><?xml version="1.0" encoding="utf-8"?>
<sst xmlns="http://schemas.openxmlformats.org/spreadsheetml/2006/main" count="417" uniqueCount="241">
  <si>
    <t>P0</t>
  </si>
  <si>
    <t>P0.0</t>
  </si>
  <si>
    <t>P0.1</t>
  </si>
  <si>
    <t>P0.2</t>
  </si>
  <si>
    <t>P0.3</t>
  </si>
  <si>
    <t>P0.4</t>
  </si>
  <si>
    <t>P0.5</t>
  </si>
  <si>
    <t>P0.6</t>
  </si>
  <si>
    <t>P0.7</t>
  </si>
  <si>
    <t>P1.0</t>
  </si>
  <si>
    <t>P1.1</t>
  </si>
  <si>
    <t>P1.2</t>
  </si>
  <si>
    <t>P1.3</t>
  </si>
  <si>
    <t>P1.4</t>
  </si>
  <si>
    <t>P1.5</t>
  </si>
  <si>
    <t>P1.6</t>
  </si>
  <si>
    <t>P1.7</t>
  </si>
  <si>
    <t>P1</t>
  </si>
  <si>
    <t>On utilise les sorties Open_drain quand plusieurs sorties sont relié ensemble pour éviter des court-circuit</t>
  </si>
  <si>
    <t>Open-Drain/ Push-Pull</t>
  </si>
  <si>
    <t xml:space="preserve">Description </t>
  </si>
  <si>
    <t>PP</t>
  </si>
  <si>
    <t>P2</t>
  </si>
  <si>
    <t>P3</t>
  </si>
  <si>
    <t>P2.0</t>
  </si>
  <si>
    <t>P2.1</t>
  </si>
  <si>
    <t>P2.2</t>
  </si>
  <si>
    <t>P2.3</t>
  </si>
  <si>
    <t>P2.4</t>
  </si>
  <si>
    <t>P2.5</t>
  </si>
  <si>
    <t>P2.6</t>
  </si>
  <si>
    <t>P2.7</t>
  </si>
  <si>
    <t>P4</t>
  </si>
  <si>
    <t>P5</t>
  </si>
  <si>
    <t>P6</t>
  </si>
  <si>
    <t>P7</t>
  </si>
  <si>
    <t>P3.0</t>
  </si>
  <si>
    <t>P3.1</t>
  </si>
  <si>
    <t>P3.2</t>
  </si>
  <si>
    <t>P3.3</t>
  </si>
  <si>
    <t>P3.4</t>
  </si>
  <si>
    <t>P3.5</t>
  </si>
  <si>
    <t>P3.6</t>
  </si>
  <si>
    <t>P3.7</t>
  </si>
  <si>
    <t>P4.0</t>
  </si>
  <si>
    <t>P4.1</t>
  </si>
  <si>
    <t>P4.2</t>
  </si>
  <si>
    <t>P4.3</t>
  </si>
  <si>
    <t>P4.4</t>
  </si>
  <si>
    <t>P4.5</t>
  </si>
  <si>
    <t>P4.6</t>
  </si>
  <si>
    <t>P4.7</t>
  </si>
  <si>
    <t>P5.0</t>
  </si>
  <si>
    <t>P5.1</t>
  </si>
  <si>
    <t>P5.2</t>
  </si>
  <si>
    <t>P5.3</t>
  </si>
  <si>
    <t>P5.4</t>
  </si>
  <si>
    <t>P5.5</t>
  </si>
  <si>
    <t>P5.6</t>
  </si>
  <si>
    <t>P5.7</t>
  </si>
  <si>
    <t>P6.0</t>
  </si>
  <si>
    <t>P6.1</t>
  </si>
  <si>
    <t>P6.2</t>
  </si>
  <si>
    <t>P6.3</t>
  </si>
  <si>
    <t>P6.4</t>
  </si>
  <si>
    <t>P6.5</t>
  </si>
  <si>
    <t>P6.6</t>
  </si>
  <si>
    <t>P6.7</t>
  </si>
  <si>
    <t>P7.0</t>
  </si>
  <si>
    <t>P7.1</t>
  </si>
  <si>
    <t>P7.2</t>
  </si>
  <si>
    <t>P7.3</t>
  </si>
  <si>
    <t>P7.4</t>
  </si>
  <si>
    <t>P7.5</t>
  </si>
  <si>
    <t>P7.6</t>
  </si>
  <si>
    <t>P7.7</t>
  </si>
  <si>
    <t>Port</t>
  </si>
  <si>
    <t>0x</t>
  </si>
  <si>
    <t>Value in 1/0 for OutPut  O = 1         I = 0</t>
  </si>
  <si>
    <t>Number of BIT on Micro.</t>
  </si>
  <si>
    <t>Peripheral              (SPI, UART,…)</t>
  </si>
  <si>
    <t>Peripheral Input             (BIT0 -&gt; BIT7)</t>
  </si>
  <si>
    <t>Peripheral Input            Pin number                 (1 -&gt; 8)</t>
  </si>
  <si>
    <t>PX.9</t>
  </si>
  <si>
    <t>PX.10</t>
  </si>
  <si>
    <t>Vcc</t>
  </si>
  <si>
    <t>GND</t>
  </si>
  <si>
    <t>O</t>
  </si>
  <si>
    <t>I</t>
  </si>
  <si>
    <t>OP</t>
  </si>
  <si>
    <t xml:space="preserve"> /</t>
  </si>
  <si>
    <t>Peripheral Order</t>
  </si>
  <si>
    <t>Description</t>
  </si>
  <si>
    <t>SCKL</t>
  </si>
  <si>
    <t>MISO</t>
  </si>
  <si>
    <t>MOSI</t>
  </si>
  <si>
    <t>NSS</t>
  </si>
  <si>
    <t>SPI_Cmd</t>
  </si>
  <si>
    <r>
      <t>SMBus(I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C)</t>
    </r>
  </si>
  <si>
    <t>SDA</t>
  </si>
  <si>
    <t>SCL</t>
  </si>
  <si>
    <t>CEX0</t>
  </si>
  <si>
    <t>CEX1</t>
  </si>
  <si>
    <t>CEX2</t>
  </si>
  <si>
    <t>CEX3</t>
  </si>
  <si>
    <t>CEX4</t>
  </si>
  <si>
    <t>ECI</t>
  </si>
  <si>
    <t>PCA0ME</t>
  </si>
  <si>
    <t>ECI0</t>
  </si>
  <si>
    <t>UART.TX0 -&gt;</t>
  </si>
  <si>
    <t>UART.RX0 &lt;-</t>
  </si>
  <si>
    <t>UART.RX1 &lt;-</t>
  </si>
  <si>
    <t>UART.TX1-&gt;</t>
  </si>
  <si>
    <t>Peripheral (Example)</t>
  </si>
  <si>
    <t>WARNING</t>
  </si>
  <si>
    <t>Crossbar [XBRx.x]</t>
  </si>
  <si>
    <t>Port Output value in HEXA</t>
  </si>
  <si>
    <t>FF</t>
  </si>
  <si>
    <t>OF</t>
  </si>
  <si>
    <t>O_P</t>
  </si>
  <si>
    <t>IN</t>
  </si>
  <si>
    <t>I/O|OF        (1/0|1)</t>
  </si>
  <si>
    <t>ST_OUT</t>
  </si>
  <si>
    <t>WE_OUT</t>
  </si>
  <si>
    <t>UART0</t>
  </si>
  <si>
    <t>UART1</t>
  </si>
  <si>
    <t>Converter : Bin-&gt;Dec / Hexa</t>
  </si>
  <si>
    <t>Converter : Dec-&gt;Bin / Hexa</t>
  </si>
  <si>
    <t>Converter : Hexa-&gt;Bin / Dec</t>
  </si>
  <si>
    <t>Max Reload Value of uC</t>
  </si>
  <si>
    <t>Wished Time [Hz] :</t>
  </si>
  <si>
    <t>[Hz] donné</t>
  </si>
  <si>
    <t>[s] donné</t>
  </si>
  <si>
    <t>Period [s] :</t>
  </si>
  <si>
    <r>
      <t>T</t>
    </r>
    <r>
      <rPr>
        <vertAlign val="subscript"/>
        <sz val="11"/>
        <rFont val="Calibri"/>
        <family val="2"/>
        <scheme val="minor"/>
      </rPr>
      <t>High</t>
    </r>
  </si>
  <si>
    <t>SMB0CR</t>
  </si>
  <si>
    <t>SYSCLK (System Clock) [Hz] :</t>
  </si>
  <si>
    <r>
      <t>Half-Period [s] = T</t>
    </r>
    <r>
      <rPr>
        <vertAlign val="subscript"/>
        <sz val="11"/>
        <rFont val="Calibri"/>
        <family val="2"/>
        <scheme val="minor"/>
      </rPr>
      <t xml:space="preserve">Low  </t>
    </r>
    <r>
      <rPr>
        <sz val="11"/>
        <rFont val="Calibri"/>
        <family val="2"/>
        <scheme val="minor"/>
      </rPr>
      <t>:</t>
    </r>
  </si>
  <si>
    <t xml:space="preserve">               "           [s] :</t>
  </si>
  <si>
    <t>Timer 0 -&gt; 4 Clock Math</t>
  </si>
  <si>
    <t>Values</t>
  </si>
  <si>
    <t>Reload Value (DEC) :</t>
  </si>
  <si>
    <t>Reload Value (HEX) :</t>
  </si>
  <si>
    <t>If we want to refind the Time value from the HEXA…</t>
  </si>
  <si>
    <t>HEXA Value :</t>
  </si>
  <si>
    <t>DEC Value :</t>
  </si>
  <si>
    <t>Time found [s] :</t>
  </si>
  <si>
    <r>
      <t>I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C Clock Math</t>
    </r>
  </si>
  <si>
    <t>Convert. Analog.-Digit. 8bits Necessary on P1.</t>
  </si>
  <si>
    <t>Convert. Analog.-Digit. 12bits Necessary on P0.</t>
  </si>
  <si>
    <t>Divisors</t>
  </si>
  <si>
    <t>MASK</t>
  </si>
  <si>
    <t>Inverted MASK</t>
  </si>
  <si>
    <t>HEXA Value</t>
  </si>
  <si>
    <t>Port Output value in HEXA Inverted</t>
  </si>
  <si>
    <t>HEXA Inverted Value</t>
  </si>
  <si>
    <t>Inverted Value 1/0 for OutPut</t>
  </si>
  <si>
    <t>[Silabs] C8051 F020-TB</t>
  </si>
  <si>
    <t>CP0 !</t>
  </si>
  <si>
    <t>CP1 !</t>
  </si>
  <si>
    <t>CNVSTR !</t>
  </si>
  <si>
    <t>/SYSCLK !</t>
  </si>
  <si>
    <t>XBR0.2</t>
  </si>
  <si>
    <t>XBR0.1</t>
  </si>
  <si>
    <t>XBR0.0</t>
  </si>
  <si>
    <t>XBR2.2</t>
  </si>
  <si>
    <t>XBR0.[5-3]</t>
  </si>
  <si>
    <t>XBR0.6</t>
  </si>
  <si>
    <t>XBR0.7</t>
  </si>
  <si>
    <t>XBR1.0</t>
  </si>
  <si>
    <t>XBR1.1</t>
  </si>
  <si>
    <t>XBR1.2</t>
  </si>
  <si>
    <t>XBR1.3</t>
  </si>
  <si>
    <t>XBR1.4</t>
  </si>
  <si>
    <t>XBR1.5</t>
  </si>
  <si>
    <t>XBR1.6</t>
  </si>
  <si>
    <t>XBR2.3</t>
  </si>
  <si>
    <t>XBR2.4</t>
  </si>
  <si>
    <t>XBR1.7</t>
  </si>
  <si>
    <t>XBR2.0</t>
  </si>
  <si>
    <t>T0 Ext.Int+IntExt.0</t>
  </si>
  <si>
    <t>T0 Ext.Clock</t>
  </si>
  <si>
    <t>T1 Ext.Clock</t>
  </si>
  <si>
    <t>T1 Ext.Int+IntExt.1</t>
  </si>
  <si>
    <t>T2 Ext.Clock</t>
  </si>
  <si>
    <t>T2 Ext.Interrupt</t>
  </si>
  <si>
    <t>T4 Ext.Clock</t>
  </si>
  <si>
    <t>T4 Ext.Interrupt</t>
  </si>
  <si>
    <t>Interrupt. Ext. 6</t>
  </si>
  <si>
    <t>Interrupt. Ext. 7</t>
  </si>
  <si>
    <t xml:space="preserve"> =&gt;</t>
  </si>
  <si>
    <t>Priority_Order</t>
  </si>
  <si>
    <t>Number</t>
  </si>
  <si>
    <t>Peripherals</t>
  </si>
  <si>
    <t>External Interrupt 0</t>
  </si>
  <si>
    <t>Timer 0 Overflow</t>
  </si>
  <si>
    <t>External Interrupt 1</t>
  </si>
  <si>
    <t>Timer 1 Overflow</t>
  </si>
  <si>
    <t>UART 0</t>
  </si>
  <si>
    <t>Serial Peripheral interface</t>
  </si>
  <si>
    <t>SMBus Interface</t>
  </si>
  <si>
    <t>ADC 0 Window Comparator</t>
  </si>
  <si>
    <t>Programmable Counter Array</t>
  </si>
  <si>
    <t>Comparator 0 Falling Edge</t>
  </si>
  <si>
    <t>Comparator 0 Rising Edge</t>
  </si>
  <si>
    <t>Comparator 1 Falling Edge</t>
  </si>
  <si>
    <t>Comparator 1 Rising Edge</t>
  </si>
  <si>
    <t>Timer 3 Overflow</t>
  </si>
  <si>
    <t>ADC 0 End of Convesion</t>
  </si>
  <si>
    <t>Timer 4 Overflow</t>
  </si>
  <si>
    <t>ADC 1 End of Conversion</t>
  </si>
  <si>
    <t>External Interrupt 6</t>
  </si>
  <si>
    <t>External Interrupt 7</t>
  </si>
  <si>
    <t>UART 1</t>
  </si>
  <si>
    <t>External Crystal OSC Ready</t>
  </si>
  <si>
    <t>Timer 2 Overflow (Or EXF2)</t>
  </si>
  <si>
    <t>Commentaries</t>
  </si>
  <si>
    <t>!</t>
  </si>
  <si>
    <t>ADC1 Clock Math</t>
  </si>
  <si>
    <t>AD1SC</t>
  </si>
  <si>
    <t>Wished Time = SAR1 Clock</t>
  </si>
  <si>
    <t xml:space="preserve">        "                                [s] :</t>
  </si>
  <si>
    <t>We have a value on 5 bits</t>
  </si>
  <si>
    <t>so a max value set to 31.</t>
  </si>
  <si>
    <t>SPI Clock Math</t>
  </si>
  <si>
    <t>AD1SC given</t>
  </si>
  <si>
    <t>SPI0CKR</t>
  </si>
  <si>
    <t>From SPI0CKR</t>
  </si>
  <si>
    <t>Time found [Hz]</t>
  </si>
  <si>
    <t>UART Clock Math</t>
  </si>
  <si>
    <t>Wished Time [Hz]</t>
  </si>
  <si>
    <t>Max CommSpeed</t>
  </si>
  <si>
    <t>RCAP2 / T2 [DEC]</t>
  </si>
  <si>
    <t>RCAP2 / T2 [HEX]</t>
  </si>
  <si>
    <t>Switch</t>
  </si>
  <si>
    <t>None</t>
  </si>
  <si>
    <t>LEDs</t>
  </si>
  <si>
    <t>Pressure Buttons</t>
  </si>
  <si>
    <t>n</t>
  </si>
  <si>
    <t>FFA3</t>
  </si>
  <si>
    <t>FFA2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</si>
</sst>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BF6FB"/>
        <bgColor indexed="64"/>
      </patternFill>
    </fill>
    <fill>
      <patternFill patternType="solid">
        <fgColor rgb="FFFAC87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B840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gradientFill>
        <stop position="0">
          <color theme="6" tint="-0.49803155613879818"/>
        </stop>
        <stop position="0.5">
          <color rgb="FF92D050"/>
        </stop>
        <stop position="1">
          <color theme="6" tint="-0.49803155613879818"/>
        </stop>
      </gradient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/>
    <xf numFmtId="0" fontId="0" fillId="0" borderId="2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/>
    <xf numFmtId="0" fontId="0" fillId="0" borderId="1" xfId="0" applyFill="1" applyBorder="1" applyAlignment="1">
      <alignment horizontal="center" vertical="center"/>
    </xf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0" fillId="12" borderId="4" xfId="0" applyFill="1" applyBorder="1"/>
    <xf numFmtId="0" fontId="0" fillId="4" borderId="5" xfId="0" applyFill="1" applyBorder="1"/>
    <xf numFmtId="0" fontId="2" fillId="4" borderId="5" xfId="0" applyFont="1" applyFill="1" applyBorder="1"/>
    <xf numFmtId="0" fontId="2" fillId="12" borderId="4" xfId="0" applyFont="1" applyFill="1" applyBorder="1"/>
    <xf numFmtId="0" fontId="2" fillId="5" borderId="3" xfId="0" applyFont="1" applyFill="1" applyBorder="1"/>
    <xf numFmtId="0" fontId="0" fillId="12" borderId="3" xfId="0" applyFill="1" applyBorder="1"/>
    <xf numFmtId="0" fontId="0" fillId="0" borderId="8" xfId="0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/>
    <xf numFmtId="0" fontId="0" fillId="0" borderId="18" xfId="0" applyBorder="1"/>
    <xf numFmtId="0" fontId="0" fillId="0" borderId="26" xfId="0" applyBorder="1"/>
    <xf numFmtId="0" fontId="0" fillId="0" borderId="25" xfId="0" applyBorder="1"/>
    <xf numFmtId="0" fontId="0" fillId="0" borderId="19" xfId="0" applyBorder="1"/>
    <xf numFmtId="0" fontId="0" fillId="0" borderId="27" xfId="0" applyBorder="1"/>
    <xf numFmtId="0" fontId="0" fillId="0" borderId="26" xfId="0" applyBorder="1" applyAlignment="1">
      <alignment horizontal="center" vertical="center"/>
    </xf>
    <xf numFmtId="0" fontId="0" fillId="0" borderId="0" xfId="0" applyFill="1"/>
    <xf numFmtId="0" fontId="0" fillId="3" borderId="11" xfId="0" applyFill="1" applyBorder="1"/>
    <xf numFmtId="0" fontId="2" fillId="13" borderId="7" xfId="0" applyFont="1" applyFill="1" applyBorder="1" applyAlignment="1">
      <alignment horizontal="center" vertical="center"/>
    </xf>
    <xf numFmtId="0" fontId="0" fillId="0" borderId="24" xfId="0" applyBorder="1"/>
    <xf numFmtId="0" fontId="0" fillId="0" borderId="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164" fontId="0" fillId="0" borderId="0" xfId="0" applyNumberFormat="1"/>
    <xf numFmtId="0" fontId="2" fillId="0" borderId="0" xfId="0" applyFont="1" applyFill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2" xfId="0" applyBorder="1"/>
    <xf numFmtId="0" fontId="0" fillId="0" borderId="30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5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right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Font="1" applyBorder="1" applyAlignment="1">
      <alignment horizontal="center" wrapText="1"/>
    </xf>
    <xf numFmtId="0" fontId="0" fillId="0" borderId="27" xfId="0" applyFont="1" applyBorder="1" applyAlignment="1">
      <alignment horizontal="center" wrapText="1"/>
    </xf>
    <xf numFmtId="0" fontId="0" fillId="0" borderId="3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</cellXfs>
  <cellStyles count="1">
    <cellStyle name="Normal" xfId="0" builtinId="0"/>
  </cellStyles>
  <dxfs count="12">
    <dxf>
      <fill>
        <gradientFill>
          <stop position="0">
            <color theme="6" tint="-0.49803155613879818"/>
          </stop>
          <stop position="0.5">
            <color rgb="FF92D050"/>
          </stop>
          <stop position="1">
            <color theme="6" tint="-0.49803155613879818"/>
          </stop>
        </gradientFill>
      </fill>
    </dxf>
    <dxf>
      <fill>
        <gradientFill degree="315">
          <stop position="0">
            <color rgb="FFFB840D"/>
          </stop>
          <stop position="1">
            <color rgb="FFFFFF00"/>
          </stop>
        </gradientFill>
      </fill>
    </dxf>
    <dxf>
      <font>
        <color theme="1"/>
      </font>
      <fill>
        <gradientFill degree="225">
          <stop position="0">
            <color rgb="FFF673F9"/>
          </stop>
          <stop position="1">
            <color rgb="FF00FFFF"/>
          </stop>
        </gradientFill>
      </fill>
    </dxf>
    <dxf>
      <font>
        <b val="0"/>
        <i/>
        <strike val="0"/>
        <color theme="0"/>
      </font>
      <fill>
        <gradientFill type="path" left="0.5" right="0.5" top="0.5" bottom="0.5">
          <stop position="0">
            <color rgb="FF00FFFF"/>
          </stop>
          <stop position="1">
            <color rgb="FF7030A0"/>
          </stop>
        </gradient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colors>
    <mruColors>
      <color rgb="FF9BF6FB"/>
      <color rgb="FFFAC87E"/>
      <color rgb="FFFF9933"/>
      <color rgb="FFF673F9"/>
      <color rgb="FFFB47F2"/>
      <color rgb="FFFCFC30"/>
      <color rgb="FF00FFFF"/>
      <color rgb="FF21F745"/>
      <color rgb="FFD132E2"/>
      <color rgb="FFFB84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2:AD82"/>
  <sheetViews>
    <sheetView topLeftCell="A4" zoomScale="85" zoomScaleNormal="85" workbookViewId="0">
      <pane xSplit="5" ySplit="3" topLeftCell="G7" activePane="bottomRight" state="frozen"/>
      <selection activeCell="A4" sqref="A4"/>
      <selection pane="topRight" activeCell="F4" sqref="F4"/>
      <selection pane="bottomLeft" activeCell="A7" sqref="A7"/>
      <selection pane="bottomRight" activeCell="A23" sqref="A23"/>
    </sheetView>
  </sheetViews>
  <sheetFormatPr defaultColWidth="9.140625" defaultRowHeight="15" x14ac:dyDescent="0.25"/>
  <cols>
    <col min="1" max="3" width="9.140625" customWidth="1"/>
    <col min="6" max="6" width="7" customWidth="1"/>
    <col min="7" max="7" width="11.85546875" customWidth="1"/>
    <col min="8" max="8" width="20" customWidth="1"/>
    <col min="9" max="10" width="18.7109375" customWidth="1"/>
    <col min="11" max="11" width="15.42578125" customWidth="1"/>
    <col min="14" max="14" width="10.5703125" bestFit="1" customWidth="1"/>
    <col min="15" max="15" width="10.140625" customWidth="1"/>
    <col min="17" max="17" width="4.28515625" customWidth="1"/>
    <col min="18" max="18" width="10.42578125" customWidth="1"/>
    <col min="19" max="19" width="16.7109375" customWidth="1"/>
    <col min="20" max="20" width="11.85546875" customWidth="1"/>
    <col min="21" max="21" width="9.85546875" customWidth="1"/>
    <col min="22" max="22" width="11.42578125" customWidth="1"/>
  </cols>
  <sheetData>
    <row r="2" spans="1:29" ht="66" customHeight="1" x14ac:dyDescent="0.25"/>
    <row r="5" spans="1:29" ht="15.75" thickBot="1" x14ac:dyDescent="0.3">
      <c r="G5" t="s">
        <v>18</v>
      </c>
      <c r="S5" t="s">
        <v>157</v>
      </c>
    </row>
    <row r="6" spans="1:29" ht="75" customHeight="1" thickBot="1" x14ac:dyDescent="0.3">
      <c r="D6" s="6" t="s">
        <v>76</v>
      </c>
      <c r="E6" s="5" t="s">
        <v>79</v>
      </c>
      <c r="F6" s="2" t="s">
        <v>121</v>
      </c>
      <c r="G6" s="2" t="s">
        <v>19</v>
      </c>
      <c r="H6" s="1" t="s">
        <v>20</v>
      </c>
      <c r="I6" s="2" t="s">
        <v>80</v>
      </c>
      <c r="J6" s="3" t="s">
        <v>82</v>
      </c>
      <c r="K6" s="3" t="s">
        <v>81</v>
      </c>
      <c r="L6" s="14" t="s">
        <v>78</v>
      </c>
      <c r="M6" s="3" t="s">
        <v>156</v>
      </c>
      <c r="N6" s="17"/>
      <c r="O6" s="3" t="s">
        <v>116</v>
      </c>
      <c r="P6" s="3" t="s">
        <v>154</v>
      </c>
      <c r="Q6" s="34"/>
      <c r="R6" s="35" t="s">
        <v>91</v>
      </c>
      <c r="S6" s="35" t="s">
        <v>92</v>
      </c>
      <c r="T6" s="36" t="s">
        <v>113</v>
      </c>
      <c r="U6" s="72" t="s">
        <v>115</v>
      </c>
      <c r="V6" s="71" t="s">
        <v>114</v>
      </c>
      <c r="Y6" s="3" t="s">
        <v>151</v>
      </c>
      <c r="Z6" s="3" t="s">
        <v>152</v>
      </c>
      <c r="AA6" s="37"/>
      <c r="AB6" s="3" t="s">
        <v>153</v>
      </c>
      <c r="AC6" s="3" t="s">
        <v>155</v>
      </c>
    </row>
    <row r="7" spans="1:29" ht="15.75" customHeight="1" thickBot="1" x14ac:dyDescent="0.3">
      <c r="A7" s="4"/>
      <c r="B7" s="12"/>
      <c r="C7" s="47"/>
      <c r="D7" s="79" t="s">
        <v>0</v>
      </c>
      <c r="E7" s="19" t="s">
        <v>1</v>
      </c>
      <c r="F7" s="1" t="s">
        <v>87</v>
      </c>
      <c r="G7" s="18" t="str">
        <f t="shared" ref="G7:G70" si="0">IF(F7 = "I", "OP",IF(F7 = "O","PP",IF(F7 = "OF","O_P"," ")))</f>
        <v>PP</v>
      </c>
      <c r="H7" s="1" t="s">
        <v>236</v>
      </c>
      <c r="I7" s="1" t="s">
        <v>235</v>
      </c>
      <c r="J7" s="1">
        <v>1</v>
      </c>
      <c r="K7" s="1" t="str">
        <f>IF(J7=1,"BIT0",IF(J7=2,"BIT1",IF(J7=3,"BIT2",IF(J7=4,"BIT3",IF(J7=5,"BIT4",IF(J7=6,"BIT5",IF(J7=7,"BIT6",IF(J7=8,"BIT7",IF(J7=" /","Unused","NotConnected...")))))))))</f>
        <v>BIT0</v>
      </c>
      <c r="L7" s="15">
        <f t="shared" ref="L7:L14" si="1">IF(F7 = "I", 0, IF(F7 = "O", 1, IF(F7 = "OF", 0, 0)))</f>
        <v>1</v>
      </c>
      <c r="M7" s="1">
        <f t="shared" ref="M7:M70" si="2">IF(L7 = 1, 0, IF(L7 = 0, 1, 0))</f>
        <v>0</v>
      </c>
      <c r="N7" s="93" t="s">
        <v>77</v>
      </c>
      <c r="O7" s="89" t="str">
        <f>BIN2HEX(L14&amp;L13&amp;L12&amp;L11&amp;L10&amp;L9&amp;L8&amp;L7)</f>
        <v>FF</v>
      </c>
      <c r="P7" s="89" t="str">
        <f>BIN2HEX(M14&amp;M13&amp;M12&amp;M11&amp;M10&amp;M9&amp;M8&amp;M7)</f>
        <v>0</v>
      </c>
      <c r="Q7" s="91"/>
      <c r="R7" s="15">
        <v>0</v>
      </c>
      <c r="S7" s="38" t="s">
        <v>109</v>
      </c>
      <c r="T7" s="38" t="s">
        <v>124</v>
      </c>
      <c r="U7" s="66" t="s">
        <v>162</v>
      </c>
      <c r="V7" s="17"/>
      <c r="Y7" s="1">
        <v>1</v>
      </c>
      <c r="Z7" s="1">
        <f t="shared" ref="Z7:Z14" si="3">IF(Y7 = 1, 0, IF(Y7 = 0, 1, 0))</f>
        <v>0</v>
      </c>
      <c r="AA7" s="94" t="s">
        <v>77</v>
      </c>
      <c r="AB7" s="94" t="str">
        <f>BIN2HEX(Y14&amp;Y13&amp;Y12&amp;Y11&amp;Y10&amp;Y9&amp;Y8&amp;Y7)</f>
        <v>3F</v>
      </c>
      <c r="AC7" s="94" t="str">
        <f>BIN2HEX(Z14&amp;Z13&amp;Z12&amp;Z11&amp;Z10&amp;Z9&amp;Z8&amp;Z7)</f>
        <v>C0</v>
      </c>
    </row>
    <row r="8" spans="1:29" ht="15.75" customHeight="1" thickBot="1" x14ac:dyDescent="0.3">
      <c r="A8" s="4"/>
      <c r="B8" s="33" t="s">
        <v>21</v>
      </c>
      <c r="C8" s="48" t="s">
        <v>122</v>
      </c>
      <c r="D8" s="80"/>
      <c r="E8" s="21" t="s">
        <v>2</v>
      </c>
      <c r="F8" s="1" t="s">
        <v>87</v>
      </c>
      <c r="G8" s="18" t="str">
        <f t="shared" si="0"/>
        <v>PP</v>
      </c>
      <c r="H8" s="1" t="s">
        <v>236</v>
      </c>
      <c r="I8" s="1" t="s">
        <v>235</v>
      </c>
      <c r="J8" s="1">
        <v>2</v>
      </c>
      <c r="K8" s="1" t="str">
        <f t="shared" ref="K8:K14" si="4">IF(J8=1,"BIT0",IF(J8=2,"BIT1",IF(J8=3,"BIT2",IF(J8=4,"BIT3",IF(J8=5,"BIT4",IF(J8=6,"BIT5",IF(J8=7,"BIT6",IF(J8=8,"BIT7",IF(J8=" /","Unused","NotConnected...")))))))))</f>
        <v>BIT1</v>
      </c>
      <c r="L8" s="15">
        <f t="shared" si="1"/>
        <v>1</v>
      </c>
      <c r="M8" s="1">
        <f t="shared" si="2"/>
        <v>0</v>
      </c>
      <c r="N8" s="82"/>
      <c r="O8" s="87"/>
      <c r="P8" s="87"/>
      <c r="Q8" s="91"/>
      <c r="R8" s="63">
        <v>1</v>
      </c>
      <c r="S8" s="64" t="s">
        <v>110</v>
      </c>
      <c r="T8" s="64" t="s">
        <v>124</v>
      </c>
      <c r="U8" s="67" t="s">
        <v>162</v>
      </c>
      <c r="V8" s="17"/>
      <c r="Y8" s="1">
        <v>1</v>
      </c>
      <c r="Z8" s="1">
        <f t="shared" si="3"/>
        <v>0</v>
      </c>
      <c r="AA8" s="94"/>
      <c r="AB8" s="94"/>
      <c r="AC8" s="94"/>
    </row>
    <row r="9" spans="1:29" ht="15.75" customHeight="1" thickBot="1" x14ac:dyDescent="0.3">
      <c r="B9" s="46" t="s">
        <v>119</v>
      </c>
      <c r="C9" s="48" t="s">
        <v>123</v>
      </c>
      <c r="D9" s="80"/>
      <c r="E9" s="22" t="s">
        <v>3</v>
      </c>
      <c r="F9" s="1" t="s">
        <v>87</v>
      </c>
      <c r="G9" s="18" t="str">
        <f t="shared" si="0"/>
        <v>PP</v>
      </c>
      <c r="H9" s="1" t="s">
        <v>236</v>
      </c>
      <c r="I9" s="1" t="s">
        <v>235</v>
      </c>
      <c r="J9" s="1">
        <v>3</v>
      </c>
      <c r="K9" s="1" t="str">
        <f t="shared" si="4"/>
        <v>BIT2</v>
      </c>
      <c r="L9" s="15">
        <f t="shared" si="1"/>
        <v>1</v>
      </c>
      <c r="M9" s="1">
        <f t="shared" si="2"/>
        <v>0</v>
      </c>
      <c r="N9" s="82"/>
      <c r="O9" s="87"/>
      <c r="P9" s="87"/>
      <c r="Q9" s="91"/>
      <c r="R9" s="16">
        <v>2</v>
      </c>
      <c r="S9" s="41" t="s">
        <v>93</v>
      </c>
      <c r="T9" s="41" t="s">
        <v>97</v>
      </c>
      <c r="U9" s="68" t="s">
        <v>163</v>
      </c>
      <c r="V9" s="95" t="s">
        <v>149</v>
      </c>
      <c r="Y9" s="1">
        <v>1</v>
      </c>
      <c r="Z9" s="1">
        <f t="shared" si="3"/>
        <v>0</v>
      </c>
      <c r="AA9" s="94"/>
      <c r="AB9" s="94"/>
      <c r="AC9" s="94"/>
    </row>
    <row r="10" spans="1:29" ht="15.75" customHeight="1" thickBot="1" x14ac:dyDescent="0.3">
      <c r="A10" s="13"/>
      <c r="B10" s="33" t="s">
        <v>89</v>
      </c>
      <c r="C10" s="48" t="s">
        <v>120</v>
      </c>
      <c r="D10" s="80"/>
      <c r="E10" s="20" t="s">
        <v>4</v>
      </c>
      <c r="F10" s="1" t="s">
        <v>87</v>
      </c>
      <c r="G10" s="18" t="str">
        <f t="shared" si="0"/>
        <v>PP</v>
      </c>
      <c r="H10" s="1" t="s">
        <v>236</v>
      </c>
      <c r="I10" s="1" t="s">
        <v>235</v>
      </c>
      <c r="J10" s="1">
        <v>4</v>
      </c>
      <c r="K10" s="1" t="str">
        <f t="shared" si="4"/>
        <v>BIT3</v>
      </c>
      <c r="L10" s="15">
        <f t="shared" si="1"/>
        <v>1</v>
      </c>
      <c r="M10" s="1">
        <f t="shared" si="2"/>
        <v>0</v>
      </c>
      <c r="N10" s="82"/>
      <c r="O10" s="87"/>
      <c r="P10" s="87"/>
      <c r="Q10" s="91"/>
      <c r="R10" s="15">
        <v>3</v>
      </c>
      <c r="S10" s="38" t="s">
        <v>94</v>
      </c>
      <c r="T10" s="38" t="s">
        <v>97</v>
      </c>
      <c r="U10" s="66" t="s">
        <v>163</v>
      </c>
      <c r="V10" s="95"/>
      <c r="Y10" s="1">
        <v>1</v>
      </c>
      <c r="Z10" s="1">
        <f t="shared" si="3"/>
        <v>0</v>
      </c>
      <c r="AA10" s="94"/>
      <c r="AB10" s="94"/>
      <c r="AC10" s="94"/>
    </row>
    <row r="11" spans="1:29" ht="15.75" customHeight="1" thickBot="1" x14ac:dyDescent="0.3">
      <c r="D11" s="80"/>
      <c r="E11" s="23" t="s">
        <v>5</v>
      </c>
      <c r="F11" s="1" t="s">
        <v>87</v>
      </c>
      <c r="G11" s="18" t="str">
        <f t="shared" si="0"/>
        <v>PP</v>
      </c>
      <c r="H11" s="1" t="s">
        <v>236</v>
      </c>
      <c r="I11" s="1" t="s">
        <v>235</v>
      </c>
      <c r="J11" s="1">
        <v>5</v>
      </c>
      <c r="K11" s="1" t="str">
        <f t="shared" si="4"/>
        <v>BIT4</v>
      </c>
      <c r="L11" s="15">
        <f t="shared" si="1"/>
        <v>1</v>
      </c>
      <c r="M11" s="1">
        <f t="shared" si="2"/>
        <v>0</v>
      </c>
      <c r="N11" s="82"/>
      <c r="O11" s="87"/>
      <c r="P11" s="87"/>
      <c r="Q11" s="91"/>
      <c r="R11" s="15">
        <v>4</v>
      </c>
      <c r="S11" s="38" t="s">
        <v>95</v>
      </c>
      <c r="T11" s="38" t="s">
        <v>97</v>
      </c>
      <c r="U11" s="66" t="s">
        <v>163</v>
      </c>
      <c r="V11" s="95"/>
      <c r="Y11" s="1">
        <v>1</v>
      </c>
      <c r="Z11" s="1">
        <f t="shared" si="3"/>
        <v>0</v>
      </c>
      <c r="AA11" s="94"/>
      <c r="AB11" s="94"/>
      <c r="AC11" s="94"/>
    </row>
    <row r="12" spans="1:29" ht="15.75" customHeight="1" thickBot="1" x14ac:dyDescent="0.3">
      <c r="B12" s="49" t="s">
        <v>83</v>
      </c>
      <c r="C12" s="50" t="s">
        <v>85</v>
      </c>
      <c r="D12" s="80"/>
      <c r="E12" s="24" t="s">
        <v>6</v>
      </c>
      <c r="F12" s="1" t="s">
        <v>87</v>
      </c>
      <c r="G12" s="18" t="str">
        <f t="shared" si="0"/>
        <v>PP</v>
      </c>
      <c r="H12" s="1" t="s">
        <v>236</v>
      </c>
      <c r="I12" s="1" t="s">
        <v>235</v>
      </c>
      <c r="J12" s="1">
        <v>6</v>
      </c>
      <c r="K12" s="1" t="str">
        <f t="shared" si="4"/>
        <v>BIT5</v>
      </c>
      <c r="L12" s="15">
        <f t="shared" si="1"/>
        <v>1</v>
      </c>
      <c r="M12" s="1">
        <f t="shared" si="2"/>
        <v>0</v>
      </c>
      <c r="N12" s="82"/>
      <c r="O12" s="87"/>
      <c r="P12" s="87"/>
      <c r="Q12" s="91"/>
      <c r="R12" s="63">
        <v>5</v>
      </c>
      <c r="S12" s="64" t="s">
        <v>96</v>
      </c>
      <c r="T12" s="64" t="s">
        <v>97</v>
      </c>
      <c r="U12" s="67" t="s">
        <v>163</v>
      </c>
      <c r="V12" s="95"/>
      <c r="Y12" s="1">
        <v>1</v>
      </c>
      <c r="Z12" s="1">
        <f t="shared" si="3"/>
        <v>0</v>
      </c>
      <c r="AA12" s="94"/>
      <c r="AB12" s="94"/>
      <c r="AC12" s="94"/>
    </row>
    <row r="13" spans="1:29" ht="15.75" customHeight="1" thickBot="1" x14ac:dyDescent="0.3">
      <c r="B13" s="51" t="s">
        <v>84</v>
      </c>
      <c r="C13" s="52" t="s">
        <v>86</v>
      </c>
      <c r="D13" s="80"/>
      <c r="E13" s="25" t="s">
        <v>7</v>
      </c>
      <c r="F13" s="1" t="s">
        <v>87</v>
      </c>
      <c r="G13" s="18" t="str">
        <f t="shared" si="0"/>
        <v>PP</v>
      </c>
      <c r="H13" s="1" t="s">
        <v>236</v>
      </c>
      <c r="I13" s="1" t="s">
        <v>235</v>
      </c>
      <c r="J13" s="1">
        <v>7</v>
      </c>
      <c r="K13" s="1" t="str">
        <f t="shared" si="4"/>
        <v>BIT6</v>
      </c>
      <c r="L13" s="15">
        <f t="shared" si="1"/>
        <v>1</v>
      </c>
      <c r="M13" s="1">
        <f t="shared" si="2"/>
        <v>0</v>
      </c>
      <c r="N13" s="82"/>
      <c r="O13" s="87"/>
      <c r="P13" s="87"/>
      <c r="Q13" s="91"/>
      <c r="R13" s="16">
        <v>6</v>
      </c>
      <c r="S13" s="41" t="s">
        <v>99</v>
      </c>
      <c r="T13" s="41" t="s">
        <v>98</v>
      </c>
      <c r="U13" s="68" t="s">
        <v>164</v>
      </c>
      <c r="V13" s="96"/>
      <c r="Y13" s="1">
        <v>0</v>
      </c>
      <c r="Z13" s="1">
        <f t="shared" si="3"/>
        <v>1</v>
      </c>
      <c r="AA13" s="94"/>
      <c r="AB13" s="94"/>
      <c r="AC13" s="94"/>
    </row>
    <row r="14" spans="1:29" ht="15.75" customHeight="1" thickBot="1" x14ac:dyDescent="0.3">
      <c r="D14" s="81"/>
      <c r="E14" s="26" t="s">
        <v>8</v>
      </c>
      <c r="F14" s="11" t="s">
        <v>87</v>
      </c>
      <c r="G14" s="18" t="str">
        <f t="shared" si="0"/>
        <v>PP</v>
      </c>
      <c r="H14" s="11" t="s">
        <v>236</v>
      </c>
      <c r="I14" s="11" t="s">
        <v>235</v>
      </c>
      <c r="J14" s="11">
        <v>8</v>
      </c>
      <c r="K14" s="1" t="str">
        <f t="shared" si="4"/>
        <v>BIT7</v>
      </c>
      <c r="L14" s="15">
        <f t="shared" si="1"/>
        <v>1</v>
      </c>
      <c r="M14" s="1">
        <f t="shared" si="2"/>
        <v>0</v>
      </c>
      <c r="N14" s="82"/>
      <c r="O14" s="87"/>
      <c r="P14" s="87"/>
      <c r="Q14" s="91"/>
      <c r="R14" s="43">
        <v>7</v>
      </c>
      <c r="S14" s="39" t="s">
        <v>100</v>
      </c>
      <c r="T14" s="39" t="s">
        <v>98</v>
      </c>
      <c r="U14" s="67" t="s">
        <v>164</v>
      </c>
      <c r="V14" s="40"/>
      <c r="Y14" s="1">
        <v>0</v>
      </c>
      <c r="Z14" s="1">
        <f t="shared" si="3"/>
        <v>1</v>
      </c>
      <c r="AA14" s="94"/>
      <c r="AB14" s="94"/>
      <c r="AC14" s="94"/>
    </row>
    <row r="15" spans="1:29" ht="6" customHeight="1" thickBot="1" x14ac:dyDescent="0.3">
      <c r="D15" s="8"/>
      <c r="E15" s="84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6"/>
      <c r="Q15" s="91"/>
      <c r="R15" s="45"/>
      <c r="S15" s="84"/>
      <c r="T15" s="85"/>
      <c r="U15" s="85"/>
      <c r="V15" s="86"/>
    </row>
    <row r="16" spans="1:29" ht="15.75" customHeight="1" x14ac:dyDescent="0.25">
      <c r="A16" t="s">
        <v>126</v>
      </c>
      <c r="D16" s="79" t="s">
        <v>17</v>
      </c>
      <c r="E16" s="27" t="s">
        <v>9</v>
      </c>
      <c r="F16" s="10" t="s">
        <v>88</v>
      </c>
      <c r="G16" s="18" t="str">
        <f t="shared" si="0"/>
        <v>OP</v>
      </c>
      <c r="H16" s="10" t="s">
        <v>237</v>
      </c>
      <c r="I16" s="10" t="s">
        <v>235</v>
      </c>
      <c r="J16" s="16">
        <v>1</v>
      </c>
      <c r="K16" s="1" t="str">
        <f>IF(J16=1,"BIT0",IF(J16=2,"BIT1",IF(J16=3,"BIT2",IF(J16=4,"BIT3",IF(J16=5,"BIT4",IF(J16=6,"BIT5",IF(J16=7,"BIT6",IF(J16=8,"BIT7",IF(J16=" /","Unused","NotConnected...")))))))))</f>
        <v>BIT0</v>
      </c>
      <c r="L16" s="15">
        <f t="shared" ref="L16:L23" si="5">IF(F16 = "I", 0, IF(F16 = "O", 1, IF(F16 = "OF", 0, 0)))</f>
        <v>0</v>
      </c>
      <c r="M16" s="1">
        <f t="shared" si="2"/>
        <v>1</v>
      </c>
      <c r="N16" s="82" t="s">
        <v>77</v>
      </c>
      <c r="O16" s="87" t="str">
        <f>BIN2HEX(L23&amp;L22&amp;L21&amp;L20&amp;L19&amp;L18&amp;L17&amp;L16)</f>
        <v>0</v>
      </c>
      <c r="P16" s="89" t="str">
        <f>BIN2HEX(M23&amp;M22&amp;M21&amp;M20&amp;M19&amp;M18&amp;M17&amp;M16)</f>
        <v>FF</v>
      </c>
      <c r="Q16" s="91"/>
      <c r="R16" s="16">
        <v>8</v>
      </c>
      <c r="S16" s="41" t="s">
        <v>112</v>
      </c>
      <c r="T16" s="41" t="s">
        <v>125</v>
      </c>
      <c r="U16" s="69" t="s">
        <v>165</v>
      </c>
      <c r="V16" s="42"/>
      <c r="AB16" s="61"/>
    </row>
    <row r="17" spans="1:30" ht="15.75" customHeight="1" thickBot="1" x14ac:dyDescent="0.3">
      <c r="A17" s="53">
        <v>11111111</v>
      </c>
      <c r="B17" s="53">
        <f>BIN2DEC(A17)</f>
        <v>255</v>
      </c>
      <c r="C17" s="53" t="str">
        <f>BIN2HEX(A17)</f>
        <v>FF</v>
      </c>
      <c r="D17" s="80"/>
      <c r="E17" s="21" t="s">
        <v>10</v>
      </c>
      <c r="F17" s="1" t="s">
        <v>88</v>
      </c>
      <c r="G17" s="18" t="str">
        <f t="shared" si="0"/>
        <v>OP</v>
      </c>
      <c r="H17" s="1" t="s">
        <v>237</v>
      </c>
      <c r="I17" s="1" t="s">
        <v>235</v>
      </c>
      <c r="J17" s="16">
        <v>2</v>
      </c>
      <c r="K17" s="1" t="str">
        <f t="shared" ref="K17:K23" si="6">IF(J17=1,"BIT0",IF(J17=2,"BIT1",IF(J17=3,"BIT2",IF(J17=4,"BIT3",IF(J17=5,"BIT4",IF(J17=6,"BIT5",IF(J17=7,"BIT6",IF(J17=8,"BIT7",IF(J17=" /","Unused","NotConnected...")))))))))</f>
        <v>BIT1</v>
      </c>
      <c r="L17" s="15">
        <f t="shared" si="5"/>
        <v>0</v>
      </c>
      <c r="M17" s="1">
        <f t="shared" si="2"/>
        <v>1</v>
      </c>
      <c r="N17" s="82"/>
      <c r="O17" s="87"/>
      <c r="P17" s="87"/>
      <c r="Q17" s="91"/>
      <c r="R17" s="63">
        <v>9</v>
      </c>
      <c r="S17" s="64" t="s">
        <v>111</v>
      </c>
      <c r="T17" s="64" t="s">
        <v>125</v>
      </c>
      <c r="U17" s="67" t="s">
        <v>165</v>
      </c>
      <c r="V17" s="17"/>
      <c r="AB17" s="61"/>
    </row>
    <row r="18" spans="1:30" ht="15.75" customHeight="1" x14ac:dyDescent="0.25">
      <c r="A18" s="53"/>
      <c r="B18" s="53">
        <f t="shared" ref="B18:B19" si="7">BIN2DEC(A18)</f>
        <v>0</v>
      </c>
      <c r="C18" s="53" t="str">
        <f t="shared" ref="C18:C19" si="8">BIN2HEX(A18)</f>
        <v>0</v>
      </c>
      <c r="D18" s="80"/>
      <c r="E18" s="22" t="s">
        <v>11</v>
      </c>
      <c r="F18" s="1" t="s">
        <v>88</v>
      </c>
      <c r="G18" s="18" t="str">
        <f t="shared" si="0"/>
        <v>OP</v>
      </c>
      <c r="H18" s="1" t="s">
        <v>237</v>
      </c>
      <c r="I18" s="1" t="s">
        <v>235</v>
      </c>
      <c r="J18" s="16">
        <v>3</v>
      </c>
      <c r="K18" s="1" t="str">
        <f t="shared" si="6"/>
        <v>BIT2</v>
      </c>
      <c r="L18" s="15">
        <f t="shared" si="5"/>
        <v>0</v>
      </c>
      <c r="M18" s="1">
        <f t="shared" si="2"/>
        <v>1</v>
      </c>
      <c r="N18" s="82"/>
      <c r="O18" s="87"/>
      <c r="P18" s="87"/>
      <c r="Q18" s="91"/>
      <c r="R18" s="16">
        <v>10</v>
      </c>
      <c r="S18" s="74" t="s">
        <v>101</v>
      </c>
      <c r="T18" s="73" t="s">
        <v>107</v>
      </c>
      <c r="U18" s="68" t="s">
        <v>166</v>
      </c>
      <c r="V18" s="97" t="s">
        <v>148</v>
      </c>
      <c r="AB18" s="61"/>
    </row>
    <row r="19" spans="1:30" ht="15.75" customHeight="1" x14ac:dyDescent="0.25">
      <c r="A19" s="53"/>
      <c r="B19" s="53">
        <f t="shared" si="7"/>
        <v>0</v>
      </c>
      <c r="C19" s="53" t="str">
        <f t="shared" si="8"/>
        <v>0</v>
      </c>
      <c r="D19" s="80"/>
      <c r="E19" s="20" t="s">
        <v>12</v>
      </c>
      <c r="F19" s="1" t="s">
        <v>88</v>
      </c>
      <c r="G19" s="18" t="str">
        <f t="shared" si="0"/>
        <v>OP</v>
      </c>
      <c r="H19" s="1" t="s">
        <v>237</v>
      </c>
      <c r="I19" s="1" t="s">
        <v>235</v>
      </c>
      <c r="J19" s="16">
        <v>4</v>
      </c>
      <c r="K19" s="1" t="str">
        <f t="shared" si="6"/>
        <v>BIT3</v>
      </c>
      <c r="L19" s="15">
        <f t="shared" si="5"/>
        <v>0</v>
      </c>
      <c r="M19" s="1">
        <f t="shared" si="2"/>
        <v>1</v>
      </c>
      <c r="N19" s="82"/>
      <c r="O19" s="87"/>
      <c r="P19" s="87"/>
      <c r="Q19" s="91"/>
      <c r="R19" s="15">
        <v>11</v>
      </c>
      <c r="S19" s="38" t="s">
        <v>102</v>
      </c>
      <c r="T19" s="38" t="s">
        <v>107</v>
      </c>
      <c r="U19" s="66" t="s">
        <v>166</v>
      </c>
      <c r="V19" s="97"/>
      <c r="AA19" s="61"/>
    </row>
    <row r="20" spans="1:30" ht="15.75" customHeight="1" x14ac:dyDescent="0.25">
      <c r="A20" t="s">
        <v>127</v>
      </c>
      <c r="D20" s="80"/>
      <c r="E20" s="23" t="s">
        <v>13</v>
      </c>
      <c r="F20" s="1" t="s">
        <v>88</v>
      </c>
      <c r="G20" s="18" t="str">
        <f t="shared" si="0"/>
        <v>OP</v>
      </c>
      <c r="H20" s="1" t="s">
        <v>237</v>
      </c>
      <c r="I20" s="1" t="s">
        <v>235</v>
      </c>
      <c r="J20" s="16">
        <v>5</v>
      </c>
      <c r="K20" s="1" t="str">
        <f t="shared" si="6"/>
        <v>BIT4</v>
      </c>
      <c r="L20" s="15">
        <f t="shared" si="5"/>
        <v>0</v>
      </c>
      <c r="M20" s="1">
        <f t="shared" si="2"/>
        <v>1</v>
      </c>
      <c r="N20" s="82"/>
      <c r="O20" s="87"/>
      <c r="P20" s="87"/>
      <c r="Q20" s="91"/>
      <c r="R20" s="15">
        <v>12</v>
      </c>
      <c r="S20" s="38" t="s">
        <v>103</v>
      </c>
      <c r="T20" s="38" t="s">
        <v>107</v>
      </c>
      <c r="U20" s="66" t="s">
        <v>166</v>
      </c>
      <c r="V20" s="97"/>
      <c r="AA20" s="61"/>
    </row>
    <row r="21" spans="1:30" ht="15.75" customHeight="1" x14ac:dyDescent="0.25">
      <c r="A21" s="53">
        <v>255</v>
      </c>
      <c r="B21" s="53" t="str">
        <f>DEC2BIN(A21)</f>
        <v>11111111</v>
      </c>
      <c r="C21" s="53" t="str">
        <f>DEC2HEX(A21)</f>
        <v>FF</v>
      </c>
      <c r="D21" s="80"/>
      <c r="E21" s="24" t="s">
        <v>14</v>
      </c>
      <c r="F21" s="1" t="s">
        <v>88</v>
      </c>
      <c r="G21" s="18" t="str">
        <f t="shared" si="0"/>
        <v>OP</v>
      </c>
      <c r="H21" s="1" t="s">
        <v>237</v>
      </c>
      <c r="I21" s="1" t="s">
        <v>235</v>
      </c>
      <c r="J21" s="16">
        <v>6</v>
      </c>
      <c r="K21" s="1" t="str">
        <f t="shared" si="6"/>
        <v>BIT5</v>
      </c>
      <c r="L21" s="15">
        <f t="shared" si="5"/>
        <v>0</v>
      </c>
      <c r="M21" s="1">
        <f t="shared" si="2"/>
        <v>1</v>
      </c>
      <c r="N21" s="82"/>
      <c r="O21" s="87"/>
      <c r="P21" s="87"/>
      <c r="Q21" s="91"/>
      <c r="R21" s="15">
        <v>13</v>
      </c>
      <c r="S21" s="38" t="s">
        <v>104</v>
      </c>
      <c r="T21" s="38" t="s">
        <v>107</v>
      </c>
      <c r="U21" s="66" t="s">
        <v>166</v>
      </c>
      <c r="V21" s="97"/>
      <c r="AA21" s="61"/>
    </row>
    <row r="22" spans="1:30" ht="15.75" customHeight="1" thickBot="1" x14ac:dyDescent="0.3">
      <c r="A22" s="53">
        <v>50</v>
      </c>
      <c r="B22" s="53" t="str">
        <f t="shared" ref="B22:B23" si="9">DEC2BIN(A22)</f>
        <v>110010</v>
      </c>
      <c r="C22" s="53" t="str">
        <f t="shared" ref="C22:C23" si="10">DEC2HEX(A22)</f>
        <v>32</v>
      </c>
      <c r="D22" s="80"/>
      <c r="E22" s="25" t="s">
        <v>15</v>
      </c>
      <c r="F22" s="1" t="s">
        <v>88</v>
      </c>
      <c r="G22" s="18" t="str">
        <f t="shared" si="0"/>
        <v>OP</v>
      </c>
      <c r="H22" s="1" t="s">
        <v>237</v>
      </c>
      <c r="I22" s="1" t="s">
        <v>235</v>
      </c>
      <c r="J22" s="16">
        <v>7</v>
      </c>
      <c r="K22" s="1" t="str">
        <f t="shared" si="6"/>
        <v>BIT6</v>
      </c>
      <c r="L22" s="15">
        <f t="shared" si="5"/>
        <v>0</v>
      </c>
      <c r="M22" s="1">
        <f t="shared" si="2"/>
        <v>1</v>
      </c>
      <c r="N22" s="82"/>
      <c r="O22" s="87"/>
      <c r="P22" s="87"/>
      <c r="Q22" s="91"/>
      <c r="R22" s="63">
        <v>14</v>
      </c>
      <c r="S22" s="64" t="s">
        <v>105</v>
      </c>
      <c r="T22" s="64" t="s">
        <v>107</v>
      </c>
      <c r="U22" s="67" t="s">
        <v>166</v>
      </c>
      <c r="V22" s="98"/>
      <c r="AB22" s="61"/>
    </row>
    <row r="23" spans="1:30" ht="15.75" customHeight="1" thickBot="1" x14ac:dyDescent="0.3">
      <c r="A23" s="53"/>
      <c r="B23" s="53" t="str">
        <f t="shared" si="9"/>
        <v>0</v>
      </c>
      <c r="C23" s="53" t="str">
        <f t="shared" si="10"/>
        <v>0</v>
      </c>
      <c r="D23" s="81"/>
      <c r="E23" s="26" t="s">
        <v>16</v>
      </c>
      <c r="F23" s="11" t="s">
        <v>88</v>
      </c>
      <c r="G23" s="18" t="str">
        <f t="shared" si="0"/>
        <v>OP</v>
      </c>
      <c r="H23" s="11" t="s">
        <v>237</v>
      </c>
      <c r="I23" s="11" t="s">
        <v>235</v>
      </c>
      <c r="J23" s="16">
        <v>8</v>
      </c>
      <c r="K23" s="1" t="str">
        <f t="shared" si="6"/>
        <v>BIT7</v>
      </c>
      <c r="L23" s="15">
        <f t="shared" si="5"/>
        <v>0</v>
      </c>
      <c r="M23" s="1">
        <f t="shared" si="2"/>
        <v>1</v>
      </c>
      <c r="N23" s="82"/>
      <c r="O23" s="87"/>
      <c r="P23" s="87"/>
      <c r="Q23" s="91"/>
      <c r="R23" s="62">
        <v>15</v>
      </c>
      <c r="S23" s="65" t="s">
        <v>106</v>
      </c>
      <c r="T23" s="65" t="s">
        <v>108</v>
      </c>
      <c r="U23" s="70" t="s">
        <v>167</v>
      </c>
      <c r="V23" s="40"/>
      <c r="AB23" s="61"/>
    </row>
    <row r="24" spans="1:30" ht="6" customHeight="1" thickBot="1" x14ac:dyDescent="0.3">
      <c r="D24" s="7"/>
      <c r="E24" s="84" t="s">
        <v>238</v>
      </c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6"/>
      <c r="Q24" s="91"/>
      <c r="R24" s="45"/>
      <c r="S24" s="84"/>
      <c r="T24" s="85"/>
      <c r="U24" s="85"/>
      <c r="V24" s="86"/>
    </row>
    <row r="25" spans="1:30" ht="15.75" customHeight="1" x14ac:dyDescent="0.25">
      <c r="A25" t="s">
        <v>128</v>
      </c>
      <c r="D25" s="79" t="s">
        <v>22</v>
      </c>
      <c r="E25" s="27" t="s">
        <v>24</v>
      </c>
      <c r="F25" s="10" t="s">
        <v>87</v>
      </c>
      <c r="G25" s="18" t="str">
        <f t="shared" si="0"/>
        <v>PP</v>
      </c>
      <c r="H25" s="10"/>
      <c r="I25" s="10"/>
      <c r="J25" s="10">
        <v>1</v>
      </c>
      <c r="K25" s="1" t="str">
        <f>IF(J25=1,"BIT0",IF(J25=2,"BIT1",IF(J25=3,"BIT2",IF(J25=4,"BIT3",IF(J25=5,"BIT4",IF(J25=6,"BIT5",IF(J25=7,"BIT6",IF(J25=8,"BIT7",IF(J25=" /","Unused","NotConnected...")))))))))</f>
        <v>BIT0</v>
      </c>
      <c r="L25" s="15">
        <f t="shared" ref="L25:L32" si="11">IF(F25 = "I", 0, IF(F25 = "O", 1, IF(F25 = "OF", 0, 0)))</f>
        <v>1</v>
      </c>
      <c r="M25" s="1">
        <f t="shared" si="2"/>
        <v>0</v>
      </c>
      <c r="N25" s="82" t="s">
        <v>77</v>
      </c>
      <c r="O25" s="87" t="str">
        <f>BIN2HEX(L32&amp;L31&amp;L30&amp;L29&amp;L28&amp;L27&amp;L26&amp;L25)</f>
        <v>81</v>
      </c>
      <c r="P25" s="89" t="str">
        <f>BIN2HEX(M32&amp;M31&amp;M30&amp;M29&amp;M28&amp;M27&amp;M26&amp;M25)</f>
        <v>7E</v>
      </c>
      <c r="Q25" s="91"/>
      <c r="R25" s="16">
        <v>16</v>
      </c>
      <c r="S25" s="41" t="s">
        <v>158</v>
      </c>
      <c r="T25" s="41"/>
      <c r="U25" s="69" t="s">
        <v>168</v>
      </c>
      <c r="V25" s="42"/>
    </row>
    <row r="26" spans="1:30" ht="15.75" customHeight="1" x14ac:dyDescent="0.25">
      <c r="A26" s="53" t="s">
        <v>117</v>
      </c>
      <c r="B26" s="53" t="str">
        <f>HEX2BIN(A26)</f>
        <v>11111111</v>
      </c>
      <c r="C26" s="53">
        <f>HEX2DEC(A26)</f>
        <v>255</v>
      </c>
      <c r="D26" s="80"/>
      <c r="E26" s="21" t="s">
        <v>25</v>
      </c>
      <c r="F26" s="1"/>
      <c r="G26" s="18" t="str">
        <f t="shared" si="0"/>
        <v xml:space="preserve"> </v>
      </c>
      <c r="H26" s="1"/>
      <c r="I26" s="1"/>
      <c r="J26" s="32" t="s">
        <v>90</v>
      </c>
      <c r="K26" s="1" t="str">
        <f t="shared" ref="K26:K32" si="12">IF(J26=1,"BIT0",IF(J26=2,"BIT1",IF(J26=3,"BIT2",IF(J26=4,"BIT3",IF(J26=5,"BIT4",IF(J26=6,"BIT5",IF(J26=7,"BIT6",IF(J26=8,"BIT7",IF(J26=" /","Unused","NotConnected...")))))))))</f>
        <v>Unused</v>
      </c>
      <c r="L26" s="15">
        <f t="shared" si="11"/>
        <v>0</v>
      </c>
      <c r="M26" s="1">
        <f t="shared" si="2"/>
        <v>1</v>
      </c>
      <c r="N26" s="82"/>
      <c r="O26" s="87"/>
      <c r="P26" s="87"/>
      <c r="Q26" s="91"/>
      <c r="R26" s="15">
        <v>17</v>
      </c>
      <c r="S26" s="38" t="s">
        <v>159</v>
      </c>
      <c r="T26" s="38"/>
      <c r="U26" s="66" t="s">
        <v>169</v>
      </c>
      <c r="V26" s="17"/>
      <c r="AD26" s="44"/>
    </row>
    <row r="27" spans="1:30" ht="15.75" customHeight="1" x14ac:dyDescent="0.25">
      <c r="A27" s="53"/>
      <c r="B27" s="53" t="str">
        <f t="shared" ref="B27:B28" si="13">HEX2BIN(A27)</f>
        <v>0</v>
      </c>
      <c r="C27" s="53">
        <f t="shared" ref="C27:C28" si="14">HEX2DEC(A27)</f>
        <v>0</v>
      </c>
      <c r="D27" s="80"/>
      <c r="E27" s="22" t="s">
        <v>26</v>
      </c>
      <c r="F27" s="1"/>
      <c r="G27" s="18" t="str">
        <f t="shared" si="0"/>
        <v xml:space="preserve"> </v>
      </c>
      <c r="H27" s="1"/>
      <c r="I27" s="1"/>
      <c r="J27" s="32" t="s">
        <v>90</v>
      </c>
      <c r="K27" s="1" t="str">
        <f t="shared" si="12"/>
        <v>Unused</v>
      </c>
      <c r="L27" s="15">
        <f t="shared" si="11"/>
        <v>0</v>
      </c>
      <c r="M27" s="1">
        <f t="shared" si="2"/>
        <v>1</v>
      </c>
      <c r="N27" s="82"/>
      <c r="O27" s="87"/>
      <c r="P27" s="87"/>
      <c r="Q27" s="91"/>
      <c r="R27" s="15">
        <v>18</v>
      </c>
      <c r="S27" s="38" t="s">
        <v>181</v>
      </c>
      <c r="T27" s="38"/>
      <c r="U27" s="66" t="s">
        <v>170</v>
      </c>
      <c r="V27" s="17"/>
    </row>
    <row r="28" spans="1:30" ht="15.75" customHeight="1" x14ac:dyDescent="0.25">
      <c r="A28" s="53"/>
      <c r="B28" s="53" t="str">
        <f t="shared" si="13"/>
        <v>0</v>
      </c>
      <c r="C28" s="53">
        <f t="shared" si="14"/>
        <v>0</v>
      </c>
      <c r="D28" s="80"/>
      <c r="E28" s="20" t="s">
        <v>27</v>
      </c>
      <c r="F28" s="1"/>
      <c r="G28" s="18" t="str">
        <f t="shared" si="0"/>
        <v xml:space="preserve"> </v>
      </c>
      <c r="H28" s="1"/>
      <c r="I28" s="1"/>
      <c r="J28" s="32" t="s">
        <v>90</v>
      </c>
      <c r="K28" s="1" t="str">
        <f t="shared" si="12"/>
        <v>Unused</v>
      </c>
      <c r="L28" s="15">
        <f t="shared" si="11"/>
        <v>0</v>
      </c>
      <c r="M28" s="1">
        <f t="shared" si="2"/>
        <v>1</v>
      </c>
      <c r="N28" s="82"/>
      <c r="O28" s="87"/>
      <c r="P28" s="87"/>
      <c r="Q28" s="91"/>
      <c r="R28" s="15">
        <v>19</v>
      </c>
      <c r="S28" s="38" t="s">
        <v>180</v>
      </c>
      <c r="T28" s="38"/>
      <c r="U28" s="66" t="s">
        <v>171</v>
      </c>
      <c r="V28" s="17"/>
    </row>
    <row r="29" spans="1:30" ht="15.75" customHeight="1" x14ac:dyDescent="0.25">
      <c r="D29" s="80"/>
      <c r="E29" s="23" t="s">
        <v>28</v>
      </c>
      <c r="F29" s="1"/>
      <c r="G29" s="18" t="str">
        <f t="shared" si="0"/>
        <v xml:space="preserve"> </v>
      </c>
      <c r="H29" s="1"/>
      <c r="I29" s="1"/>
      <c r="J29" s="32" t="s">
        <v>90</v>
      </c>
      <c r="K29" s="1" t="str">
        <f t="shared" si="12"/>
        <v>Unused</v>
      </c>
      <c r="L29" s="15">
        <f t="shared" si="11"/>
        <v>0</v>
      </c>
      <c r="M29" s="1">
        <f t="shared" si="2"/>
        <v>1</v>
      </c>
      <c r="N29" s="82"/>
      <c r="O29" s="87"/>
      <c r="P29" s="87"/>
      <c r="Q29" s="91"/>
      <c r="R29" s="15">
        <v>20</v>
      </c>
      <c r="S29" s="38" t="s">
        <v>182</v>
      </c>
      <c r="T29" s="38"/>
      <c r="U29" s="66" t="s">
        <v>172</v>
      </c>
      <c r="V29" s="17"/>
    </row>
    <row r="30" spans="1:30" ht="15.75" customHeight="1" x14ac:dyDescent="0.25">
      <c r="D30" s="80"/>
      <c r="E30" s="24" t="s">
        <v>29</v>
      </c>
      <c r="F30" s="1"/>
      <c r="G30" s="18" t="str">
        <f t="shared" si="0"/>
        <v xml:space="preserve"> </v>
      </c>
      <c r="H30" s="1"/>
      <c r="I30" s="1"/>
      <c r="J30" s="32" t="s">
        <v>90</v>
      </c>
      <c r="K30" s="1" t="str">
        <f t="shared" si="12"/>
        <v>Unused</v>
      </c>
      <c r="L30" s="15">
        <f t="shared" si="11"/>
        <v>0</v>
      </c>
      <c r="M30" s="1">
        <f t="shared" si="2"/>
        <v>1</v>
      </c>
      <c r="N30" s="82"/>
      <c r="O30" s="87"/>
      <c r="P30" s="87"/>
      <c r="Q30" s="91"/>
      <c r="R30" s="15">
        <v>21</v>
      </c>
      <c r="S30" s="38" t="s">
        <v>183</v>
      </c>
      <c r="T30" s="38"/>
      <c r="U30" s="66" t="s">
        <v>173</v>
      </c>
      <c r="V30" s="17"/>
    </row>
    <row r="31" spans="1:30" ht="15.75" customHeight="1" x14ac:dyDescent="0.25">
      <c r="D31" s="80"/>
      <c r="E31" s="25" t="s">
        <v>30</v>
      </c>
      <c r="F31" s="1"/>
      <c r="G31" s="18" t="str">
        <f t="shared" si="0"/>
        <v xml:space="preserve"> </v>
      </c>
      <c r="H31" s="1"/>
      <c r="I31" s="1"/>
      <c r="J31" s="32" t="s">
        <v>90</v>
      </c>
      <c r="K31" s="1" t="str">
        <f t="shared" si="12"/>
        <v>Unused</v>
      </c>
      <c r="L31" s="15">
        <f t="shared" si="11"/>
        <v>0</v>
      </c>
      <c r="M31" s="1">
        <f t="shared" si="2"/>
        <v>1</v>
      </c>
      <c r="N31" s="82"/>
      <c r="O31" s="87"/>
      <c r="P31" s="87"/>
      <c r="Q31" s="91"/>
      <c r="R31" s="15">
        <v>22</v>
      </c>
      <c r="S31" s="38" t="s">
        <v>184</v>
      </c>
      <c r="T31" s="38"/>
      <c r="U31" s="66" t="s">
        <v>174</v>
      </c>
      <c r="V31" s="17"/>
    </row>
    <row r="32" spans="1:30" ht="15.75" customHeight="1" thickBot="1" x14ac:dyDescent="0.3">
      <c r="D32" s="81"/>
      <c r="E32" s="26" t="s">
        <v>31</v>
      </c>
      <c r="F32" s="11" t="s">
        <v>87</v>
      </c>
      <c r="G32" s="18" t="str">
        <f t="shared" si="0"/>
        <v>PP</v>
      </c>
      <c r="H32" s="11"/>
      <c r="I32" s="11"/>
      <c r="J32" s="32" t="s">
        <v>90</v>
      </c>
      <c r="K32" s="1" t="str">
        <f t="shared" si="12"/>
        <v>Unused</v>
      </c>
      <c r="L32" s="15">
        <f t="shared" si="11"/>
        <v>1</v>
      </c>
      <c r="M32" s="1">
        <f t="shared" si="2"/>
        <v>0</v>
      </c>
      <c r="N32" s="82"/>
      <c r="O32" s="87"/>
      <c r="P32" s="87"/>
      <c r="Q32" s="91"/>
      <c r="R32" s="43">
        <v>23</v>
      </c>
      <c r="S32" s="39" t="s">
        <v>185</v>
      </c>
      <c r="T32" s="39"/>
      <c r="U32" s="67" t="s">
        <v>175</v>
      </c>
      <c r="V32" s="40"/>
    </row>
    <row r="33" spans="1:23" ht="6" customHeight="1" thickBot="1" x14ac:dyDescent="0.3">
      <c r="D33" s="8"/>
      <c r="E33" s="84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6"/>
      <c r="Q33" s="91"/>
      <c r="R33" s="45"/>
      <c r="S33" s="84"/>
      <c r="T33" s="85"/>
      <c r="U33" s="85"/>
      <c r="V33" s="86"/>
    </row>
    <row r="34" spans="1:23" ht="15.75" customHeight="1" x14ac:dyDescent="0.25">
      <c r="D34" s="79" t="s">
        <v>23</v>
      </c>
      <c r="E34" s="27" t="s">
        <v>36</v>
      </c>
      <c r="F34" s="10" t="s">
        <v>88</v>
      </c>
      <c r="G34" s="18" t="str">
        <f t="shared" si="0"/>
        <v>OP</v>
      </c>
      <c r="H34" s="10" t="s">
        <v>234</v>
      </c>
      <c r="I34" s="10" t="s">
        <v>235</v>
      </c>
      <c r="J34" s="10">
        <v>1</v>
      </c>
      <c r="K34" s="1" t="str">
        <f>IF(J34=1,"BIT0",IF(J34=2,"BIT1",IF(J34=3,"BIT2",IF(J34=4,"BIT3",IF(J34=5,"BIT4",IF(J34=6,"BIT5",IF(J34=7,"BIT6",IF(J34=8,"BIT7",IF(J34=" /","Unused","NotConnected...")))))))))</f>
        <v>BIT0</v>
      </c>
      <c r="L34" s="15">
        <f t="shared" ref="L34:L41" si="15">IF(F34 = "I", 0, IF(F34 = "O", 1, IF(F34 = "OF", 0, 0)))</f>
        <v>0</v>
      </c>
      <c r="M34" s="1">
        <f t="shared" si="2"/>
        <v>1</v>
      </c>
      <c r="N34" s="82" t="s">
        <v>77</v>
      </c>
      <c r="O34" s="87" t="str">
        <f>BIN2HEX(L41&amp;L40&amp;L39&amp;L38&amp;L37&amp;L36&amp;L35&amp;L34)</f>
        <v>0</v>
      </c>
      <c r="P34" s="89" t="str">
        <f>BIN2HEX(M41&amp;M40&amp;M39&amp;M38&amp;M37&amp;M36&amp;M35&amp;M34)</f>
        <v>FF</v>
      </c>
      <c r="Q34" s="91"/>
      <c r="R34" s="16">
        <v>24</v>
      </c>
      <c r="S34" s="41" t="s">
        <v>186</v>
      </c>
      <c r="T34" s="41"/>
      <c r="U34" s="69" t="s">
        <v>176</v>
      </c>
      <c r="V34" s="42"/>
    </row>
    <row r="35" spans="1:23" ht="15.75" customHeight="1" x14ac:dyDescent="0.25">
      <c r="D35" s="80"/>
      <c r="E35" s="21" t="s">
        <v>37</v>
      </c>
      <c r="F35" s="1" t="s">
        <v>88</v>
      </c>
      <c r="G35" s="18" t="str">
        <f t="shared" si="0"/>
        <v>OP</v>
      </c>
      <c r="H35" s="1" t="s">
        <v>234</v>
      </c>
      <c r="I35" s="1" t="s">
        <v>235</v>
      </c>
      <c r="J35" s="32">
        <v>2</v>
      </c>
      <c r="K35" s="1" t="str">
        <f t="shared" ref="K35:K41" si="16">IF(J35=1,"BIT0",IF(J35=2,"BIT1",IF(J35=3,"BIT2",IF(J35=4,"BIT3",IF(J35=5,"BIT4",IF(J35=6,"BIT5",IF(J35=7,"BIT6",IF(J35=8,"BIT7",IF(J35=" /","Unused","NotConnected...")))))))))</f>
        <v>BIT1</v>
      </c>
      <c r="L35" s="15">
        <f t="shared" si="15"/>
        <v>0</v>
      </c>
      <c r="M35" s="1">
        <f t="shared" si="2"/>
        <v>1</v>
      </c>
      <c r="N35" s="82"/>
      <c r="O35" s="87"/>
      <c r="P35" s="87"/>
      <c r="Q35" s="91"/>
      <c r="R35" s="15">
        <v>25</v>
      </c>
      <c r="S35" s="38" t="s">
        <v>187</v>
      </c>
      <c r="T35" s="38"/>
      <c r="U35" s="66" t="s">
        <v>177</v>
      </c>
      <c r="V35" s="17"/>
    </row>
    <row r="36" spans="1:23" ht="15.75" customHeight="1" x14ac:dyDescent="0.25">
      <c r="D36" s="80"/>
      <c r="E36" s="22" t="s">
        <v>38</v>
      </c>
      <c r="F36" s="1" t="s">
        <v>88</v>
      </c>
      <c r="G36" s="18" t="str">
        <f t="shared" si="0"/>
        <v>OP</v>
      </c>
      <c r="H36" s="1" t="s">
        <v>234</v>
      </c>
      <c r="I36" s="1" t="s">
        <v>235</v>
      </c>
      <c r="J36" s="32">
        <v>3</v>
      </c>
      <c r="K36" s="1" t="str">
        <f t="shared" si="16"/>
        <v>BIT2</v>
      </c>
      <c r="L36" s="15">
        <f t="shared" si="15"/>
        <v>0</v>
      </c>
      <c r="M36" s="1">
        <f t="shared" si="2"/>
        <v>1</v>
      </c>
      <c r="N36" s="82"/>
      <c r="O36" s="87"/>
      <c r="P36" s="87"/>
      <c r="Q36" s="91"/>
      <c r="R36" s="15">
        <v>26</v>
      </c>
      <c r="S36" s="38" t="s">
        <v>161</v>
      </c>
      <c r="T36" s="38"/>
      <c r="U36" s="66" t="s">
        <v>178</v>
      </c>
      <c r="V36" s="17"/>
    </row>
    <row r="37" spans="1:23" ht="15.75" customHeight="1" x14ac:dyDescent="0.25">
      <c r="D37" s="80"/>
      <c r="E37" s="20" t="s">
        <v>39</v>
      </c>
      <c r="F37" s="1" t="s">
        <v>88</v>
      </c>
      <c r="G37" s="18" t="str">
        <f t="shared" si="0"/>
        <v>OP</v>
      </c>
      <c r="H37" s="1" t="s">
        <v>234</v>
      </c>
      <c r="I37" s="1" t="s">
        <v>235</v>
      </c>
      <c r="J37" s="32">
        <v>4</v>
      </c>
      <c r="K37" s="1" t="str">
        <f t="shared" si="16"/>
        <v>BIT3</v>
      </c>
      <c r="L37" s="15">
        <f t="shared" si="15"/>
        <v>0</v>
      </c>
      <c r="M37" s="1">
        <f t="shared" si="2"/>
        <v>1</v>
      </c>
      <c r="N37" s="82"/>
      <c r="O37" s="87"/>
      <c r="P37" s="87"/>
      <c r="Q37" s="92"/>
      <c r="R37" s="15">
        <v>27</v>
      </c>
      <c r="S37" s="38" t="s">
        <v>160</v>
      </c>
      <c r="T37" s="38"/>
      <c r="U37" s="66" t="s">
        <v>179</v>
      </c>
      <c r="V37" s="17"/>
    </row>
    <row r="38" spans="1:23" ht="15.75" customHeight="1" x14ac:dyDescent="0.25">
      <c r="D38" s="80"/>
      <c r="E38" s="23" t="s">
        <v>40</v>
      </c>
      <c r="F38" s="1" t="s">
        <v>88</v>
      </c>
      <c r="G38" s="18" t="str">
        <f t="shared" si="0"/>
        <v>OP</v>
      </c>
      <c r="H38" s="1" t="s">
        <v>234</v>
      </c>
      <c r="I38" s="1" t="s">
        <v>235</v>
      </c>
      <c r="J38" s="32">
        <v>5</v>
      </c>
      <c r="K38" s="1" t="str">
        <f t="shared" si="16"/>
        <v>BIT4</v>
      </c>
      <c r="L38" s="15">
        <f t="shared" si="15"/>
        <v>0</v>
      </c>
      <c r="M38" s="1">
        <f t="shared" si="2"/>
        <v>1</v>
      </c>
      <c r="N38" s="82"/>
      <c r="O38" s="87"/>
      <c r="P38" s="87"/>
      <c r="V38" s="4"/>
      <c r="W38" s="4"/>
    </row>
    <row r="39" spans="1:23" ht="15.75" customHeight="1" x14ac:dyDescent="0.25">
      <c r="D39" s="80"/>
      <c r="E39" s="24" t="s">
        <v>41</v>
      </c>
      <c r="F39" s="1" t="s">
        <v>88</v>
      </c>
      <c r="G39" s="18" t="str">
        <f t="shared" si="0"/>
        <v>OP</v>
      </c>
      <c r="H39" s="1" t="s">
        <v>234</v>
      </c>
      <c r="I39" s="1" t="s">
        <v>235</v>
      </c>
      <c r="J39" s="32">
        <v>6</v>
      </c>
      <c r="K39" s="1" t="str">
        <f t="shared" si="16"/>
        <v>BIT5</v>
      </c>
      <c r="L39" s="15">
        <f t="shared" si="15"/>
        <v>0</v>
      </c>
      <c r="M39" s="1">
        <f t="shared" si="2"/>
        <v>1</v>
      </c>
      <c r="N39" s="82"/>
      <c r="O39" s="87"/>
      <c r="P39" s="87"/>
    </row>
    <row r="40" spans="1:23" ht="15.75" customHeight="1" x14ac:dyDescent="0.25">
      <c r="A40" t="s">
        <v>188</v>
      </c>
      <c r="C40" t="s">
        <v>190</v>
      </c>
      <c r="D40" s="80"/>
      <c r="E40" s="25" t="s">
        <v>42</v>
      </c>
      <c r="F40" s="1" t="s">
        <v>88</v>
      </c>
      <c r="G40" s="18" t="str">
        <f t="shared" si="0"/>
        <v>OP</v>
      </c>
      <c r="H40" s="1" t="s">
        <v>234</v>
      </c>
      <c r="I40" s="1" t="s">
        <v>235</v>
      </c>
      <c r="J40" s="32">
        <v>7</v>
      </c>
      <c r="K40" s="1" t="str">
        <f t="shared" si="16"/>
        <v>BIT6</v>
      </c>
      <c r="L40" s="15">
        <f t="shared" si="15"/>
        <v>0</v>
      </c>
      <c r="M40" s="1">
        <f t="shared" si="2"/>
        <v>1</v>
      </c>
      <c r="N40" s="82"/>
      <c r="O40" s="87"/>
      <c r="P40" s="87"/>
    </row>
    <row r="41" spans="1:23" ht="15.75" customHeight="1" thickBot="1" x14ac:dyDescent="0.3">
      <c r="A41" t="s">
        <v>189</v>
      </c>
      <c r="C41" t="s">
        <v>190</v>
      </c>
      <c r="D41" s="81"/>
      <c r="E41" s="26" t="s">
        <v>43</v>
      </c>
      <c r="F41" s="11" t="s">
        <v>88</v>
      </c>
      <c r="G41" s="18" t="str">
        <f t="shared" si="0"/>
        <v>OP</v>
      </c>
      <c r="H41" s="11" t="s">
        <v>234</v>
      </c>
      <c r="I41" s="11" t="s">
        <v>235</v>
      </c>
      <c r="J41" s="32">
        <v>8</v>
      </c>
      <c r="K41" s="1" t="str">
        <f t="shared" si="16"/>
        <v>BIT7</v>
      </c>
      <c r="L41" s="15">
        <f t="shared" si="15"/>
        <v>0</v>
      </c>
      <c r="M41" s="1">
        <f t="shared" si="2"/>
        <v>1</v>
      </c>
      <c r="N41" s="82"/>
      <c r="O41" s="87"/>
      <c r="P41" s="87"/>
    </row>
    <row r="42" spans="1:23" ht="6" customHeight="1" thickBot="1" x14ac:dyDescent="0.3">
      <c r="D42" s="7"/>
      <c r="E42" s="84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6"/>
    </row>
    <row r="43" spans="1:23" ht="15.75" customHeight="1" x14ac:dyDescent="0.25">
      <c r="D43" s="79" t="s">
        <v>32</v>
      </c>
      <c r="E43" s="27" t="s">
        <v>44</v>
      </c>
      <c r="F43" s="10" t="s">
        <v>88</v>
      </c>
      <c r="G43" s="18" t="str">
        <f t="shared" si="0"/>
        <v>OP</v>
      </c>
      <c r="H43" s="10"/>
      <c r="I43" s="10"/>
      <c r="J43" s="10" t="s">
        <v>90</v>
      </c>
      <c r="K43" s="1" t="str">
        <f>IF(J43=1,"BIT0",IF(J43=2,"BIT1",IF(J43=3,"BIT2",IF(J43=4,"BIT3",IF(J43=5,"BIT4",IF(J43=6,"BIT5",IF(J43=7,"BIT6",IF(J43=8,"BIT7",IF(J43=" /","Unused","NotConnected...")))))))))</f>
        <v>Unused</v>
      </c>
      <c r="L43" s="15">
        <f t="shared" ref="L43:L50" si="17">IF(F43 = "I", 0, IF(F43 = "O", 1, IF(F43 = "OF", 0, 0)))</f>
        <v>0</v>
      </c>
      <c r="M43" s="1">
        <f t="shared" si="2"/>
        <v>1</v>
      </c>
      <c r="N43" s="82" t="s">
        <v>77</v>
      </c>
      <c r="O43" s="87" t="str">
        <f>BIN2HEX(L50&amp;L49&amp;L48&amp;L47&amp;L46&amp;L45&amp;L44&amp;L43)</f>
        <v>80</v>
      </c>
      <c r="P43" s="89" t="str">
        <f>BIN2HEX(M50&amp;M49&amp;M48&amp;M47&amp;M46&amp;M45&amp;M44&amp;M43)</f>
        <v>7F</v>
      </c>
    </row>
    <row r="44" spans="1:23" ht="15.75" customHeight="1" x14ac:dyDescent="0.25">
      <c r="D44" s="80"/>
      <c r="E44" s="21" t="s">
        <v>45</v>
      </c>
      <c r="F44" s="1"/>
      <c r="G44" s="18" t="str">
        <f t="shared" si="0"/>
        <v xml:space="preserve"> </v>
      </c>
      <c r="H44" s="1"/>
      <c r="I44" s="1"/>
      <c r="J44" s="32" t="s">
        <v>90</v>
      </c>
      <c r="K44" s="1" t="str">
        <f t="shared" ref="K44:K50" si="18">IF(J44=1,"BIT0",IF(J44=2,"BIT1",IF(J44=3,"BIT2",IF(J44=4,"BIT3",IF(J44=5,"BIT4",IF(J44=6,"BIT5",IF(J44=7,"BIT6",IF(J44=8,"BIT7",IF(J44=" /","Unused","NotConnected...")))))))))</f>
        <v>Unused</v>
      </c>
      <c r="L44" s="15">
        <f t="shared" si="17"/>
        <v>0</v>
      </c>
      <c r="M44" s="1">
        <f t="shared" si="2"/>
        <v>1</v>
      </c>
      <c r="N44" s="82"/>
      <c r="O44" s="87"/>
      <c r="P44" s="87"/>
    </row>
    <row r="45" spans="1:23" ht="15.75" customHeight="1" x14ac:dyDescent="0.25">
      <c r="D45" s="80"/>
      <c r="E45" s="22" t="s">
        <v>46</v>
      </c>
      <c r="F45" s="1"/>
      <c r="G45" s="18" t="str">
        <f t="shared" si="0"/>
        <v xml:space="preserve"> </v>
      </c>
      <c r="H45" s="1"/>
      <c r="I45" s="1"/>
      <c r="J45" s="32" t="s">
        <v>90</v>
      </c>
      <c r="K45" s="1" t="str">
        <f t="shared" si="18"/>
        <v>Unused</v>
      </c>
      <c r="L45" s="15">
        <f t="shared" si="17"/>
        <v>0</v>
      </c>
      <c r="M45" s="1">
        <f t="shared" si="2"/>
        <v>1</v>
      </c>
      <c r="N45" s="82"/>
      <c r="O45" s="87"/>
      <c r="P45" s="87"/>
    </row>
    <row r="46" spans="1:23" ht="15.75" customHeight="1" x14ac:dyDescent="0.25">
      <c r="D46" s="80"/>
      <c r="E46" s="20" t="s">
        <v>47</v>
      </c>
      <c r="F46" s="1"/>
      <c r="G46" s="18" t="str">
        <f t="shared" si="0"/>
        <v xml:space="preserve"> </v>
      </c>
      <c r="H46" s="1"/>
      <c r="I46" s="1"/>
      <c r="J46" s="32" t="s">
        <v>90</v>
      </c>
      <c r="K46" s="1" t="str">
        <f t="shared" si="18"/>
        <v>Unused</v>
      </c>
      <c r="L46" s="15">
        <f t="shared" si="17"/>
        <v>0</v>
      </c>
      <c r="M46" s="1">
        <f t="shared" si="2"/>
        <v>1</v>
      </c>
      <c r="N46" s="82"/>
      <c r="O46" s="87"/>
      <c r="P46" s="87"/>
    </row>
    <row r="47" spans="1:23" ht="15.75" customHeight="1" x14ac:dyDescent="0.25">
      <c r="D47" s="80"/>
      <c r="E47" s="23" t="s">
        <v>48</v>
      </c>
      <c r="F47" s="1"/>
      <c r="G47" s="18" t="str">
        <f t="shared" si="0"/>
        <v xml:space="preserve"> </v>
      </c>
      <c r="H47" s="1"/>
      <c r="I47" s="1"/>
      <c r="J47" s="32" t="s">
        <v>90</v>
      </c>
      <c r="K47" s="1" t="str">
        <f t="shared" si="18"/>
        <v>Unused</v>
      </c>
      <c r="L47" s="15">
        <f t="shared" si="17"/>
        <v>0</v>
      </c>
      <c r="M47" s="1">
        <f t="shared" si="2"/>
        <v>1</v>
      </c>
      <c r="N47" s="82"/>
      <c r="O47" s="87"/>
      <c r="P47" s="87"/>
    </row>
    <row r="48" spans="1:23" ht="15.75" customHeight="1" x14ac:dyDescent="0.25">
      <c r="D48" s="80"/>
      <c r="E48" s="24" t="s">
        <v>49</v>
      </c>
      <c r="F48" s="1"/>
      <c r="G48" s="18" t="str">
        <f t="shared" si="0"/>
        <v xml:space="preserve"> </v>
      </c>
      <c r="H48" s="1"/>
      <c r="I48" s="1"/>
      <c r="J48" s="32" t="s">
        <v>90</v>
      </c>
      <c r="K48" s="1" t="str">
        <f t="shared" si="18"/>
        <v>Unused</v>
      </c>
      <c r="L48" s="15">
        <f t="shared" si="17"/>
        <v>0</v>
      </c>
      <c r="M48" s="1">
        <f t="shared" si="2"/>
        <v>1</v>
      </c>
      <c r="N48" s="82"/>
      <c r="O48" s="87"/>
      <c r="P48" s="87"/>
    </row>
    <row r="49" spans="4:16" ht="15.75" customHeight="1" x14ac:dyDescent="0.25">
      <c r="D49" s="80"/>
      <c r="E49" s="25" t="s">
        <v>50</v>
      </c>
      <c r="F49" s="1"/>
      <c r="G49" s="18" t="str">
        <f t="shared" si="0"/>
        <v xml:space="preserve"> </v>
      </c>
      <c r="H49" s="1"/>
      <c r="I49" s="1"/>
      <c r="J49" s="32" t="s">
        <v>90</v>
      </c>
      <c r="K49" s="1" t="str">
        <f t="shared" si="18"/>
        <v>Unused</v>
      </c>
      <c r="L49" s="15">
        <f t="shared" si="17"/>
        <v>0</v>
      </c>
      <c r="M49" s="1">
        <f t="shared" si="2"/>
        <v>1</v>
      </c>
      <c r="N49" s="82"/>
      <c r="O49" s="87"/>
      <c r="P49" s="87"/>
    </row>
    <row r="50" spans="4:16" ht="15.75" customHeight="1" thickBot="1" x14ac:dyDescent="0.3">
      <c r="D50" s="81"/>
      <c r="E50" s="26" t="s">
        <v>51</v>
      </c>
      <c r="F50" s="11" t="s">
        <v>87</v>
      </c>
      <c r="G50" s="18" t="str">
        <f t="shared" si="0"/>
        <v>PP</v>
      </c>
      <c r="H50" s="11"/>
      <c r="I50" s="11"/>
      <c r="J50" s="32" t="s">
        <v>90</v>
      </c>
      <c r="K50" s="1" t="str">
        <f t="shared" si="18"/>
        <v>Unused</v>
      </c>
      <c r="L50" s="15">
        <f t="shared" si="17"/>
        <v>1</v>
      </c>
      <c r="M50" s="1">
        <f t="shared" si="2"/>
        <v>0</v>
      </c>
      <c r="N50" s="82"/>
      <c r="O50" s="87"/>
      <c r="P50" s="87"/>
    </row>
    <row r="51" spans="4:16" ht="6" customHeight="1" thickBot="1" x14ac:dyDescent="0.3">
      <c r="D51" s="8"/>
      <c r="E51" s="84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6"/>
    </row>
    <row r="52" spans="4:16" ht="15.75" customHeight="1" x14ac:dyDescent="0.25">
      <c r="D52" s="79" t="s">
        <v>33</v>
      </c>
      <c r="E52" s="28" t="s">
        <v>52</v>
      </c>
      <c r="F52" s="10" t="s">
        <v>87</v>
      </c>
      <c r="G52" s="18" t="str">
        <f t="shared" si="0"/>
        <v>PP</v>
      </c>
      <c r="H52" s="10"/>
      <c r="I52" s="10"/>
      <c r="J52" s="10" t="s">
        <v>90</v>
      </c>
      <c r="K52" s="1" t="str">
        <f>IF(J52=1,"BIT0",IF(J52=2,"BIT1",IF(J52=3,"BIT2",IF(J52=4,"BIT3",IF(J52=5,"BIT4",IF(J52=6,"BIT5",IF(J52=7,"BIT6",IF(J52=8,"BIT7",IF(J52=" /","Unused","NotConnected...")))))))))</f>
        <v>Unused</v>
      </c>
      <c r="L52" s="15">
        <f t="shared" ref="L52:L59" si="19">IF(F52 = "I", 0, IF(F52 = "O", 1, IF(F52 = "OF", 0, 0)))</f>
        <v>1</v>
      </c>
      <c r="M52" s="1">
        <f t="shared" si="2"/>
        <v>0</v>
      </c>
      <c r="N52" s="82" t="s">
        <v>77</v>
      </c>
      <c r="O52" s="87" t="str">
        <f>BIN2HEX(L59&amp;L58&amp;L57&amp;L56&amp;L55&amp;L54&amp;L53&amp;L52)</f>
        <v>1</v>
      </c>
      <c r="P52" s="89" t="str">
        <f>BIN2HEX(M59&amp;M58&amp;M57&amp;M56&amp;M55&amp;M54&amp;M53&amp;M52)</f>
        <v>FE</v>
      </c>
    </row>
    <row r="53" spans="4:16" ht="15.75" customHeight="1" x14ac:dyDescent="0.25">
      <c r="D53" s="80"/>
      <c r="E53" s="21" t="s">
        <v>53</v>
      </c>
      <c r="F53" s="1"/>
      <c r="G53" s="18" t="str">
        <f t="shared" si="0"/>
        <v xml:space="preserve"> </v>
      </c>
      <c r="H53" s="1"/>
      <c r="I53" s="1"/>
      <c r="J53" s="32" t="s">
        <v>90</v>
      </c>
      <c r="K53" s="1" t="str">
        <f t="shared" ref="K53:K59" si="20">IF(J53=1,"BIT0",IF(J53=2,"BIT1",IF(J53=3,"BIT2",IF(J53=4,"BIT3",IF(J53=5,"BIT4",IF(J53=6,"BIT5",IF(J53=7,"BIT6",IF(J53=8,"BIT7",IF(J53=" /","Unused","NotConnected...")))))))))</f>
        <v>Unused</v>
      </c>
      <c r="L53" s="15">
        <f t="shared" si="19"/>
        <v>0</v>
      </c>
      <c r="M53" s="1">
        <f t="shared" si="2"/>
        <v>1</v>
      </c>
      <c r="N53" s="82"/>
      <c r="O53" s="87"/>
      <c r="P53" s="87"/>
    </row>
    <row r="54" spans="4:16" ht="15.75" customHeight="1" x14ac:dyDescent="0.25">
      <c r="D54" s="80"/>
      <c r="E54" s="22" t="s">
        <v>54</v>
      </c>
      <c r="F54" s="1"/>
      <c r="G54" s="18" t="str">
        <f t="shared" si="0"/>
        <v xml:space="preserve"> </v>
      </c>
      <c r="H54" s="1"/>
      <c r="I54" s="1"/>
      <c r="J54" s="32" t="s">
        <v>90</v>
      </c>
      <c r="K54" s="1" t="str">
        <f t="shared" si="20"/>
        <v>Unused</v>
      </c>
      <c r="L54" s="15">
        <f t="shared" si="19"/>
        <v>0</v>
      </c>
      <c r="M54" s="1">
        <f t="shared" si="2"/>
        <v>1</v>
      </c>
      <c r="N54" s="82"/>
      <c r="O54" s="87"/>
      <c r="P54" s="87"/>
    </row>
    <row r="55" spans="4:16" ht="15.75" customHeight="1" x14ac:dyDescent="0.25">
      <c r="D55" s="80"/>
      <c r="E55" s="20" t="s">
        <v>55</v>
      </c>
      <c r="F55" s="1"/>
      <c r="G55" s="18" t="str">
        <f t="shared" si="0"/>
        <v xml:space="preserve"> </v>
      </c>
      <c r="H55" s="1"/>
      <c r="I55" s="1"/>
      <c r="J55" s="32" t="s">
        <v>90</v>
      </c>
      <c r="K55" s="1" t="str">
        <f t="shared" si="20"/>
        <v>Unused</v>
      </c>
      <c r="L55" s="15">
        <f t="shared" si="19"/>
        <v>0</v>
      </c>
      <c r="M55" s="1">
        <f t="shared" si="2"/>
        <v>1</v>
      </c>
      <c r="N55" s="82"/>
      <c r="O55" s="87"/>
      <c r="P55" s="87"/>
    </row>
    <row r="56" spans="4:16" ht="15.75" customHeight="1" x14ac:dyDescent="0.25">
      <c r="D56" s="80"/>
      <c r="E56" s="23" t="s">
        <v>56</v>
      </c>
      <c r="F56" s="1"/>
      <c r="G56" s="18" t="str">
        <f t="shared" si="0"/>
        <v xml:space="preserve"> </v>
      </c>
      <c r="H56" s="1"/>
      <c r="I56" s="1"/>
      <c r="J56" s="32" t="s">
        <v>90</v>
      </c>
      <c r="K56" s="1" t="str">
        <f t="shared" si="20"/>
        <v>Unused</v>
      </c>
      <c r="L56" s="15">
        <f t="shared" si="19"/>
        <v>0</v>
      </c>
      <c r="M56" s="1">
        <f t="shared" si="2"/>
        <v>1</v>
      </c>
      <c r="N56" s="82"/>
      <c r="O56" s="87"/>
      <c r="P56" s="87"/>
    </row>
    <row r="57" spans="4:16" ht="15.75" customHeight="1" x14ac:dyDescent="0.25">
      <c r="D57" s="80"/>
      <c r="E57" s="24" t="s">
        <v>57</v>
      </c>
      <c r="F57" s="1"/>
      <c r="G57" s="18" t="str">
        <f t="shared" si="0"/>
        <v xml:space="preserve"> </v>
      </c>
      <c r="H57" s="1"/>
      <c r="I57" s="1"/>
      <c r="J57" s="32" t="s">
        <v>90</v>
      </c>
      <c r="K57" s="1" t="str">
        <f t="shared" si="20"/>
        <v>Unused</v>
      </c>
      <c r="L57" s="15">
        <f t="shared" si="19"/>
        <v>0</v>
      </c>
      <c r="M57" s="1">
        <f t="shared" si="2"/>
        <v>1</v>
      </c>
      <c r="N57" s="82"/>
      <c r="O57" s="87"/>
      <c r="P57" s="87"/>
    </row>
    <row r="58" spans="4:16" ht="15.75" customHeight="1" x14ac:dyDescent="0.25">
      <c r="D58" s="80"/>
      <c r="E58" s="25" t="s">
        <v>58</v>
      </c>
      <c r="F58" s="1"/>
      <c r="G58" s="18" t="str">
        <f t="shared" si="0"/>
        <v xml:space="preserve"> </v>
      </c>
      <c r="H58" s="1"/>
      <c r="I58" s="1"/>
      <c r="J58" s="32" t="s">
        <v>90</v>
      </c>
      <c r="K58" s="1" t="str">
        <f t="shared" si="20"/>
        <v>Unused</v>
      </c>
      <c r="L58" s="15">
        <f t="shared" si="19"/>
        <v>0</v>
      </c>
      <c r="M58" s="1">
        <f t="shared" si="2"/>
        <v>1</v>
      </c>
      <c r="N58" s="82"/>
      <c r="O58" s="87"/>
      <c r="P58" s="87"/>
    </row>
    <row r="59" spans="4:16" ht="15.75" customHeight="1" thickBot="1" x14ac:dyDescent="0.3">
      <c r="D59" s="81"/>
      <c r="E59" s="26" t="s">
        <v>59</v>
      </c>
      <c r="F59" s="11" t="s">
        <v>118</v>
      </c>
      <c r="G59" s="18" t="str">
        <f t="shared" si="0"/>
        <v>O_P</v>
      </c>
      <c r="H59" s="11"/>
      <c r="I59" s="11"/>
      <c r="J59" s="32" t="s">
        <v>90</v>
      </c>
      <c r="K59" s="1" t="str">
        <f t="shared" si="20"/>
        <v>Unused</v>
      </c>
      <c r="L59" s="15">
        <f t="shared" si="19"/>
        <v>0</v>
      </c>
      <c r="M59" s="1">
        <f t="shared" si="2"/>
        <v>1</v>
      </c>
      <c r="N59" s="82"/>
      <c r="O59" s="87"/>
      <c r="P59" s="87"/>
    </row>
    <row r="60" spans="4:16" ht="6" customHeight="1" thickBot="1" x14ac:dyDescent="0.3">
      <c r="D60" s="7"/>
      <c r="E60" s="84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6"/>
    </row>
    <row r="61" spans="4:16" ht="15.75" customHeight="1" x14ac:dyDescent="0.25">
      <c r="D61" s="79" t="s">
        <v>34</v>
      </c>
      <c r="E61" s="27" t="s">
        <v>60</v>
      </c>
      <c r="F61" s="10" t="s">
        <v>118</v>
      </c>
      <c r="G61" s="18" t="str">
        <f t="shared" si="0"/>
        <v>O_P</v>
      </c>
      <c r="H61" s="10"/>
      <c r="I61" s="10"/>
      <c r="J61" s="10" t="s">
        <v>90</v>
      </c>
      <c r="K61" s="1" t="str">
        <f>IF(J61=1,"BIT0",IF(J61=2,"BIT1",IF(J61=3,"BIT2",IF(J61=4,"BIT3",IF(J61=5,"BIT4",IF(J61=6,"BIT5",IF(J61=7,"BIT6",IF(J61=8,"BIT7",IF(J61=" /","Unused","NotConnected...")))))))))</f>
        <v>Unused</v>
      </c>
      <c r="L61" s="15">
        <f t="shared" ref="L61:L68" si="21">IF(F61 = "I", 0, IF(F61 = "O", 1, IF(F61 = "OF", 0, 0)))</f>
        <v>0</v>
      </c>
      <c r="M61" s="1">
        <f t="shared" si="2"/>
        <v>1</v>
      </c>
      <c r="N61" s="82" t="s">
        <v>77</v>
      </c>
      <c r="O61" s="87" t="str">
        <f>BIN2HEX(L68&amp;L67&amp;L66&amp;L65&amp;L64&amp;L63&amp;L62&amp;L61)</f>
        <v>80</v>
      </c>
      <c r="P61" s="89" t="str">
        <f>BIN2HEX(M68&amp;M67&amp;M66&amp;M65&amp;M64&amp;M63&amp;M62&amp;M61)</f>
        <v>7F</v>
      </c>
    </row>
    <row r="62" spans="4:16" ht="15.75" customHeight="1" x14ac:dyDescent="0.25">
      <c r="D62" s="80"/>
      <c r="E62" s="21" t="s">
        <v>61</v>
      </c>
      <c r="F62" s="1"/>
      <c r="G62" s="18" t="str">
        <f t="shared" si="0"/>
        <v xml:space="preserve"> </v>
      </c>
      <c r="H62" s="1"/>
      <c r="I62" s="1"/>
      <c r="J62" s="32" t="s">
        <v>90</v>
      </c>
      <c r="K62" s="1" t="str">
        <f t="shared" ref="K62:K68" si="22">IF(J62=1,"BIT0",IF(J62=2,"BIT1",IF(J62=3,"BIT2",IF(J62=4,"BIT3",IF(J62=5,"BIT4",IF(J62=6,"BIT5",IF(J62=7,"BIT6",IF(J62=8,"BIT7",IF(J62=" /","Unused","NotConnected...")))))))))</f>
        <v>Unused</v>
      </c>
      <c r="L62" s="15">
        <f t="shared" si="21"/>
        <v>0</v>
      </c>
      <c r="M62" s="1">
        <f t="shared" si="2"/>
        <v>1</v>
      </c>
      <c r="N62" s="82"/>
      <c r="O62" s="87"/>
      <c r="P62" s="87"/>
    </row>
    <row r="63" spans="4:16" ht="15.75" customHeight="1" x14ac:dyDescent="0.25">
      <c r="D63" s="80"/>
      <c r="E63" s="22" t="s">
        <v>62</v>
      </c>
      <c r="F63" s="1"/>
      <c r="G63" s="18" t="str">
        <f t="shared" si="0"/>
        <v xml:space="preserve"> </v>
      </c>
      <c r="H63" s="1"/>
      <c r="I63" s="1"/>
      <c r="J63" s="32" t="s">
        <v>90</v>
      </c>
      <c r="K63" s="1" t="str">
        <f t="shared" si="22"/>
        <v>Unused</v>
      </c>
      <c r="L63" s="15">
        <f t="shared" si="21"/>
        <v>0</v>
      </c>
      <c r="M63" s="1">
        <f t="shared" si="2"/>
        <v>1</v>
      </c>
      <c r="N63" s="82"/>
      <c r="O63" s="87"/>
      <c r="P63" s="87"/>
    </row>
    <row r="64" spans="4:16" ht="15.75" customHeight="1" x14ac:dyDescent="0.25">
      <c r="D64" s="80"/>
      <c r="E64" s="20" t="s">
        <v>63</v>
      </c>
      <c r="F64" s="1"/>
      <c r="G64" s="18" t="str">
        <f t="shared" si="0"/>
        <v xml:space="preserve"> </v>
      </c>
      <c r="H64" s="1"/>
      <c r="I64" s="1"/>
      <c r="J64" s="32" t="s">
        <v>90</v>
      </c>
      <c r="K64" s="1" t="str">
        <f t="shared" si="22"/>
        <v>Unused</v>
      </c>
      <c r="L64" s="15">
        <f t="shared" si="21"/>
        <v>0</v>
      </c>
      <c r="M64" s="1">
        <f t="shared" si="2"/>
        <v>1</v>
      </c>
      <c r="N64" s="82"/>
      <c r="O64" s="87"/>
      <c r="P64" s="87"/>
    </row>
    <row r="65" spans="2:16" ht="15.75" customHeight="1" x14ac:dyDescent="0.25">
      <c r="D65" s="80"/>
      <c r="E65" s="23" t="s">
        <v>64</v>
      </c>
      <c r="F65" s="1"/>
      <c r="G65" s="18" t="str">
        <f t="shared" si="0"/>
        <v xml:space="preserve"> </v>
      </c>
      <c r="H65" s="1"/>
      <c r="I65" s="1"/>
      <c r="J65" s="32" t="s">
        <v>90</v>
      </c>
      <c r="K65" s="1" t="str">
        <f t="shared" si="22"/>
        <v>Unused</v>
      </c>
      <c r="L65" s="15">
        <f t="shared" si="21"/>
        <v>0</v>
      </c>
      <c r="M65" s="1">
        <f t="shared" si="2"/>
        <v>1</v>
      </c>
      <c r="N65" s="82"/>
      <c r="O65" s="87"/>
      <c r="P65" s="87"/>
    </row>
    <row r="66" spans="2:16" ht="15.75" customHeight="1" x14ac:dyDescent="0.25">
      <c r="D66" s="80"/>
      <c r="E66" s="24" t="s">
        <v>65</v>
      </c>
      <c r="F66" s="1"/>
      <c r="G66" s="18" t="str">
        <f t="shared" si="0"/>
        <v xml:space="preserve"> </v>
      </c>
      <c r="H66" s="1"/>
      <c r="I66" s="1"/>
      <c r="J66" s="32" t="s">
        <v>90</v>
      </c>
      <c r="K66" s="1" t="str">
        <f t="shared" si="22"/>
        <v>Unused</v>
      </c>
      <c r="L66" s="15">
        <f t="shared" si="21"/>
        <v>0</v>
      </c>
      <c r="M66" s="1">
        <f t="shared" si="2"/>
        <v>1</v>
      </c>
      <c r="N66" s="82"/>
      <c r="O66" s="87"/>
      <c r="P66" s="87"/>
    </row>
    <row r="67" spans="2:16" ht="15.75" customHeight="1" x14ac:dyDescent="0.25">
      <c r="D67" s="80"/>
      <c r="E67" s="25" t="s">
        <v>66</v>
      </c>
      <c r="F67" s="1"/>
      <c r="G67" s="18" t="str">
        <f t="shared" si="0"/>
        <v xml:space="preserve"> </v>
      </c>
      <c r="H67" s="1"/>
      <c r="I67" s="1"/>
      <c r="J67" s="32" t="s">
        <v>90</v>
      </c>
      <c r="K67" s="1" t="str">
        <f t="shared" si="22"/>
        <v>Unused</v>
      </c>
      <c r="L67" s="15">
        <f t="shared" si="21"/>
        <v>0</v>
      </c>
      <c r="M67" s="1">
        <f t="shared" si="2"/>
        <v>1</v>
      </c>
      <c r="N67" s="82"/>
      <c r="O67" s="87"/>
      <c r="P67" s="87"/>
    </row>
    <row r="68" spans="2:16" ht="15.75" customHeight="1" thickBot="1" x14ac:dyDescent="0.3">
      <c r="D68" s="81"/>
      <c r="E68" s="29" t="s">
        <v>67</v>
      </c>
      <c r="F68" s="11" t="s">
        <v>87</v>
      </c>
      <c r="G68" s="18" t="str">
        <f t="shared" si="0"/>
        <v>PP</v>
      </c>
      <c r="H68" s="11"/>
      <c r="I68" s="11"/>
      <c r="J68" s="32" t="s">
        <v>90</v>
      </c>
      <c r="K68" s="1" t="str">
        <f t="shared" si="22"/>
        <v>Unused</v>
      </c>
      <c r="L68" s="15">
        <f t="shared" si="21"/>
        <v>1</v>
      </c>
      <c r="M68" s="1">
        <f t="shared" si="2"/>
        <v>0</v>
      </c>
      <c r="N68" s="82"/>
      <c r="O68" s="87"/>
      <c r="P68" s="87"/>
    </row>
    <row r="69" spans="2:16" ht="6" customHeight="1" thickBot="1" x14ac:dyDescent="0.3">
      <c r="D69" s="7"/>
      <c r="E69" s="84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6"/>
    </row>
    <row r="70" spans="2:16" ht="15.75" customHeight="1" x14ac:dyDescent="0.25">
      <c r="D70" s="79" t="s">
        <v>35</v>
      </c>
      <c r="E70" s="27" t="s">
        <v>68</v>
      </c>
      <c r="F70" s="10" t="s">
        <v>87</v>
      </c>
      <c r="G70" s="18" t="str">
        <f t="shared" si="0"/>
        <v>PP</v>
      </c>
      <c r="H70" s="10"/>
      <c r="I70" s="10"/>
      <c r="J70" s="10" t="s">
        <v>90</v>
      </c>
      <c r="K70" s="1" t="str">
        <f>IF(J70=1,"BIT0",IF(J70=2,"BIT1",IF(J70=3,"BIT2",IF(J70=4,"BIT3",IF(J70=5,"BIT4",IF(J70=6,"BIT5",IF(J70=7,"BIT6",IF(J70=8,"BIT7",IF(J70=" /","Unused","NotConnected...")))))))))</f>
        <v>Unused</v>
      </c>
      <c r="L70" s="15">
        <f t="shared" ref="L70:L77" si="23">IF(F70 = "I", 0, IF(F70 = "O", 1, IF(F70 = "OF", 0, 0)))</f>
        <v>1</v>
      </c>
      <c r="M70" s="1">
        <f t="shared" si="2"/>
        <v>0</v>
      </c>
      <c r="N70" s="82" t="s">
        <v>77</v>
      </c>
      <c r="O70" s="87" t="str">
        <f>BIN2HEX(L77&amp;L76&amp;L75&amp;L74&amp;L73&amp;L72&amp;L71&amp;L70)</f>
        <v>1</v>
      </c>
      <c r="P70" s="90" t="str">
        <f>BIN2HEX(M77&amp;M76&amp;M75&amp;M74&amp;M73&amp;M72&amp;M71&amp;M70)</f>
        <v>FE</v>
      </c>
    </row>
    <row r="71" spans="2:16" ht="15.75" customHeight="1" x14ac:dyDescent="0.25">
      <c r="D71" s="80"/>
      <c r="E71" s="21" t="s">
        <v>69</v>
      </c>
      <c r="F71" s="1"/>
      <c r="G71" s="18" t="str">
        <f t="shared" ref="G71:G77" si="24">IF(F71 = "I", "OP",IF(F71 = "O","PP",IF(F71 = "OF","O_P"," ")))</f>
        <v xml:space="preserve"> </v>
      </c>
      <c r="H71" s="1"/>
      <c r="I71" s="1"/>
      <c r="J71" s="32" t="s">
        <v>90</v>
      </c>
      <c r="K71" s="1" t="str">
        <f t="shared" ref="K71:K77" si="25">IF(J71=1,"BIT0",IF(J71=2,"BIT1",IF(J71=3,"BIT2",IF(J71=4,"BIT3",IF(J71=5,"BIT4",IF(J71=6,"BIT5",IF(J71=7,"BIT6",IF(J71=8,"BIT7",IF(J71=" /","Unused","NotConnected...")))))))))</f>
        <v>Unused</v>
      </c>
      <c r="L71" s="15">
        <f t="shared" si="23"/>
        <v>0</v>
      </c>
      <c r="M71" s="1">
        <f t="shared" ref="M71:M77" si="26">IF(L71 = 1, 0, IF(L71 = 0, 1, 0))</f>
        <v>1</v>
      </c>
      <c r="N71" s="82"/>
      <c r="O71" s="87"/>
      <c r="P71" s="87"/>
    </row>
    <row r="72" spans="2:16" ht="15.75" customHeight="1" x14ac:dyDescent="0.25">
      <c r="D72" s="80"/>
      <c r="E72" s="22" t="s">
        <v>70</v>
      </c>
      <c r="F72" s="1"/>
      <c r="G72" s="18" t="str">
        <f t="shared" si="24"/>
        <v xml:space="preserve"> </v>
      </c>
      <c r="H72" s="1"/>
      <c r="I72" s="1"/>
      <c r="J72" s="32" t="s">
        <v>90</v>
      </c>
      <c r="K72" s="1" t="str">
        <f t="shared" si="25"/>
        <v>Unused</v>
      </c>
      <c r="L72" s="15">
        <f t="shared" si="23"/>
        <v>0</v>
      </c>
      <c r="M72" s="1">
        <f t="shared" si="26"/>
        <v>1</v>
      </c>
      <c r="N72" s="82"/>
      <c r="O72" s="87"/>
      <c r="P72" s="87"/>
    </row>
    <row r="73" spans="2:16" ht="15.75" customHeight="1" x14ac:dyDescent="0.25">
      <c r="D73" s="80"/>
      <c r="E73" s="30" t="s">
        <v>71</v>
      </c>
      <c r="F73" s="1"/>
      <c r="G73" s="18" t="str">
        <f t="shared" si="24"/>
        <v xml:space="preserve"> </v>
      </c>
      <c r="H73" s="1"/>
      <c r="I73" s="1"/>
      <c r="J73" s="32" t="s">
        <v>90</v>
      </c>
      <c r="K73" s="1" t="str">
        <f t="shared" si="25"/>
        <v>Unused</v>
      </c>
      <c r="L73" s="15">
        <f t="shared" si="23"/>
        <v>0</v>
      </c>
      <c r="M73" s="1">
        <f t="shared" si="26"/>
        <v>1</v>
      </c>
      <c r="N73" s="82"/>
      <c r="O73" s="87"/>
      <c r="P73" s="87"/>
    </row>
    <row r="74" spans="2:16" ht="15.75" customHeight="1" x14ac:dyDescent="0.25">
      <c r="B74" s="4"/>
      <c r="C74" s="4"/>
      <c r="D74" s="80"/>
      <c r="E74" s="23" t="s">
        <v>72</v>
      </c>
      <c r="F74" s="1"/>
      <c r="G74" s="18" t="str">
        <f t="shared" si="24"/>
        <v xml:space="preserve"> </v>
      </c>
      <c r="H74" s="1"/>
      <c r="I74" s="1"/>
      <c r="J74" s="32" t="s">
        <v>90</v>
      </c>
      <c r="K74" s="1" t="str">
        <f t="shared" si="25"/>
        <v>Unused</v>
      </c>
      <c r="L74" s="15">
        <f t="shared" si="23"/>
        <v>0</v>
      </c>
      <c r="M74" s="1">
        <f t="shared" si="26"/>
        <v>1</v>
      </c>
      <c r="N74" s="82"/>
      <c r="O74" s="87"/>
      <c r="P74" s="87"/>
    </row>
    <row r="75" spans="2:16" ht="15.75" customHeight="1" x14ac:dyDescent="0.25">
      <c r="B75" s="4"/>
      <c r="C75" s="9"/>
      <c r="D75" s="80"/>
      <c r="E75" s="24" t="s">
        <v>73</v>
      </c>
      <c r="F75" s="1"/>
      <c r="G75" s="18" t="str">
        <f t="shared" si="24"/>
        <v xml:space="preserve"> </v>
      </c>
      <c r="H75" s="1"/>
      <c r="I75" s="1"/>
      <c r="J75" s="32" t="s">
        <v>90</v>
      </c>
      <c r="K75" s="1" t="str">
        <f t="shared" si="25"/>
        <v>Unused</v>
      </c>
      <c r="L75" s="15">
        <f t="shared" si="23"/>
        <v>0</v>
      </c>
      <c r="M75" s="1">
        <f t="shared" si="26"/>
        <v>1</v>
      </c>
      <c r="N75" s="82"/>
      <c r="O75" s="87"/>
      <c r="P75" s="87"/>
    </row>
    <row r="76" spans="2:16" ht="15.75" customHeight="1" x14ac:dyDescent="0.25">
      <c r="B76" s="4"/>
      <c r="C76" s="9"/>
      <c r="D76" s="80"/>
      <c r="E76" s="25" t="s">
        <v>74</v>
      </c>
      <c r="F76" s="1"/>
      <c r="G76" s="18" t="str">
        <f t="shared" si="24"/>
        <v xml:space="preserve"> </v>
      </c>
      <c r="H76" s="1"/>
      <c r="I76" s="1"/>
      <c r="J76" s="32" t="s">
        <v>90</v>
      </c>
      <c r="K76" s="1" t="str">
        <f t="shared" si="25"/>
        <v>Unused</v>
      </c>
      <c r="L76" s="15">
        <f t="shared" si="23"/>
        <v>0</v>
      </c>
      <c r="M76" s="1">
        <f t="shared" si="26"/>
        <v>1</v>
      </c>
      <c r="N76" s="82"/>
      <c r="O76" s="87"/>
      <c r="P76" s="87"/>
    </row>
    <row r="77" spans="2:16" ht="15.75" customHeight="1" thickBot="1" x14ac:dyDescent="0.3">
      <c r="B77" s="4"/>
      <c r="C77" s="9"/>
      <c r="D77" s="81"/>
      <c r="E77" s="31" t="s">
        <v>75</v>
      </c>
      <c r="F77" s="1" t="s">
        <v>88</v>
      </c>
      <c r="G77" s="18" t="str">
        <f t="shared" si="24"/>
        <v>OP</v>
      </c>
      <c r="H77" s="1"/>
      <c r="I77" s="1"/>
      <c r="J77" s="32" t="s">
        <v>90</v>
      </c>
      <c r="K77" s="1" t="str">
        <f t="shared" si="25"/>
        <v>Unused</v>
      </c>
      <c r="L77" s="15">
        <f t="shared" si="23"/>
        <v>0</v>
      </c>
      <c r="M77" s="1">
        <f t="shared" si="26"/>
        <v>1</v>
      </c>
      <c r="N77" s="83"/>
      <c r="O77" s="88"/>
      <c r="P77" s="88"/>
    </row>
    <row r="78" spans="2:16" x14ac:dyDescent="0.25">
      <c r="B78" s="4"/>
      <c r="C78" s="9"/>
      <c r="M78" s="4"/>
    </row>
    <row r="79" spans="2:16" x14ac:dyDescent="0.25">
      <c r="B79" s="4"/>
      <c r="C79" s="9"/>
    </row>
    <row r="80" spans="2:16" x14ac:dyDescent="0.25">
      <c r="B80" s="4"/>
      <c r="C80" s="9"/>
    </row>
    <row r="81" spans="2:3" x14ac:dyDescent="0.25">
      <c r="B81" s="4"/>
      <c r="C81" s="9"/>
    </row>
    <row r="82" spans="2:3" x14ac:dyDescent="0.25">
      <c r="B82" s="4"/>
      <c r="C82" s="9"/>
    </row>
  </sheetData>
  <mergeCells count="48">
    <mergeCell ref="AA7:AA14"/>
    <mergeCell ref="AB7:AB14"/>
    <mergeCell ref="AC7:AC14"/>
    <mergeCell ref="V9:V13"/>
    <mergeCell ref="V18:V22"/>
    <mergeCell ref="S15:V15"/>
    <mergeCell ref="S33:V33"/>
    <mergeCell ref="S24:V24"/>
    <mergeCell ref="P16:P23"/>
    <mergeCell ref="E51:P51"/>
    <mergeCell ref="Q7:Q37"/>
    <mergeCell ref="N7:N14"/>
    <mergeCell ref="N16:N23"/>
    <mergeCell ref="N34:N41"/>
    <mergeCell ref="N25:N32"/>
    <mergeCell ref="O7:O14"/>
    <mergeCell ref="O25:O32"/>
    <mergeCell ref="O34:O41"/>
    <mergeCell ref="O16:O23"/>
    <mergeCell ref="D7:D14"/>
    <mergeCell ref="D16:D23"/>
    <mergeCell ref="D25:D32"/>
    <mergeCell ref="D34:D41"/>
    <mergeCell ref="P61:P68"/>
    <mergeCell ref="D43:D50"/>
    <mergeCell ref="D52:D59"/>
    <mergeCell ref="D61:D68"/>
    <mergeCell ref="P7:P14"/>
    <mergeCell ref="P25:P32"/>
    <mergeCell ref="P34:P41"/>
    <mergeCell ref="P43:P50"/>
    <mergeCell ref="E15:P15"/>
    <mergeCell ref="E24:P24"/>
    <mergeCell ref="E33:P33"/>
    <mergeCell ref="E42:P42"/>
    <mergeCell ref="D70:D77"/>
    <mergeCell ref="N43:N50"/>
    <mergeCell ref="N52:N59"/>
    <mergeCell ref="N61:N68"/>
    <mergeCell ref="N70:N77"/>
    <mergeCell ref="E60:P60"/>
    <mergeCell ref="E69:P69"/>
    <mergeCell ref="O70:O77"/>
    <mergeCell ref="O43:O50"/>
    <mergeCell ref="O52:O59"/>
    <mergeCell ref="O61:O68"/>
    <mergeCell ref="P52:P59"/>
    <mergeCell ref="P70:P77"/>
  </mergeCells>
  <conditionalFormatting sqref="K7:K14 K25:K32 K16:K23 K34:K41 K43:K50 K52:K59 K61:K68 K70:K77">
    <cfRule type="containsText" dxfId="11" priority="10" operator="containsText" text="BIT7">
      <formula>NOT(ISERROR(SEARCH("BIT7",K7)))</formula>
    </cfRule>
    <cfRule type="containsText" dxfId="10" priority="11" operator="containsText" text="BIT6">
      <formula>NOT(ISERROR(SEARCH("BIT6",K7)))</formula>
    </cfRule>
    <cfRule type="containsText" dxfId="9" priority="12" operator="containsText" text="BIT5">
      <formula>NOT(ISERROR(SEARCH("BIT5",K7)))</formula>
    </cfRule>
    <cfRule type="containsText" dxfId="8" priority="13" operator="containsText" text="BIT4">
      <formula>NOT(ISERROR(SEARCH("BIT4",K7)))</formula>
    </cfRule>
    <cfRule type="containsText" dxfId="7" priority="14" operator="containsText" text="BIT3">
      <formula>NOT(ISERROR(SEARCH("BIT3",K7)))</formula>
    </cfRule>
    <cfRule type="containsText" dxfId="6" priority="15" operator="containsText" text="BIT2">
      <formula>NOT(ISERROR(SEARCH("BIT2",K7)))</formula>
    </cfRule>
    <cfRule type="containsText" dxfId="5" priority="16" operator="containsText" text="BIT1">
      <formula>NOT(ISERROR(SEARCH("BIT1",K7)))</formula>
    </cfRule>
    <cfRule type="containsText" dxfId="4" priority="17" operator="containsText" text="BIT0">
      <formula>NOT(ISERROR(SEARCH("BIT0",K7)))</formula>
    </cfRule>
  </conditionalFormatting>
  <conditionalFormatting sqref="K7:K14 K16:K23 K25:K32 K34:K41 K43:K50 K52:K59 K61:K68 K70:K77">
    <cfRule type="containsText" dxfId="3" priority="9" operator="containsText" text="Unused">
      <formula>NOT(ISERROR(SEARCH("Unused",K7)))</formula>
    </cfRule>
  </conditionalFormatting>
  <conditionalFormatting sqref="G16:G23 G25:G32 G34:G41 G43:G50 G52:G59 G61:G68 G70:G77 B14:G14 B12:C13 B7:G7 B8:B10 D8:G13">
    <cfRule type="containsText" dxfId="2" priority="19" operator="containsText" text="PP">
      <formula>NOT(ISERROR(SEARCH("PP",B7)))</formula>
    </cfRule>
    <cfRule type="containsText" dxfId="1" priority="20" operator="containsText" text="OP">
      <formula>NOT(ISERROR(SEARCH("OP",B7)))</formula>
    </cfRule>
  </conditionalFormatting>
  <conditionalFormatting sqref="G7:G14 G16:G23 G25:G32 G34:G41 G43:G50 G52:G59 G61:G68 G70:G77">
    <cfRule type="containsText" dxfId="0" priority="1" operator="containsText" text="O_P">
      <formula>NOT(ISERROR(SEARCH("O_P",G7)))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U56"/>
  <sheetViews>
    <sheetView tabSelected="1" zoomScale="85" zoomScaleNormal="85" workbookViewId="0">
      <selection activeCell="G23" sqref="G23"/>
    </sheetView>
  </sheetViews>
  <sheetFormatPr defaultColWidth="9.140625" defaultRowHeight="15" x14ac:dyDescent="0.25"/>
  <cols>
    <col min="1" max="4" width="3.42578125" customWidth="1"/>
    <col min="5" max="5" width="25.7109375" customWidth="1"/>
    <col min="6" max="7" width="11.140625" customWidth="1"/>
    <col min="8" max="11" width="3.42578125" customWidth="1"/>
    <col min="12" max="12" width="25.7109375" customWidth="1"/>
    <col min="13" max="14" width="11.140625" customWidth="1"/>
    <col min="15" max="18" width="3.42578125" customWidth="1"/>
    <col min="19" max="19" width="26.42578125" customWidth="1"/>
    <col min="20" max="21" width="11.140625" customWidth="1"/>
  </cols>
  <sheetData>
    <row r="1" spans="1:21" ht="15.75" thickBot="1" x14ac:dyDescent="0.3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4"/>
      <c r="P1" s="4"/>
      <c r="Q1" s="4"/>
      <c r="R1" s="4"/>
    </row>
    <row r="2" spans="1:21" ht="18" thickBot="1" x14ac:dyDescent="0.3">
      <c r="A2" s="55"/>
      <c r="B2" s="54"/>
      <c r="C2" s="54"/>
      <c r="D2" s="54"/>
      <c r="E2" s="60" t="s">
        <v>139</v>
      </c>
      <c r="F2" s="54"/>
      <c r="G2" s="54"/>
      <c r="H2" s="54"/>
      <c r="I2" s="54"/>
      <c r="J2" s="54"/>
      <c r="K2" s="54"/>
      <c r="L2" s="60" t="s">
        <v>147</v>
      </c>
      <c r="M2" s="54"/>
      <c r="N2" s="54"/>
      <c r="O2" s="4"/>
      <c r="P2" s="4"/>
      <c r="Q2" s="4"/>
      <c r="R2" s="4"/>
      <c r="S2" s="6" t="s">
        <v>218</v>
      </c>
    </row>
    <row r="3" spans="1:21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O3" s="4"/>
      <c r="P3" s="4"/>
      <c r="Q3" s="4"/>
      <c r="R3" s="4"/>
    </row>
    <row r="4" spans="1:21" x14ac:dyDescent="0.25">
      <c r="A4" s="54"/>
      <c r="B4" s="54"/>
      <c r="C4" s="54"/>
      <c r="D4" s="54"/>
      <c r="E4" t="s">
        <v>140</v>
      </c>
      <c r="F4" t="s">
        <v>131</v>
      </c>
      <c r="G4" s="54" t="s">
        <v>132</v>
      </c>
      <c r="H4" s="54"/>
      <c r="I4" s="54"/>
      <c r="J4" s="54"/>
      <c r="K4" s="54"/>
      <c r="L4" t="s">
        <v>140</v>
      </c>
      <c r="M4" t="s">
        <v>131</v>
      </c>
      <c r="N4" s="54" t="s">
        <v>132</v>
      </c>
      <c r="O4" s="4"/>
      <c r="P4" s="4"/>
      <c r="Q4" s="4"/>
      <c r="R4" s="4"/>
      <c r="S4" t="s">
        <v>140</v>
      </c>
      <c r="T4" t="s">
        <v>131</v>
      </c>
      <c r="U4" t="s">
        <v>132</v>
      </c>
    </row>
    <row r="5" spans="1:21" x14ac:dyDescent="0.25">
      <c r="A5" s="54"/>
      <c r="B5" s="54"/>
      <c r="C5" s="54"/>
      <c r="D5" s="54"/>
      <c r="E5" s="54" t="s">
        <v>130</v>
      </c>
      <c r="F5" s="58">
        <v>1000</v>
      </c>
      <c r="G5" s="58">
        <f>MINVERSE(G6)</f>
        <v>20000</v>
      </c>
      <c r="H5" s="54"/>
      <c r="I5" s="54"/>
      <c r="J5" s="54"/>
      <c r="K5" s="54"/>
      <c r="L5" s="54" t="s">
        <v>130</v>
      </c>
      <c r="M5" s="54">
        <v>100000</v>
      </c>
      <c r="N5" s="54">
        <f>MINVERSE(N6)</f>
        <v>43200.033868826547</v>
      </c>
      <c r="O5" s="4"/>
      <c r="P5" s="4"/>
      <c r="Q5" s="4"/>
      <c r="R5" s="4"/>
      <c r="S5" t="s">
        <v>130</v>
      </c>
      <c r="T5">
        <v>2000000</v>
      </c>
      <c r="U5" s="54">
        <f>MINVERSE(U6)</f>
        <v>2000000</v>
      </c>
    </row>
    <row r="6" spans="1:21" x14ac:dyDescent="0.25">
      <c r="A6" s="54"/>
      <c r="B6" s="54"/>
      <c r="C6" s="54"/>
      <c r="D6" s="54"/>
      <c r="E6" s="54" t="s">
        <v>138</v>
      </c>
      <c r="F6" s="58">
        <f>MINVERSE(F5)</f>
        <v>1E-3</v>
      </c>
      <c r="G6" s="58">
        <v>5.0000000000000002E-5</v>
      </c>
      <c r="H6" s="54"/>
      <c r="I6" s="54"/>
      <c r="J6" s="54"/>
      <c r="K6" s="54"/>
      <c r="L6" s="54" t="s">
        <v>138</v>
      </c>
      <c r="M6" s="54">
        <f>MINVERSE(M5)</f>
        <v>1.0000000000000001E-5</v>
      </c>
      <c r="N6" s="54">
        <v>2.3148130000000002E-5</v>
      </c>
      <c r="O6" s="4"/>
      <c r="P6" s="4"/>
      <c r="Q6" s="4"/>
      <c r="R6" s="4"/>
      <c r="S6" s="54" t="s">
        <v>138</v>
      </c>
      <c r="T6" s="54">
        <f>MINVERSE(T5)</f>
        <v>4.9999999999999998E-7</v>
      </c>
      <c r="U6">
        <v>4.9999999999999998E-7</v>
      </c>
    </row>
    <row r="7" spans="1:21" x14ac:dyDescent="0.25">
      <c r="A7" s="54"/>
      <c r="B7" s="54"/>
      <c r="C7" s="54"/>
      <c r="D7" s="54"/>
      <c r="F7" s="53"/>
      <c r="G7" s="53"/>
      <c r="H7" s="54"/>
      <c r="I7" s="54"/>
      <c r="J7" s="54"/>
      <c r="K7" s="54"/>
      <c r="O7" s="4"/>
      <c r="P7" s="4"/>
      <c r="Q7" s="4"/>
      <c r="R7" s="4"/>
    </row>
    <row r="8" spans="1:21" x14ac:dyDescent="0.25">
      <c r="A8" s="54"/>
      <c r="B8" s="54"/>
      <c r="C8" s="54"/>
      <c r="D8" s="54"/>
      <c r="E8" s="54" t="s">
        <v>136</v>
      </c>
      <c r="F8" s="58">
        <v>22118400</v>
      </c>
      <c r="G8" s="58"/>
      <c r="H8" s="54"/>
      <c r="I8" s="54"/>
      <c r="J8" s="54"/>
      <c r="K8" s="54"/>
      <c r="L8" s="54" t="s">
        <v>136</v>
      </c>
      <c r="M8" s="54">
        <v>22118400</v>
      </c>
      <c r="N8" s="54"/>
      <c r="O8" s="4"/>
      <c r="P8" s="4"/>
      <c r="Q8" s="4"/>
      <c r="R8" s="4"/>
      <c r="S8" s="54" t="s">
        <v>136</v>
      </c>
      <c r="T8" s="54">
        <v>22118400</v>
      </c>
    </row>
    <row r="9" spans="1:21" x14ac:dyDescent="0.25">
      <c r="A9" s="54"/>
      <c r="B9" s="54"/>
      <c r="C9" s="54"/>
      <c r="D9" s="54"/>
      <c r="E9" s="54" t="s">
        <v>221</v>
      </c>
      <c r="F9" s="59">
        <f>MINVERSE(F8)</f>
        <v>4.521122685185185E-8</v>
      </c>
      <c r="G9" s="53"/>
      <c r="H9" s="54"/>
      <c r="I9" s="54"/>
      <c r="J9" s="54"/>
      <c r="K9" s="54"/>
      <c r="L9" s="54" t="s">
        <v>221</v>
      </c>
      <c r="M9" s="57">
        <f>MINVERSE(M8)</f>
        <v>4.521122685185185E-8</v>
      </c>
      <c r="O9" s="4"/>
      <c r="P9" s="4"/>
      <c r="Q9" s="4"/>
      <c r="R9" s="4"/>
      <c r="S9" s="54" t="s">
        <v>221</v>
      </c>
      <c r="T9" s="57">
        <f>MINVERSE(T8)</f>
        <v>4.521122685185185E-8</v>
      </c>
    </row>
    <row r="10" spans="1:21" x14ac:dyDescent="0.25">
      <c r="A10" s="54"/>
      <c r="B10" s="54"/>
      <c r="C10" s="54"/>
      <c r="D10" s="54"/>
      <c r="H10" s="54"/>
      <c r="I10" s="54"/>
      <c r="J10" s="54"/>
      <c r="K10" s="54"/>
      <c r="O10" s="4"/>
      <c r="P10" s="4"/>
      <c r="Q10" s="4"/>
      <c r="R10" s="4"/>
    </row>
    <row r="11" spans="1:21" x14ac:dyDescent="0.25">
      <c r="A11" s="54"/>
      <c r="B11" s="54"/>
      <c r="C11" s="54"/>
      <c r="D11" s="54"/>
      <c r="E11" s="54" t="s">
        <v>129</v>
      </c>
      <c r="F11" s="58">
        <v>65535</v>
      </c>
      <c r="G11" s="53"/>
      <c r="H11" s="54"/>
      <c r="I11" s="54"/>
      <c r="J11" s="54"/>
      <c r="K11" s="54"/>
      <c r="L11" s="54" t="s">
        <v>133</v>
      </c>
      <c r="M11" s="54">
        <f>M6</f>
        <v>1.0000000000000001E-5</v>
      </c>
      <c r="N11" s="54">
        <f>N6</f>
        <v>2.3148130000000002E-5</v>
      </c>
      <c r="O11" s="4"/>
      <c r="P11" s="4"/>
      <c r="Q11" s="4"/>
      <c r="R11" s="4"/>
      <c r="S11" s="54" t="s">
        <v>219</v>
      </c>
      <c r="T11">
        <f>(T8 / T5 -1)</f>
        <v>10.059200000000001</v>
      </c>
      <c r="U11">
        <f>(T8 / U5 -1)</f>
        <v>10.059200000000001</v>
      </c>
    </row>
    <row r="12" spans="1:21" x14ac:dyDescent="0.25">
      <c r="A12" s="54"/>
      <c r="B12" s="54"/>
      <c r="C12" s="54"/>
      <c r="D12" s="54"/>
      <c r="F12" s="53"/>
      <c r="G12" s="53"/>
      <c r="H12" s="54"/>
      <c r="I12" s="54"/>
      <c r="J12" s="54"/>
      <c r="K12" s="54"/>
      <c r="L12" s="54"/>
      <c r="M12" s="54"/>
      <c r="N12" s="54"/>
      <c r="O12" s="4"/>
      <c r="P12" s="4"/>
      <c r="Q12" s="4"/>
      <c r="R12" s="4"/>
    </row>
    <row r="13" spans="1:21" ht="18" x14ac:dyDescent="0.35">
      <c r="A13" s="54"/>
      <c r="B13" s="54"/>
      <c r="C13" s="54"/>
      <c r="D13" s="54"/>
      <c r="E13" s="54" t="s">
        <v>150</v>
      </c>
      <c r="F13" s="53">
        <v>12</v>
      </c>
      <c r="G13" s="53"/>
      <c r="H13" s="54"/>
      <c r="I13" s="54"/>
      <c r="J13" s="54"/>
      <c r="K13" s="54"/>
      <c r="L13" s="56" t="s">
        <v>137</v>
      </c>
      <c r="M13" s="54">
        <f>M11/2</f>
        <v>5.0000000000000004E-6</v>
      </c>
      <c r="N13" s="54">
        <f>N11/2</f>
        <v>1.1574065000000001E-5</v>
      </c>
      <c r="O13" s="4"/>
      <c r="P13" s="4"/>
      <c r="Q13" s="4"/>
      <c r="R13" s="4"/>
      <c r="S13" s="56" t="s">
        <v>222</v>
      </c>
    </row>
    <row r="14" spans="1:21" x14ac:dyDescent="0.25">
      <c r="A14" s="54"/>
      <c r="B14" s="54"/>
      <c r="C14" s="54"/>
      <c r="D14" s="54"/>
      <c r="F14" s="53"/>
      <c r="G14" s="53"/>
      <c r="H14" s="54"/>
      <c r="I14" s="54"/>
      <c r="J14" s="54"/>
      <c r="K14" s="54"/>
      <c r="L14" s="54"/>
      <c r="M14" s="54"/>
      <c r="N14" s="54"/>
      <c r="O14" s="4"/>
      <c r="P14" s="4"/>
      <c r="Q14" s="4"/>
      <c r="R14" s="4"/>
      <c r="S14" t="s">
        <v>223</v>
      </c>
    </row>
    <row r="15" spans="1:21" x14ac:dyDescent="0.25">
      <c r="A15" s="54"/>
      <c r="B15" s="54"/>
      <c r="C15" s="54"/>
      <c r="D15" s="54"/>
      <c r="E15" s="54"/>
      <c r="F15" s="58"/>
      <c r="G15" s="58"/>
      <c r="H15" s="54"/>
      <c r="I15" s="54"/>
      <c r="J15" s="54"/>
      <c r="K15" s="54"/>
      <c r="L15" s="54" t="s">
        <v>135</v>
      </c>
      <c r="M15" s="54">
        <f>-(M13*M8-256)</f>
        <v>145.40799999999999</v>
      </c>
      <c r="N15" s="54">
        <f>-(N13*M8-256)</f>
        <v>2.007039999796234E-4</v>
      </c>
      <c r="O15" s="4"/>
      <c r="P15" s="4"/>
      <c r="Q15" s="4"/>
      <c r="R15" s="4"/>
    </row>
    <row r="16" spans="1:21" x14ac:dyDescent="0.25">
      <c r="A16" s="54"/>
      <c r="B16" s="54"/>
      <c r="C16" s="54"/>
      <c r="D16" s="54"/>
      <c r="E16" s="54" t="s">
        <v>141</v>
      </c>
      <c r="F16" s="58">
        <f>F11 - ((F6*F8) / F13)</f>
        <v>63691.8</v>
      </c>
      <c r="G16" s="58">
        <f>F11 - ((G6*F8) / 12)</f>
        <v>65442.84</v>
      </c>
      <c r="H16" s="54"/>
      <c r="I16" s="54"/>
      <c r="J16" s="54"/>
      <c r="K16" s="54"/>
      <c r="L16" s="54"/>
      <c r="M16" s="54"/>
      <c r="N16" s="54"/>
      <c r="O16" s="4"/>
      <c r="P16" s="4"/>
      <c r="Q16" s="4"/>
      <c r="R16" s="4"/>
      <c r="S16" t="s">
        <v>225</v>
      </c>
      <c r="T16">
        <v>10</v>
      </c>
    </row>
    <row r="17" spans="1:20" ht="18" x14ac:dyDescent="0.35">
      <c r="A17" s="54"/>
      <c r="B17" s="54"/>
      <c r="C17" s="54"/>
      <c r="D17" s="54"/>
      <c r="E17" s="54" t="s">
        <v>142</v>
      </c>
      <c r="F17" s="58" t="str">
        <f>DEC2HEX(F16)</f>
        <v>F8CB</v>
      </c>
      <c r="G17" s="58" t="str">
        <f>DEC2HEX(G16)</f>
        <v>FFA2</v>
      </c>
      <c r="H17" s="54"/>
      <c r="I17" s="54"/>
      <c r="J17" s="54"/>
      <c r="K17" s="54"/>
      <c r="L17" s="54" t="s">
        <v>134</v>
      </c>
      <c r="M17" s="54">
        <f>(258-M15)/M8+0.000000625</f>
        <v>5.7154224537037044E-6</v>
      </c>
      <c r="N17" s="54">
        <f>(258-N15)/M8+0.000000625</f>
        <v>1.2289487453703704E-5</v>
      </c>
      <c r="O17" s="4"/>
      <c r="P17" s="4"/>
      <c r="Q17" s="4"/>
      <c r="R17" s="4"/>
    </row>
    <row r="18" spans="1:20" x14ac:dyDescent="0.25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4"/>
      <c r="P18" s="4"/>
      <c r="Q18" s="4"/>
      <c r="R18" s="4"/>
      <c r="S18" t="s">
        <v>220</v>
      </c>
      <c r="T18">
        <f>(T8 / (T16+1))</f>
        <v>2010763.6363636365</v>
      </c>
    </row>
    <row r="19" spans="1:20" x14ac:dyDescent="0.25">
      <c r="A19" s="54"/>
      <c r="B19" s="54"/>
      <c r="C19" s="54"/>
      <c r="D19" s="54"/>
      <c r="E19" s="54" t="s">
        <v>143</v>
      </c>
      <c r="F19" s="54"/>
      <c r="G19" s="54"/>
      <c r="H19" s="54"/>
      <c r="I19" s="54"/>
      <c r="J19" s="54"/>
      <c r="K19" s="54"/>
      <c r="L19" s="54"/>
      <c r="M19" s="54"/>
      <c r="N19" s="54"/>
      <c r="O19" s="4"/>
      <c r="P19" s="4"/>
      <c r="Q19" s="4"/>
      <c r="R19" s="4"/>
    </row>
    <row r="20" spans="1:20" x14ac:dyDescent="0.25">
      <c r="A20" s="54"/>
      <c r="B20" s="54"/>
      <c r="C20" s="54"/>
      <c r="D20" s="54"/>
      <c r="E20" s="54" t="s">
        <v>144</v>
      </c>
      <c r="F20" s="58" t="s">
        <v>239</v>
      </c>
      <c r="G20" s="58" t="s">
        <v>240</v>
      </c>
      <c r="H20" s="54"/>
      <c r="I20" s="54"/>
      <c r="J20" s="54"/>
      <c r="K20" s="54"/>
      <c r="L20" s="54"/>
      <c r="M20" s="54"/>
      <c r="N20" s="54"/>
      <c r="O20" s="4"/>
      <c r="P20" s="4"/>
      <c r="Q20" s="4"/>
      <c r="R20" s="4"/>
    </row>
    <row r="21" spans="1:20" x14ac:dyDescent="0.25">
      <c r="A21" s="54"/>
      <c r="B21" s="54"/>
      <c r="C21" s="54"/>
      <c r="D21" s="54"/>
      <c r="E21" s="54" t="s">
        <v>145</v>
      </c>
      <c r="F21" s="58">
        <f>HEX2DEC(F20)</f>
        <v>65443</v>
      </c>
      <c r="G21" s="58">
        <f>HEX2DEC(G20)</f>
        <v>65442</v>
      </c>
      <c r="H21" s="54"/>
      <c r="I21" s="54"/>
      <c r="J21" s="54"/>
      <c r="K21" s="54"/>
      <c r="L21" s="54"/>
      <c r="M21" s="54"/>
      <c r="N21" s="54"/>
      <c r="O21" s="4"/>
      <c r="P21" s="4"/>
      <c r="Q21" s="4"/>
      <c r="R21" s="4"/>
    </row>
    <row r="22" spans="1:20" x14ac:dyDescent="0.2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4"/>
      <c r="P22" s="4"/>
      <c r="Q22" s="4"/>
      <c r="R22" s="4"/>
    </row>
    <row r="23" spans="1:20" x14ac:dyDescent="0.25">
      <c r="A23" s="54"/>
      <c r="B23" s="54"/>
      <c r="C23" s="54"/>
      <c r="D23" s="54"/>
      <c r="E23" s="54" t="s">
        <v>146</v>
      </c>
      <c r="F23" s="54">
        <f>-((F13*(F21-F11))/F8)</f>
        <v>4.9913194444444447E-5</v>
      </c>
      <c r="G23" s="54">
        <f>-((F13*(G21-F11))/F8)</f>
        <v>5.0455729166666666E-5</v>
      </c>
      <c r="H23" s="54"/>
      <c r="I23" s="54"/>
      <c r="J23" s="54"/>
      <c r="K23" s="54"/>
      <c r="L23" s="54"/>
      <c r="M23" s="54"/>
      <c r="N23" s="54"/>
      <c r="O23" s="4"/>
      <c r="P23" s="4"/>
      <c r="Q23" s="4"/>
      <c r="R23" s="4"/>
    </row>
    <row r="24" spans="1:20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4"/>
      <c r="P24" s="4"/>
      <c r="Q24" s="4"/>
      <c r="R24" s="4"/>
    </row>
    <row r="25" spans="1:20" ht="15.75" thickBot="1" x14ac:dyDescent="0.3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4"/>
      <c r="P25" s="4"/>
      <c r="Q25" s="4"/>
      <c r="R25" s="4"/>
    </row>
    <row r="26" spans="1:20" ht="15.75" thickBot="1" x14ac:dyDescent="0.3">
      <c r="A26" s="54"/>
      <c r="B26" s="54"/>
      <c r="C26" s="54"/>
      <c r="D26" s="54"/>
      <c r="E26" s="60" t="s">
        <v>224</v>
      </c>
      <c r="F26" s="54"/>
      <c r="G26" s="54"/>
      <c r="H26" s="54"/>
      <c r="I26" s="54"/>
      <c r="J26" s="54"/>
      <c r="K26" s="54"/>
      <c r="L26" s="60" t="s">
        <v>229</v>
      </c>
      <c r="M26" s="54"/>
      <c r="N26" s="54"/>
      <c r="O26" s="4"/>
      <c r="P26" s="4"/>
      <c r="Q26" s="4"/>
      <c r="R26" s="4"/>
    </row>
    <row r="27" spans="1:20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4"/>
      <c r="P27" s="4"/>
      <c r="Q27" s="4"/>
      <c r="R27" s="4"/>
    </row>
    <row r="28" spans="1:20" x14ac:dyDescent="0.25">
      <c r="A28" s="54"/>
      <c r="B28" s="54"/>
      <c r="C28" s="54"/>
      <c r="D28" s="54"/>
      <c r="E28" t="s">
        <v>140</v>
      </c>
      <c r="F28" t="s">
        <v>131</v>
      </c>
      <c r="G28" s="54" t="s">
        <v>132</v>
      </c>
      <c r="H28" s="54"/>
      <c r="I28" s="54"/>
      <c r="J28" s="54"/>
      <c r="K28" s="54"/>
      <c r="L28" s="54" t="s">
        <v>140</v>
      </c>
      <c r="M28" t="s">
        <v>131</v>
      </c>
      <c r="N28" s="54" t="s">
        <v>132</v>
      </c>
      <c r="O28" s="4"/>
      <c r="P28" s="4"/>
      <c r="Q28" s="4"/>
      <c r="R28" s="4"/>
    </row>
    <row r="29" spans="1:20" x14ac:dyDescent="0.25">
      <c r="A29" s="54"/>
      <c r="B29" s="54"/>
      <c r="C29" s="54"/>
      <c r="D29" s="54"/>
      <c r="E29" s="54" t="s">
        <v>130</v>
      </c>
      <c r="F29" s="58">
        <v>500000</v>
      </c>
      <c r="G29" s="58">
        <f>MINVERSE(G30)</f>
        <v>100</v>
      </c>
      <c r="H29" s="54"/>
      <c r="I29" s="54"/>
      <c r="J29" s="54"/>
      <c r="K29" s="54"/>
      <c r="L29" s="54" t="s">
        <v>230</v>
      </c>
      <c r="M29" s="58">
        <v>500000</v>
      </c>
      <c r="N29" s="58">
        <f>MINVERSE(N30)</f>
        <v>100</v>
      </c>
      <c r="O29" s="4"/>
      <c r="P29" s="4"/>
      <c r="Q29" s="4"/>
      <c r="R29" s="4"/>
    </row>
    <row r="30" spans="1:20" x14ac:dyDescent="0.25">
      <c r="A30" s="54"/>
      <c r="B30" s="54"/>
      <c r="C30" s="54"/>
      <c r="D30" s="54"/>
      <c r="E30" s="54" t="s">
        <v>138</v>
      </c>
      <c r="F30" s="58">
        <f>MINVERSE(F29)</f>
        <v>1.9999999999999999E-6</v>
      </c>
      <c r="G30" s="58">
        <v>0.01</v>
      </c>
      <c r="H30" s="54"/>
      <c r="I30" s="54"/>
      <c r="J30" s="54"/>
      <c r="K30" s="54"/>
      <c r="L30" s="54" t="s">
        <v>138</v>
      </c>
      <c r="M30" s="58">
        <f>MINVERSE(M29)</f>
        <v>1.9999999999999999E-6</v>
      </c>
      <c r="N30" s="58">
        <v>0.01</v>
      </c>
      <c r="O30" s="4"/>
      <c r="P30" s="4"/>
      <c r="Q30" s="4"/>
      <c r="R30" s="4"/>
    </row>
    <row r="31" spans="1:20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4"/>
      <c r="P31" s="4"/>
      <c r="Q31" s="4"/>
      <c r="R31" s="4"/>
    </row>
    <row r="32" spans="1:20" x14ac:dyDescent="0.25">
      <c r="A32" s="54"/>
      <c r="B32" s="54"/>
      <c r="C32" s="54"/>
      <c r="D32" s="54"/>
      <c r="E32" s="54" t="s">
        <v>136</v>
      </c>
      <c r="F32" s="58">
        <v>22118400</v>
      </c>
      <c r="G32" s="54"/>
      <c r="H32" s="54"/>
      <c r="I32" s="54"/>
      <c r="J32" s="54"/>
      <c r="K32" s="54"/>
      <c r="L32" s="54" t="s">
        <v>136</v>
      </c>
      <c r="M32" s="58">
        <v>22118400</v>
      </c>
      <c r="N32" s="54"/>
      <c r="O32" s="4"/>
      <c r="P32" s="4"/>
      <c r="Q32" s="4"/>
      <c r="R32" s="4"/>
    </row>
    <row r="33" spans="1:18" x14ac:dyDescent="0.25">
      <c r="A33" s="54"/>
      <c r="B33" s="54"/>
      <c r="C33" s="54"/>
      <c r="D33" s="54"/>
      <c r="E33" s="54" t="s">
        <v>221</v>
      </c>
      <c r="F33" s="59">
        <f>MINVERSE(F32)</f>
        <v>4.521122685185185E-8</v>
      </c>
      <c r="G33" s="54"/>
      <c r="H33" s="54"/>
      <c r="I33" s="54"/>
      <c r="J33" s="54"/>
      <c r="K33" s="54"/>
      <c r="L33" s="54" t="s">
        <v>221</v>
      </c>
      <c r="M33" s="59">
        <f>MINVERSE(M32)</f>
        <v>4.521122685185185E-8</v>
      </c>
      <c r="N33" s="54"/>
      <c r="O33" s="4"/>
      <c r="P33" s="4"/>
      <c r="Q33" s="4"/>
      <c r="R33" s="4"/>
    </row>
    <row r="34" spans="1:18" x14ac:dyDescent="0.2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4"/>
      <c r="P34" s="4"/>
      <c r="Q34" s="4"/>
      <c r="R34" s="4"/>
    </row>
    <row r="35" spans="1:18" x14ac:dyDescent="0.25">
      <c r="A35" s="54"/>
      <c r="B35" s="54"/>
      <c r="C35" s="54"/>
      <c r="D35" s="54"/>
      <c r="E35" s="54" t="s">
        <v>226</v>
      </c>
      <c r="F35" s="54">
        <f>(F32/(2*F29))-1</f>
        <v>21.118400000000001</v>
      </c>
      <c r="G35" s="54"/>
      <c r="H35" s="54"/>
      <c r="I35" s="54"/>
      <c r="J35" s="54"/>
      <c r="K35" s="54"/>
      <c r="L35" s="54" t="s">
        <v>129</v>
      </c>
      <c r="M35" s="58">
        <v>65536</v>
      </c>
      <c r="N35" s="54"/>
      <c r="O35" s="4"/>
      <c r="P35" s="4"/>
      <c r="Q35" s="4"/>
      <c r="R35" s="4"/>
    </row>
    <row r="36" spans="1:18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4"/>
      <c r="P36" s="4"/>
      <c r="Q36" s="4"/>
      <c r="R36" s="4"/>
    </row>
    <row r="37" spans="1:18" x14ac:dyDescent="0.25">
      <c r="A37" s="54"/>
      <c r="B37" s="54"/>
      <c r="C37" s="54"/>
      <c r="D37" s="54"/>
      <c r="E37" s="54" t="s">
        <v>227</v>
      </c>
      <c r="F37" s="54">
        <v>21</v>
      </c>
      <c r="G37" s="54"/>
      <c r="H37" s="54"/>
      <c r="I37" s="54"/>
      <c r="J37" s="54"/>
      <c r="K37" s="54"/>
      <c r="L37" s="54" t="s">
        <v>231</v>
      </c>
      <c r="M37" s="54">
        <v>9600</v>
      </c>
      <c r="N37" s="54"/>
      <c r="O37" s="4"/>
      <c r="P37" s="4"/>
      <c r="Q37" s="4"/>
      <c r="R37" s="4"/>
    </row>
    <row r="38" spans="1:18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4"/>
      <c r="P38" s="4"/>
      <c r="Q38" s="4"/>
      <c r="R38" s="4"/>
    </row>
    <row r="39" spans="1:18" x14ac:dyDescent="0.25">
      <c r="A39" s="54"/>
      <c r="B39" s="54"/>
      <c r="C39" s="54"/>
      <c r="D39" s="54"/>
      <c r="E39" s="54" t="s">
        <v>228</v>
      </c>
      <c r="F39" s="54">
        <f>((22118400/(F37+1))/2)</f>
        <v>502690.90909090912</v>
      </c>
      <c r="G39" s="54"/>
      <c r="H39" s="54"/>
      <c r="I39" s="54"/>
      <c r="J39" s="54"/>
      <c r="K39" s="54"/>
      <c r="L39" s="54" t="s">
        <v>232</v>
      </c>
      <c r="M39" s="78">
        <f>M35-(M32/(32*M37))</f>
        <v>65464</v>
      </c>
      <c r="N39" s="54"/>
      <c r="O39" s="4"/>
      <c r="P39" s="4"/>
      <c r="Q39" s="4"/>
      <c r="R39" s="4"/>
    </row>
    <row r="40" spans="1:18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 t="s">
        <v>233</v>
      </c>
      <c r="M40" s="78" t="str">
        <f>DEC2HEX(M39)</f>
        <v>FFB8</v>
      </c>
      <c r="N40" s="54"/>
      <c r="O40" s="4"/>
      <c r="P40" s="4"/>
      <c r="Q40" s="4"/>
      <c r="R40" s="4"/>
    </row>
    <row r="41" spans="1:18" x14ac:dyDescent="0.2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M41" s="54"/>
      <c r="N41" s="54"/>
      <c r="O41" s="4"/>
      <c r="P41" s="4"/>
      <c r="Q41" s="4"/>
      <c r="R41" s="4"/>
    </row>
    <row r="42" spans="1:18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4"/>
      <c r="P42" s="4"/>
      <c r="Q42" s="4"/>
      <c r="R42" s="4"/>
    </row>
    <row r="43" spans="1:18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4"/>
      <c r="P43" s="4"/>
      <c r="Q43" s="4"/>
      <c r="R43" s="4"/>
    </row>
    <row r="44" spans="1:18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4"/>
      <c r="P44" s="4"/>
      <c r="Q44" s="4"/>
      <c r="R44" s="4"/>
    </row>
    <row r="45" spans="1:18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4"/>
      <c r="P45" s="4"/>
      <c r="Q45" s="4"/>
      <c r="R45" s="4"/>
    </row>
    <row r="46" spans="1:18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4"/>
      <c r="P46" s="4"/>
      <c r="Q46" s="4"/>
      <c r="R46" s="4"/>
    </row>
    <row r="47" spans="1:18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B2:F25"/>
  <sheetViews>
    <sheetView workbookViewId="0">
      <selection activeCell="I11" sqref="I11"/>
    </sheetView>
  </sheetViews>
  <sheetFormatPr defaultColWidth="9.140625" defaultRowHeight="15" x14ac:dyDescent="0.25"/>
  <sheetData>
    <row r="2" spans="2:6" x14ac:dyDescent="0.25">
      <c r="B2" t="s">
        <v>191</v>
      </c>
    </row>
    <row r="3" spans="2:6" x14ac:dyDescent="0.25">
      <c r="B3" t="s">
        <v>192</v>
      </c>
      <c r="C3" t="s">
        <v>193</v>
      </c>
      <c r="F3" t="s">
        <v>216</v>
      </c>
    </row>
    <row r="4" spans="2:6" x14ac:dyDescent="0.25">
      <c r="B4" s="77">
        <v>0</v>
      </c>
      <c r="C4" s="76" t="s">
        <v>194</v>
      </c>
    </row>
    <row r="5" spans="2:6" x14ac:dyDescent="0.25">
      <c r="B5" s="77">
        <v>1</v>
      </c>
      <c r="C5" s="76" t="s">
        <v>195</v>
      </c>
    </row>
    <row r="6" spans="2:6" x14ac:dyDescent="0.25">
      <c r="B6" s="77">
        <v>2</v>
      </c>
      <c r="C6" s="76" t="s">
        <v>196</v>
      </c>
    </row>
    <row r="7" spans="2:6" x14ac:dyDescent="0.25">
      <c r="B7" s="77">
        <v>3</v>
      </c>
      <c r="C7" s="76" t="s">
        <v>197</v>
      </c>
    </row>
    <row r="8" spans="2:6" x14ac:dyDescent="0.25">
      <c r="B8" s="77">
        <v>4</v>
      </c>
      <c r="C8" s="76" t="s">
        <v>198</v>
      </c>
    </row>
    <row r="9" spans="2:6" x14ac:dyDescent="0.25">
      <c r="B9" s="77">
        <v>5</v>
      </c>
      <c r="C9" s="76" t="s">
        <v>215</v>
      </c>
    </row>
    <row r="10" spans="2:6" x14ac:dyDescent="0.25">
      <c r="B10" s="77">
        <v>6</v>
      </c>
      <c r="C10" s="76" t="s">
        <v>199</v>
      </c>
    </row>
    <row r="11" spans="2:6" x14ac:dyDescent="0.25">
      <c r="B11" s="77">
        <v>7</v>
      </c>
      <c r="C11" s="76" t="s">
        <v>200</v>
      </c>
      <c r="F11" s="75" t="s">
        <v>217</v>
      </c>
    </row>
    <row r="12" spans="2:6" x14ac:dyDescent="0.25">
      <c r="B12" s="77">
        <v>8</v>
      </c>
      <c r="C12" s="76" t="s">
        <v>201</v>
      </c>
    </row>
    <row r="13" spans="2:6" x14ac:dyDescent="0.25">
      <c r="B13" s="77">
        <v>9</v>
      </c>
      <c r="C13" s="76" t="s">
        <v>202</v>
      </c>
      <c r="F13" s="75" t="s">
        <v>217</v>
      </c>
    </row>
    <row r="14" spans="2:6" x14ac:dyDescent="0.25">
      <c r="B14" s="77">
        <v>10</v>
      </c>
      <c r="C14" s="76" t="s">
        <v>203</v>
      </c>
      <c r="F14" s="75" t="s">
        <v>217</v>
      </c>
    </row>
    <row r="15" spans="2:6" x14ac:dyDescent="0.25">
      <c r="B15" s="77">
        <v>11</v>
      </c>
      <c r="C15" s="76" t="s">
        <v>204</v>
      </c>
      <c r="F15" s="75" t="s">
        <v>217</v>
      </c>
    </row>
    <row r="16" spans="2:6" x14ac:dyDescent="0.25">
      <c r="B16" s="77">
        <v>12</v>
      </c>
      <c r="C16" s="76" t="s">
        <v>205</v>
      </c>
      <c r="F16" s="75" t="s">
        <v>217</v>
      </c>
    </row>
    <row r="17" spans="2:6" x14ac:dyDescent="0.25">
      <c r="B17" s="77">
        <v>13</v>
      </c>
      <c r="C17" s="76" t="s">
        <v>206</v>
      </c>
      <c r="F17" s="75" t="s">
        <v>217</v>
      </c>
    </row>
    <row r="18" spans="2:6" x14ac:dyDescent="0.25">
      <c r="B18" s="77">
        <v>14</v>
      </c>
      <c r="C18" s="76" t="s">
        <v>207</v>
      </c>
    </row>
    <row r="19" spans="2:6" x14ac:dyDescent="0.25">
      <c r="B19" s="77">
        <v>15</v>
      </c>
      <c r="C19" s="76" t="s">
        <v>208</v>
      </c>
    </row>
    <row r="20" spans="2:6" x14ac:dyDescent="0.25">
      <c r="B20" s="77">
        <v>16</v>
      </c>
      <c r="C20" s="76" t="s">
        <v>209</v>
      </c>
    </row>
    <row r="21" spans="2:6" x14ac:dyDescent="0.25">
      <c r="B21" s="77">
        <v>17</v>
      </c>
      <c r="C21" s="76" t="s">
        <v>210</v>
      </c>
    </row>
    <row r="22" spans="2:6" x14ac:dyDescent="0.25">
      <c r="B22" s="77">
        <v>18</v>
      </c>
      <c r="C22" s="76" t="s">
        <v>211</v>
      </c>
    </row>
    <row r="23" spans="2:6" x14ac:dyDescent="0.25">
      <c r="B23" s="77">
        <v>19</v>
      </c>
      <c r="C23" s="76" t="s">
        <v>212</v>
      </c>
    </row>
    <row r="24" spans="2:6" x14ac:dyDescent="0.25">
      <c r="B24" s="77">
        <v>20</v>
      </c>
      <c r="C24" s="76" t="s">
        <v>213</v>
      </c>
    </row>
    <row r="25" spans="2:6" x14ac:dyDescent="0.25">
      <c r="B25" s="77">
        <v>21</v>
      </c>
      <c r="C25" s="76" t="s">
        <v>214</v>
      </c>
      <c r="F25" s="75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IN_OUT_Page</vt:lpstr>
      <vt:lpstr>Math_Page</vt:lpstr>
      <vt:lpstr>Priority_Order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2021-07-06T21:17:56Z</dcterms:modified>
</cp:coreProperties>
</file>