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<sst xmlns="http://schemas.openxmlformats.org/spreadsheetml/2006/main" count="570" uniqueCount="231">
  <si>
    <t>SAMPLE</t>
  </si>
  <si>
    <t>ID</t>
  </si>
  <si>
    <t>FT</t>
  </si>
  <si>
    <t>RARE</t>
  </si>
  <si>
    <t>SU</t>
  </si>
  <si>
    <t>PAFSU</t>
  </si>
  <si>
    <t>PE</t>
  </si>
  <si>
    <t>SR</t>
  </si>
  <si>
    <t>DRF</t>
  </si>
  <si>
    <t>DRA</t>
  </si>
  <si>
    <t>PAFDRA</t>
  </si>
  <si>
    <t>PCSD</t>
  </si>
  <si>
    <t>GT</t>
  </si>
  <si>
    <t>MQBP</t>
  </si>
  <si>
    <t>CNV</t>
  </si>
  <si>
    <t>IGV</t>
  </si>
  <si>
    <t>GOTO</t>
  </si>
  <si>
    <t>LOCATION</t>
  </si>
  <si>
    <t>SVTYPE</t>
  </si>
  <si>
    <t>SVLEN</t>
  </si>
  <si>
    <t>TOOL</t>
  </si>
  <si>
    <t>PAFV</t>
  </si>
  <si>
    <t>PAF1KG</t>
  </si>
  <si>
    <t>GC</t>
  </si>
  <si>
    <t>CR</t>
  </si>
  <si>
    <t>MQ</t>
  </si>
  <si>
    <t>SEGD</t>
  </si>
  <si>
    <t>NUMG</t>
  </si>
  <si>
    <t>GENES</t>
  </si>
  <si>
    <t>GFEAT</t>
  </si>
  <si>
    <t>HPO</t>
  </si>
  <si>
    <t>PHEN</t>
  </si>
  <si>
    <t>FR05812606</t>
  </si>
  <si>
    <t>Lumpy_672_loss</t>
  </si>
  <si>
    <t>HIGH</t>
  </si>
  <si>
    <t>0/1</t>
  </si>
  <si>
    <t>1:189704509-189783356</t>
  </si>
  <si>
    <t>DEL</t>
  </si>
  <si>
    <t>Lumpy,CNVnator</t>
  </si>
  <si>
    <t>2|100|96.9|1|2</t>
  </si>
  <si>
    <t>RP11-398M15.1</t>
  </si>
  <si>
    <t>exon</t>
  </si>
  <si>
    <t>Lumpy_1253_loss</t>
  </si>
  <si>
    <t>1/1</t>
  </si>
  <si>
    <t>2:89132282-89161077</t>
  </si>
  <si>
    <t>.</t>
  </si>
  <si>
    <t>AC096579.13,AC096579.7,IGKC,IGKJ2,IGKJ3,IGKJ4,IGKJ5</t>
  </si>
  <si>
    <t>CDS</t>
  </si>
  <si>
    <t>IGKC: MIM -  IMMUNOGLOBULIN KAPPA LIGHT CHAIN DEFICIENCY; IGKCD</t>
  </si>
  <si>
    <t>CNVnator_547</t>
  </si>
  <si>
    <t>2:89160101-89564100</t>
  </si>
  <si>
    <t>CNVnator</t>
  </si>
  <si>
    <t>36|69|99.2|51|81</t>
  </si>
  <si>
    <t>AC096579.13,AC096579.7,IGKJ1,IGKJ2,IGKJ3,IGKJ4,IGKJ5,IGKV1-12,IGKV1-16,IGKV1-17,IGKV1-27,IGKV1-5,IGKV1-6,IGKV1-8,IGKV1-9,IGKV2-24,IGKV2-28,IGKV2-30,IGKV3-11,IGKV3-15,IGKV3-20,IGKV3-7,IGKV4-1,IGKV5-2,IGKV6-21</t>
  </si>
  <si>
    <t>Lumpy_1265_1</t>
  </si>
  <si>
    <t>PASS</t>
  </si>
  <si>
    <t>2:89160116-90249393</t>
  </si>
  <si>
    <t>BND</t>
  </si>
  <si>
    <t>Lumpy</t>
  </si>
  <si>
    <t>AC096579.13,AC096579.7,IGKJ5,IGKV1D-43</t>
  </si>
  <si>
    <t>Lumpy_1255_1_loss</t>
  </si>
  <si>
    <t>2:89160117-89185670</t>
  </si>
  <si>
    <t>AC096579.13,AC096579.7,IGKJ1,IGKJ2,IGKJ3,IGKJ4,IGKJ5,IGKV4-1</t>
  </si>
  <si>
    <t>Lumpy_1256_1_loss</t>
  </si>
  <si>
    <t>2:89161436-89197303</t>
  </si>
  <si>
    <t>AC096579.7,IGKJ1,IGKV4-1,IGKV5-2</t>
  </si>
  <si>
    <t>Lumpy_14365_1</t>
  </si>
  <si>
    <t>2:97823808,10:87115250</t>
  </si>
  <si>
    <t>ANKRD36</t>
  </si>
  <si>
    <t>intron</t>
  </si>
  <si>
    <t>Lumpy_1447_1</t>
  </si>
  <si>
    <t>2:133667763-133674493</t>
  </si>
  <si>
    <t>AC016909.1,NCKAP5</t>
  </si>
  <si>
    <t>Lumpy_1448_loss</t>
  </si>
  <si>
    <t>2:133671857-133674492</t>
  </si>
  <si>
    <t>Lumpy_1524_loss</t>
  </si>
  <si>
    <t>2:155818983-155830186</t>
  </si>
  <si>
    <t>AC092625.1</t>
  </si>
  <si>
    <t>Lumpy_1523_1_loss</t>
  </si>
  <si>
    <t>2:155818984-155825140</t>
  </si>
  <si>
    <t>Lumpy_2134_1</t>
  </si>
  <si>
    <t>3:48252038-71599786</t>
  </si>
  <si>
    <t>FOXP1</t>
  </si>
  <si>
    <t>0000429:0004324:0004325:0000750:0002194:0001824:0002088:0000494:0004323:0012718:0000006:0100851:0045027:0008050:0000632:0000153:0000284:0000478:0002719:0000290:0100022:0011793:0000820:0001574:0007550:0000752:0012638:0011220:0012758:0001939:0100721:0001249:0000707:0011138:0000733:0000240:0004295:0005105:0000455:0045026:0000463:0001871:0000708:0000152:0000929:0002664:0011947:0002012:0012759:0000366:0011842:0010938:0000194:0011024:0000818:0100533:0000971:0006919:0000718:0002577:0002027:0000975:0012373:0000606:0010978:0009121:0001507:0200006:0001513:0000234:0000271:0001438:0004370:0001270:0002086:0002205:0100763:0011458:0004377:0002113:0002017:0000492:0002715:0000924:0002716:0011338:0012252:0002019:0000436:0003196:0002733:0000256:0005288</t>
  </si>
  <si>
    <t>FOXP1: MIM -  MENTAL RETARDATION WITH LANGUAGE IMPAIRMENT AND AUTISTIC FEATURES</t>
  </si>
  <si>
    <t>Lumpy_2373_loss</t>
  </si>
  <si>
    <t>3:148729873-148730104</t>
  </si>
  <si>
    <t>GYG1</t>
  </si>
  <si>
    <t>0012722:0011804:0011025:0005150:0011675:0004308:0003011:0000007:0011710:0001626:0011712:0001324</t>
  </si>
  <si>
    <t>GYG1: MIM -  GLYCOGEN STORAGE DISEASE XV; GSD15</t>
  </si>
  <si>
    <t>Lumpy_2925_loss</t>
  </si>
  <si>
    <t>4:82674870-82675469</t>
  </si>
  <si>
    <t>RP11-689K5.3</t>
  </si>
  <si>
    <t>Lumpy_3859</t>
  </si>
  <si>
    <t>5:150857687-150860028</t>
  </si>
  <si>
    <t>DUP</t>
  </si>
  <si>
    <t>SLC36A1</t>
  </si>
  <si>
    <t>Lumpy_4353_loss</t>
  </si>
  <si>
    <t>6:76053697-76053815</t>
  </si>
  <si>
    <t>FILIP1</t>
  </si>
  <si>
    <t>Lumpy_4531_loss</t>
  </si>
  <si>
    <t>6:132375194-132378901</t>
  </si>
  <si>
    <t>RP11-69I8.3</t>
  </si>
  <si>
    <t>Lumpy_4631_loss</t>
  </si>
  <si>
    <t>6:162112866-162113092</t>
  </si>
  <si>
    <t>PARK2</t>
  </si>
  <si>
    <t>0001300:0000812:0012252:0002087:0002063:0002088:0100620:0000119:0011442:0000137:0100526:0002418:0012639:0005607:0010993:0006774:0100606:0001347:0002060:0002071:0045007:0002086:0002493:0100705:0001288:0002067:0000707:0006519:0012638:0002134:0100022:0100728:0100013:0100547:0000078:0011793:0003674:0002172:0000007:0010787:0011960:0100621:0001939:0001337:0002011:0002664:0001332:0003002:0007379:0002171:0100615:0012443:0100552:0010785:0000006:0003581:0000769:0010460:0000008:0012243</t>
  </si>
  <si>
    <t>PARK2: MIM -  PARKINSON DISEASE 2, AUTOSOMAL RECESSIVE JUVENILE; PARK2;  PARKINSON DISEASE, LATE-ONSET; PD</t>
  </si>
  <si>
    <t>CNVnator_1724</t>
  </si>
  <si>
    <t>7:39820101-39825500</t>
  </si>
  <si>
    <t>100|18|97.1|19|100</t>
  </si>
  <si>
    <t>LINC00265</t>
  </si>
  <si>
    <t>Lumpy_5409_loss</t>
  </si>
  <si>
    <t>8:3485768-3485889</t>
  </si>
  <si>
    <t>CSMD1</t>
  </si>
  <si>
    <t>Lumpy_5850</t>
  </si>
  <si>
    <t>8:140931457-141588408</t>
  </si>
  <si>
    <t>AGO2,TRAPPC9</t>
  </si>
  <si>
    <t>|0002011:0012372:0002079:0005484:0003319:0012443:0012374:0000007:0000366:0000664:0000929:0000707:0000322:0002500:0001595:0002334:0010993:0000606:0011283:0000315:0000422:0000177:0004324:0004323:0001956:0000288:0000316:0000234:0100022:0000925:0011362:0000431:0002219:0000319:0100886:0000204:0000252:0007364:0000284:0000478:0012759:0000240:0000601:0000152:0003593:0000924:0002438:0011842:0012639:0011138:0000534:0002714:0001507:0001273:0000159:0001574:0002060:0009121:0000202:0001317:0000271:0001513:0000464:0007370:0000470:0003674:0011338:0000998:0000153:0011282:0001249:0001250:0000752:0012638:0100547:0002977</t>
  </si>
  <si>
    <t>TRAPPC9: MIM -  MENTAL RETARDATION, AUTOSOMAL RECESSIVE 13; MRT13</t>
  </si>
  <si>
    <t>Lumpy_5917_loss</t>
  </si>
  <si>
    <t>9:8640851-8641662</t>
  </si>
  <si>
    <t>PTPRD</t>
  </si>
  <si>
    <t>CNVnator_2227</t>
  </si>
  <si>
    <t>9:39087301-39184600</t>
  </si>
  <si>
    <t>100|63|98.5|6|100</t>
  </si>
  <si>
    <t>CNTNAP3</t>
  </si>
  <si>
    <t>CNVnator_2372</t>
  </si>
  <si>
    <t>9:43147901-43182000</t>
  </si>
  <si>
    <t>100|10|99.7|11|100</t>
  </si>
  <si>
    <t>RP11-327I22.5</t>
  </si>
  <si>
    <t>CNVnator_2428</t>
  </si>
  <si>
    <t>9:45350301-45404300</t>
  </si>
  <si>
    <t>73|100|98.4|28|100</t>
  </si>
  <si>
    <t>RP11-187C18.5</t>
  </si>
  <si>
    <t>CNVnator_2429</t>
  </si>
  <si>
    <t>9:45405201-45479600</t>
  </si>
  <si>
    <t>100|26|99.2|60|100</t>
  </si>
  <si>
    <t>AL354718.1,RP11-187C18.5</t>
  </si>
  <si>
    <t>CNVnator_2553</t>
  </si>
  <si>
    <t>9:67010201-67020400</t>
  </si>
  <si>
    <t>100|5|99.8|10|100</t>
  </si>
  <si>
    <t>RP11-381O7.3</t>
  </si>
  <si>
    <t>CNVnator_2605</t>
  </si>
  <si>
    <t>9:68989001-69019300</t>
  </si>
  <si>
    <t>53|9|99.6|5|53</t>
  </si>
  <si>
    <t>AL353763.1,AL353763.2,MIR1299</t>
  </si>
  <si>
    <t>CNVnator_2608</t>
  </si>
  <si>
    <t>9:69070401-69098300</t>
  </si>
  <si>
    <t>100|16|99.6|9|100</t>
  </si>
  <si>
    <t>RP11-87H9.3</t>
  </si>
  <si>
    <t>CNVnator_2610</t>
  </si>
  <si>
    <t>9:69102901-69167700</t>
  </si>
  <si>
    <t>100|37|99.6|4|100</t>
  </si>
  <si>
    <t>RP11-58A12.3,RP11-87H9.3</t>
  </si>
  <si>
    <t>CNVnator_2614</t>
  </si>
  <si>
    <t>9:69205301-69277300</t>
  </si>
  <si>
    <t>100|38|99.1|7|100</t>
  </si>
  <si>
    <t>BX255923.1,CBWD6</t>
  </si>
  <si>
    <t>start_codon</t>
  </si>
  <si>
    <t>CNVnator_2638</t>
  </si>
  <si>
    <t>9:69866301-70010100</t>
  </si>
  <si>
    <t>76|57|95.9|25|76</t>
  </si>
  <si>
    <t>RNU6-1293P</t>
  </si>
  <si>
    <t>Lumpy_6078_loss</t>
  </si>
  <si>
    <t>9:80555438-80555817</t>
  </si>
  <si>
    <t>GNAQ</t>
  </si>
  <si>
    <t>0011968:0001131:0001892:0011458:0012222:0011830:0000924:0200042:0000153:0000589:0000925:0002060:0008047:0001250:0012759:0100545:0011282:0011799:0008034:0011446:0011276:0100559:0002921:0001291:0002817:0000969:0001347:0011029:0012444:0000271:0011004:0000478:0008046:0000759:0000557:0011354:0000541:0004374:0002011:0001317:0002204:0100742:0000234:0000612:0000729:0011793:0002088:0001028:0005293:0001322:0002170:0011025:0011675:0001438:0000553:0010674:0000587:0004329:0002059:0000163:0000532:0005114:0001087:0012374:0012372:0000598:0004936:0100547:0007400:0012795:0100026:0002664:0040064:0002814:0008069:0000502:0002118:0000524:0000717:0001507:0003745:0002637:0008872:0010766:0012733:0002977:0009121:0100543:0000736:0000256:0012443:0012639:0000481:0000505:0002650:0001052:0001100:0001034:0012252:0009145:0001000:0000479:0002086:0000610:0002120:0001871:0011283:0000929:0007018:0011442:0002167:0100555:0011121:0000238:0001977:0100579:0012373:0002514:0004418:0100659:0000504:0007369:0007872:0011032:0000752:0000240:0011028:0002308:0000951:0000212:0008054:0010549:0001574:0000525:0000501:0011355:0011842:0000707:0012638:0001009:0000329:0000152:0002624:0000648:0004328:0000953:0001249:0001098:0100022:0000006:0000168:0000708:0001139:0000364:0007367:0002597:0002493:0001626:0002438:0001939:0003764</t>
  </si>
  <si>
    <t>GNAQ: MIM -  STURGE-WEBER SYNDROME; SWS;  CAPILLARY MALFORMATIONS, CONGENITAL; CMC</t>
  </si>
  <si>
    <t>Lumpy_7438_loss</t>
  </si>
  <si>
    <t>12:377500-384829</t>
  </si>
  <si>
    <t>RP11-283I3.6</t>
  </si>
  <si>
    <t>Lumpy_7620_loss</t>
  </si>
  <si>
    <t>12:42814461-42814499</t>
  </si>
  <si>
    <t>PPHLN1</t>
  </si>
  <si>
    <t>Lumpy_8038_loss</t>
  </si>
  <si>
    <t>13:28625971-28626481</t>
  </si>
  <si>
    <t>FLT3</t>
  </si>
  <si>
    <t>0006721:0001871:0002715:0010982:0002488:0004377:0002664:0001426:0010987:0004808:0000006:0001909:0011793:0001881</t>
  </si>
  <si>
    <t>FLT3: MIM -  LEUKEMIA, ACUTE MYELOID; AML</t>
  </si>
  <si>
    <t>Lumpy_8689_loss</t>
  </si>
  <si>
    <t>14:106176124-106325389</t>
  </si>
  <si>
    <t>21|100|96.2|9|46</t>
  </si>
  <si>
    <t>AL122127.1,AL122127.2,AL122127.4,AL122127.5,AL901608.1,IGHD,IGHG1,IGHG3,IGHM,hsa-mir-4538,hsa-mir-4539</t>
  </si>
  <si>
    <t>||||||0000006||0002583:0004429:0011032:0002024:0001369:0003593:0002718:0000598:0008069:0000284:0000988:0002664:0000286:0011893:0001739:0001911:0011458:0010974:0001438:0004332:0100658:0005607:0012740:0002086:0100806:0000403:0004386:0000924:0004432:0002087:0011450:0005372:0002719:0001367:0000356:0100280:0002110:0000153:0001574:0000492:0010978:0002037:0011122:0002012:0003549:0000502:0001392:0000600:0002014:0001287:0000606:0010987:0000316:0002242:0001507:0000246:0200042:0011821:0002788:0002205:0002715:0011355:0002754:0100281:0001939:0010701:0040088:0004323:0011017:0001508:0200043:0002088:0000707:0000007:0012373:0000315:0000951:0000234:0002743:0000271:0001881:0012719:0011024:0002846:0001944:0012372:0011793:0000174:0004313:0100886:0011991:0100533:0000370:0003674:0011947:0001874:0005368:0002783:0002011:0002109:0009121:0012374:0010976:0000245:0000388:0000163:0001875:0000478:0001871:0011842:0004325:0011354:0012718:0012252:0000509:0000929:0010975:0002250:0002090:0000152:0004370:0000366:0006532:0011843:0011108:0011123:0012639:0008572||</t>
  </si>
  <si>
    <t>IGHG1: MIM -  MYELOMA, MULTIPLE|IGHM: Orphanet - Autosomal agammaglobulinemia</t>
  </si>
  <si>
    <t>Lumpy_8693_loss</t>
  </si>
  <si>
    <t>14:106330070-106351896</t>
  </si>
  <si>
    <t>IGHD1-26,IGHD3-22,IGHD4-23,IGHD5-24,IGHD6-25,IGHD7-27,IGHJ1,IGHJ2,IGHJ3,IGHJ4,IGHJ5</t>
  </si>
  <si>
    <t>Lumpy_8698_loss</t>
  </si>
  <si>
    <t>14:106330447-106691670</t>
  </si>
  <si>
    <t>12|100|95.9|28|55</t>
  </si>
  <si>
    <t>AB019440.1,AB019440.50,ADAM6,AL122127.25,IGHD1-1,IGHD1-14,IGHD1-20,IGHD1-26,IGHD1-7,IGHD2-15,IGHD2-2,IGHD2-21,IGHD2-8,IGHD3-10,IGHD3-16,IGHD3-22,IGHD3-3,IGHD3-9,IGHD4-11,IGHD4-17,IGHD4-23,IGHD4-4,IGHD5-12,IGHD5-18,IGHD5-24,IGHD5-5,IGHD6-13,IGHD6-19,IGHD6-25,IGHD6-6,IGHD7-27,IGHJ1,IGHJ2,IGHJ3,IGHJ4,IGHV1-18,IGHV1-2,IGHV1-3,IGHV1-8,IGHV2-5,IGHV3-11,IGHV3-13,IGHV3-15,IGHV3-16,IGHV3-20,IGHV3-21,IGHV3-7,IGHV3-9,IGHV4-4,IGHV6-1,KIAA0125</t>
  </si>
  <si>
    <t>IGHV3-21: Orphanet - B-cell chronic lymphocytic leukemia</t>
  </si>
  <si>
    <t>Lumpy_8697_loss</t>
  </si>
  <si>
    <t>14:106330463-106552291</t>
  </si>
  <si>
    <t>20|100|95.4|11|42</t>
  </si>
  <si>
    <t>ADAM6,AL122127.25,IGHD1-1,IGHD1-14,IGHD1-20,IGHD1-26,IGHD1-7,IGHD2-15,IGHD2-2,IGHD2-21,IGHD2-8,IGHD3-10,IGHD3-16,IGHD3-22,IGHD3-3,IGHD3-9,IGHD4-11,IGHD4-17,IGHD4-23,IGHD4-4,IGHD5-12,IGHD5-18,IGHD5-24,IGHD5-5,IGHD6-13,IGHD6-19,IGHD6-25,IGHD6-6,IGHD7-27,IGHJ1,IGHJ2,IGHJ3,IGHJ4,IGHV1-2,IGHV1-3,IGHV1-8,IGHV2-5,IGHV3-7,IGHV3-9,IGHV4-4,IGHV6-1,KIAA0125</t>
  </si>
  <si>
    <t>Lumpy_8694_loss</t>
  </si>
  <si>
    <t>14:106330845-106368510</t>
  </si>
  <si>
    <t>AL122127.25,IGHD1-14,IGHD1-20,IGHD1-26,IGHD2-15,IGHD2-21,IGHD3-16,IGHD3-22,IGHD4-17,IGHD4-23,IGHD5-12,IGHD5-18,IGHD5-24,IGHD6-13,IGHD6-19,IGHD6-25,IGHD7-27,IGHJ1,IGHJ2,IGHJ3</t>
  </si>
  <si>
    <t>Lumpy_22426_1</t>
  </si>
  <si>
    <t>16:3420926,17:25538291</t>
  </si>
  <si>
    <t>NAA60</t>
  </si>
  <si>
    <t>Lumpy_9687_gain</t>
  </si>
  <si>
    <t>17:55080031-55081661</t>
  </si>
  <si>
    <t>AC007114.1,SCPEP1</t>
  </si>
  <si>
    <t>Lumpy_9906_loss</t>
  </si>
  <si>
    <t>18:30495693-30501256</t>
  </si>
  <si>
    <t>RP11-746B8.1</t>
  </si>
  <si>
    <t>CNVnator_4386</t>
  </si>
  <si>
    <t>22:22385901-22974500</t>
  </si>
  <si>
    <t>11|100|97.4|67|17</t>
  </si>
  <si>
    <t>BMS1P20,IGLV1-36,IGLV1-40,IGLV1-44,IGLV1-47,IGLV1-50,IGLV1-51,IGLV10-54,IGLV11-55,IGLV2-33,IGLV3-32,IGLV4-60,IGLV5-37,IGLV5-45,IGLV5-48,IGLV5-52,IGLV6-57,IGLV7-43,IGLV7-46,IGLV8-61,IGLV9-49,LL22NC03-23C6.13,LL22NC03-2H8.4,LL22NC03-2H8.5,LL22NC03-63E9.3,PRAME,VPREB1,ZNF280A,ZNF280B,snoU13</t>
  </si>
  <si>
    <t>CNVnator_4388</t>
  </si>
  <si>
    <t>22:22981601-23241900</t>
  </si>
  <si>
    <t>6|67|97.2|68|46</t>
  </si>
  <si>
    <t>D86994.1,D86994.2,D86998.1,D87007.1,D87015.1,D87024.1,IGLC1,IGLJ1,IGLJ2,IGLL5,IGLV2-11,IGLV2-14,IGLV2-18,IGLV2-23,IGLV2-8,IGLV3-1,IGLV3-10,IGLV3-12,IGLV3-16,IGLV3-19,IGLV3-21,IGLV3-22,IGLV3-25,IGLV3-27,IGLV3-9,IGLV4-3,LL22NC03-102D1.18,MIR650,hsa-mir-5571</t>
  </si>
  <si>
    <t>Lumpy_10986_gain</t>
  </si>
  <si>
    <t>22:24052577-24062017</t>
  </si>
  <si>
    <t>GUSBP11,KB-1572G7.2</t>
  </si>
  <si>
    <t>Lumpy_11264</t>
  </si>
  <si>
    <t>X:14729541-14731319</t>
  </si>
  <si>
    <t>INV</t>
  </si>
  <si>
    <t>GLRA2</t>
  </si>
  <si>
    <t>Lumpy_11649_1_loss</t>
  </si>
  <si>
    <t>X:153777413-153876924</t>
  </si>
  <si>
    <t>36|100|99.9|10|77</t>
  </si>
  <si>
    <t>CTAG1A,CTAG1B,IKBKG</t>
  </si>
  <si>
    <t>||0000707:0011063:0010985:0007957:0100659:0000481:0100360:0010549:0000252:0000164:0012374:0008386:0005372:0012372:0008047:0011276:0000491:0000951:0002637:0010719:0011275:0000002:0011805:0045005:0011297:0002715:0003330:0040068:0012638:0000364:0004298:0000765:0000315:0005366:0000958:0100533:0004315:0004930:0000290:0005927:0002493:0001805:0011355:0002086:0001547:0006496:0009825:0000929:0100543:0001288:0001871:0011004:0001053:0000962:0011442:0000549:0010311:0001249:0007400:0200043:0011025:0007850:0000968:0006292:0002720:0001252:0011893:0009810:0001231:0002092:0011804:0000925:0002205:0000971:0002060:0001879:0009144:0000592:0000682:0009121:0004329:0001880:0011032:0008046:0002683:0011362:0012759:0004890:0002143:0002120:0100545:0010783:0100585:0000518:0009145:0003496:0002059:0001371:0010701:0000769:0001257:0000708:0000573:0000924:0009804:0011446:0002817:0012639:0011354:0012373:0011495:0006709:0008404:0000969:0100555:0011029:0000541:0003187:0007759:0007367:0001098:0002164:0002718:0001635:0012252:0010974:0003298:0008056:0012444:0001220:0002721:0001423:0003549:0001009:0002846:0004529:0100547:0007018:0002719:0003468:0008066:0011061:0010301:0011001:0000698:0002383:0005918:0100490:0000479:0000240:0002797:0011357:0002414:0012785:0009473:0005114:0002937:0000610:0001537:0001551:0001507:0001155:0002808:0000568:0011368:0000271:0000953:0000668:0002813:0001939:0004097:0001159:0002648:0010866:0011121:0100022:0007550:0001167:0001010:0002208:0008069:0001626:0040064:0003312:0000496:0001417:0000284:0011002:0010702:0011885:0012740:0001911:0006483:0012795:0004414:0030044:0000532:0000648:0002977:0000988:0001596:0006101:0001807:0004328:0002088:0001438:0000772:0000752:0003011:0001595:0000152:0000486:0011492:0004332:0002557:0011842:0000504:0011028:0001597:0100261:0009115:0010978:0011729:0100790:0007364:0000598:0008070:0001574:0002961:0002847:0012385:0001322:0011138:0000153:0011947:0001510:0008388:0011123:0003808:0003422:0000478:0000234:0000553:0001072:0011844:0002650:0004313:0010987:0001974:0006482:0002213:0001367:0002597:0010674:0011450:0001004:0001913:0005815:0012443:0100887:0000676:0005368:0000736:0002558:0011065:0011793:0000163:0004348:0004404:0100699:0011122:0011017:0000591:0004322:0002232:0002751:0011218:0011274:0001892:0000202:0009484:0000587:0001276:0004374:0000505:0001803:0000975:0002011:0007369:0004299:0006261:0000517:0000554:0002007:0002664:0001881:0200042:0001000:0003121:0100783:0001798:0000684:0009815:0001419:0004050:0001250</t>
  </si>
  <si>
    <t>IKBKG: MIM -  ECTODERMAL DYSPLASIA, ANHIDROTIC, WITH IMMUNODEFICIENCY, OSTEOPETROSIS,;  IMMUNODEFICIENCY WITHOUT ANHIDROTIC ECTODERMAL DYSPLASIA;  INVASIVE PNEUMOCOCCAL DISEASE, RECURRENT ISOLATED, 2; IPD2;  ATYPICAL MYCOBACTERIOSIS, FAMILIAL, X-LINKED 1; AMCBX1;  INCONTINENTIA PIGMENTI; IP;  ECTODERMAL DYSPLASIA, HYPOHIDROTIC, WITH IMMUNE DEFICIENCY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</si>
</sst>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5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28515625" customWidth="1"/>
    <col min="2" max="2" width="6.28515625" customWidth="1"/>
    <col min="3" max="3" width="6.28515625" customWidth="1"/>
    <col min="4" max="4" width="6.28515625" customWidth="1"/>
    <col min="5" max="5" width="6.28515625" customWidth="1"/>
    <col min="6" max="6" width="6.28515625" customWidth="1"/>
    <col min="7" max="7" width="6.28515625" customWidth="1"/>
    <col min="8" max="8" width="6.28515625" customWidth="1"/>
    <col min="9" max="9" width="6.28515625" customWidth="1"/>
    <col min="10" max="10" width="6.28515625" customWidth="1"/>
    <col min="11" max="11" width="6.28515625" customWidth="1"/>
    <col min="12" max="12" width="6.28515625" customWidth="1"/>
    <col min="13" max="13" width="6.28515625" customWidth="1"/>
    <col min="14" max="14" width="6.28515625" customWidth="1"/>
    <col min="15" max="15" width="6.28515625" customWidth="1"/>
    <col min="16" max="16" width="6.28515625" customWidth="1"/>
    <col min="17" max="17" width="6.28515625" customWidth="1"/>
    <col min="18" max="18" width="6.28515625" customWidth="1"/>
    <col min="19" max="19" width="6.28515625" customWidth="1"/>
    <col min="20" max="20" width="6.28515625" customWidth="1"/>
    <col min="21" max="21" width="6.28515625" customWidth="1"/>
    <col min="22" max="22" width="6.28515625" customWidth="1"/>
    <col min="23" max="23" width="6.28515625" customWidth="1"/>
    <col min="24" max="24" width="6.28515625" customWidth="1"/>
    <col min="25" max="25" width="6.28515625" customWidth="1"/>
    <col min="26" max="26" width="6.28515625" customWidth="1"/>
    <col min="27" max="27" width="6.28515625" customWidth="1"/>
    <col min="28" max="28" width="6.28515625" customWidth="1"/>
    <col min="29" max="29" width="6.28515625" customWidth="1"/>
    <col min="30" max="30" width="6.28515625" customWidth="1"/>
    <col min="31" max="31" width="6.28515625" customWidth="1"/>
    <col min="32" max="32" width="6.285156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 t="s">
        <v>33</v>
      </c>
      <c r="C2" t="s">
        <v>34</v>
      </c>
      <c r="D2">
        <v>1</v>
      </c>
      <c r="E2">
        <v>18</v>
      </c>
      <c r="F2">
        <v>0</v>
      </c>
      <c r="G2">
        <v>12</v>
      </c>
      <c r="H2">
        <v>6</v>
      </c>
      <c r="I2">
        <v>0.52</v>
      </c>
      <c r="J2">
        <v>0.49</v>
      </c>
      <c r="K2">
        <v>0</v>
      </c>
      <c r="L2">
        <v>0.09</v>
      </c>
      <c r="M2" t="s">
        <v>35</v>
      </c>
      <c r="N2">
        <v>60</v>
      </c>
      <c r="O2">
        <v>1</v>
      </c>
      <c r="P2">
        <f>HYPERLINK("http://localhost:60151/load?file=/app/project_folder/igv/FR05812606.xml&amp;merge=false","IGV")</f>
        <v>0</v>
      </c>
      <c r="Q2">
        <f>HYPERLINK("http://localhost:60151/goto?locus=1:189586239-189901626","GOTO")</f>
        <v>0</v>
      </c>
      <c r="R2" t="s">
        <v>36</v>
      </c>
      <c r="S2" t="s">
        <v>37</v>
      </c>
      <c r="T2">
        <v>78847</v>
      </c>
      <c r="U2" t="s">
        <v>38</v>
      </c>
      <c r="V2">
        <v>0</v>
      </c>
      <c r="W2">
        <v>0.0004</v>
      </c>
      <c r="X2">
        <v>34</v>
      </c>
      <c r="Y2">
        <v>0.287</v>
      </c>
      <c r="Z2">
        <v>59.2</v>
      </c>
      <c r="AA2" t="s">
        <v>39</v>
      </c>
      <c r="AB2">
        <v>1</v>
      </c>
      <c r="AC2" t="s">
        <v>40</v>
      </c>
      <c r="AD2" t="s">
        <v>41</v>
      </c>
    </row>
    <row r="3" spans="1:32">
      <c r="A3" t="s">
        <v>32</v>
      </c>
      <c r="B3" t="s">
        <v>42</v>
      </c>
      <c r="C3" t="s">
        <v>34</v>
      </c>
      <c r="D3">
        <v>1</v>
      </c>
      <c r="E3">
        <v>5</v>
      </c>
      <c r="F3">
        <v>0.0024</v>
      </c>
      <c r="G3">
        <v>3</v>
      </c>
      <c r="H3">
        <v>2</v>
      </c>
      <c r="I3">
        <v>0.23</v>
      </c>
      <c r="J3">
        <v>0.17</v>
      </c>
      <c r="K3">
        <v>0.004</v>
      </c>
      <c r="L3">
        <v>0.09</v>
      </c>
      <c r="M3" t="s">
        <v>43</v>
      </c>
      <c r="N3">
        <v>60</v>
      </c>
      <c r="O3">
        <v>1</v>
      </c>
      <c r="P3">
        <f>HYPERLINK("http://localhost:60151/load?file=/app/project_folder/igv/FR05812606.xml&amp;merge=false","IGV")</f>
        <v>0</v>
      </c>
      <c r="Q3">
        <f>HYPERLINK("http://localhost:60151/goto?locus=2:89089090-89204269","GOTO")</f>
        <v>0</v>
      </c>
      <c r="R3" t="s">
        <v>44</v>
      </c>
      <c r="S3" t="s">
        <v>37</v>
      </c>
      <c r="T3">
        <v>28795</v>
      </c>
      <c r="U3" t="s">
        <v>38</v>
      </c>
      <c r="V3">
        <v>0.002</v>
      </c>
      <c r="W3">
        <v>0</v>
      </c>
      <c r="X3">
        <v>40</v>
      </c>
      <c r="Y3">
        <v>0.293</v>
      </c>
      <c r="Z3">
        <v>60</v>
      </c>
      <c r="AA3" t="s">
        <v>45</v>
      </c>
      <c r="AB3">
        <v>7</v>
      </c>
      <c r="AC3" t="s">
        <v>46</v>
      </c>
      <c r="AD3" t="s">
        <v>47</v>
      </c>
      <c r="AF3" t="s">
        <v>48</v>
      </c>
    </row>
    <row r="4" spans="1:32">
      <c r="A4" t="s">
        <v>32</v>
      </c>
      <c r="B4" t="s">
        <v>49</v>
      </c>
      <c r="C4" t="s">
        <v>34</v>
      </c>
      <c r="D4">
        <v>1</v>
      </c>
      <c r="E4">
        <v>0</v>
      </c>
      <c r="F4">
        <v>-1</v>
      </c>
      <c r="G4">
        <v>0</v>
      </c>
      <c r="H4">
        <v>0</v>
      </c>
      <c r="I4">
        <v>0.53</v>
      </c>
      <c r="J4">
        <v>0.5</v>
      </c>
      <c r="K4">
        <v>0.002</v>
      </c>
      <c r="L4">
        <v>0.1</v>
      </c>
      <c r="M4" t="s">
        <v>35</v>
      </c>
      <c r="N4">
        <v>40</v>
      </c>
      <c r="O4">
        <v>1</v>
      </c>
      <c r="P4">
        <f>HYPERLINK("http://localhost:60151/load?file=/app/project_folder/igv/FR05812606.xml&amp;merge=false","IGV")</f>
        <v>0</v>
      </c>
      <c r="Q4">
        <f>HYPERLINK("http://localhost:60151/goto?locus=2:88554103-90170098","GOTO")</f>
        <v>0</v>
      </c>
      <c r="R4" t="s">
        <v>50</v>
      </c>
      <c r="S4" t="s">
        <v>37</v>
      </c>
      <c r="T4">
        <v>404000</v>
      </c>
      <c r="U4" t="s">
        <v>51</v>
      </c>
      <c r="V4">
        <v>0.002</v>
      </c>
      <c r="W4">
        <v>0</v>
      </c>
      <c r="X4">
        <v>40</v>
      </c>
      <c r="Y4">
        <v>0.285</v>
      </c>
      <c r="Z4">
        <v>48.6</v>
      </c>
      <c r="AA4" t="s">
        <v>52</v>
      </c>
      <c r="AB4">
        <v>25</v>
      </c>
      <c r="AC4" t="s">
        <v>53</v>
      </c>
      <c r="AD4" t="s">
        <v>47</v>
      </c>
    </row>
    <row r="5" spans="1:32">
      <c r="A5" t="s">
        <v>32</v>
      </c>
      <c r="B5" t="s">
        <v>54</v>
      </c>
      <c r="C5" t="s">
        <v>55</v>
      </c>
      <c r="D5">
        <v>1</v>
      </c>
      <c r="E5">
        <v>10</v>
      </c>
      <c r="F5">
        <v>0.002</v>
      </c>
      <c r="G5">
        <v>10</v>
      </c>
      <c r="H5">
        <v>0</v>
      </c>
      <c r="I5">
        <v>0.88</v>
      </c>
      <c r="J5">
        <v>0.85</v>
      </c>
      <c r="K5" t="s">
        <v>45</v>
      </c>
      <c r="L5">
        <v>0.11</v>
      </c>
      <c r="M5" t="s">
        <v>43</v>
      </c>
      <c r="N5">
        <v>60</v>
      </c>
      <c r="O5">
        <v>0</v>
      </c>
      <c r="P5">
        <f>HYPERLINK("http://localhost:60151/load?file=/app/project_folder/igv/FR05812606.xml&amp;merge=false","IGV")</f>
        <v>0</v>
      </c>
      <c r="Q5">
        <f>HYPERLINK("http://localhost:60151/goto?locus=2:89159116-89161116%202:90248393-90250393","GOTO")</f>
        <v>0</v>
      </c>
      <c r="R5" t="s">
        <v>56</v>
      </c>
      <c r="S5" t="s">
        <v>57</v>
      </c>
      <c r="T5">
        <v>1089278</v>
      </c>
      <c r="U5" t="s">
        <v>58</v>
      </c>
      <c r="V5">
        <v>0</v>
      </c>
      <c r="W5">
        <v>-1</v>
      </c>
      <c r="X5" t="s">
        <v>45</v>
      </c>
      <c r="Y5" t="s">
        <v>45</v>
      </c>
      <c r="Z5">
        <v>43.3</v>
      </c>
      <c r="AA5" t="s">
        <v>45</v>
      </c>
      <c r="AB5">
        <v>4</v>
      </c>
      <c r="AC5" t="s">
        <v>59</v>
      </c>
      <c r="AD5" t="s">
        <v>47</v>
      </c>
    </row>
    <row r="6" spans="1:32">
      <c r="A6" t="s">
        <v>32</v>
      </c>
      <c r="B6" t="s">
        <v>60</v>
      </c>
      <c r="C6" t="s">
        <v>34</v>
      </c>
      <c r="D6">
        <v>1</v>
      </c>
      <c r="E6">
        <v>16</v>
      </c>
      <c r="F6">
        <v>0.0074</v>
      </c>
      <c r="G6">
        <v>9</v>
      </c>
      <c r="H6">
        <v>7</v>
      </c>
      <c r="I6">
        <v>2.05</v>
      </c>
      <c r="J6">
        <v>0.49</v>
      </c>
      <c r="K6">
        <v>0.004</v>
      </c>
      <c r="L6">
        <v>0.09</v>
      </c>
      <c r="M6" t="s">
        <v>43</v>
      </c>
      <c r="N6">
        <v>60</v>
      </c>
      <c r="O6">
        <v>1</v>
      </c>
      <c r="P6">
        <f>HYPERLINK("http://localhost:60151/load?file=/app/project_folder/igv/FR05812606.xml&amp;merge=false","IGV")</f>
        <v>0</v>
      </c>
      <c r="Q6">
        <f>HYPERLINK("http://localhost:60151/goto?locus=2:89121788-89223999","GOTO")</f>
        <v>0</v>
      </c>
      <c r="R6" t="s">
        <v>61</v>
      </c>
      <c r="S6" t="s">
        <v>57</v>
      </c>
      <c r="T6">
        <v>25554</v>
      </c>
      <c r="U6" t="s">
        <v>58</v>
      </c>
      <c r="V6">
        <v>0</v>
      </c>
      <c r="W6">
        <v>-1</v>
      </c>
      <c r="X6">
        <v>39</v>
      </c>
      <c r="Y6">
        <v>0.295</v>
      </c>
      <c r="Z6">
        <v>60</v>
      </c>
      <c r="AA6" t="s">
        <v>45</v>
      </c>
      <c r="AB6">
        <v>8</v>
      </c>
      <c r="AC6" t="s">
        <v>62</v>
      </c>
      <c r="AD6" t="s">
        <v>47</v>
      </c>
    </row>
    <row r="7" spans="1:32">
      <c r="A7" t="s">
        <v>32</v>
      </c>
      <c r="B7" t="s">
        <v>63</v>
      </c>
      <c r="C7" t="s">
        <v>34</v>
      </c>
      <c r="D7">
        <v>1</v>
      </c>
      <c r="E7">
        <v>28</v>
      </c>
      <c r="F7">
        <v>0.0035</v>
      </c>
      <c r="G7">
        <v>19</v>
      </c>
      <c r="H7">
        <v>9</v>
      </c>
      <c r="I7">
        <v>0.89</v>
      </c>
      <c r="J7">
        <v>0.37</v>
      </c>
      <c r="K7">
        <v>0.004</v>
      </c>
      <c r="L7">
        <v>0.09</v>
      </c>
      <c r="M7" t="s">
        <v>43</v>
      </c>
      <c r="N7">
        <v>60</v>
      </c>
      <c r="O7">
        <v>1</v>
      </c>
      <c r="P7">
        <f>HYPERLINK("http://localhost:60151/load?file=/app/project_folder/igv/FR05812606.xml&amp;merge=false","IGV")</f>
        <v>0</v>
      </c>
      <c r="Q7">
        <f>HYPERLINK("http://localhost:60151/goto?locus=2:89107636-89251103","GOTO")</f>
        <v>0</v>
      </c>
      <c r="R7" t="s">
        <v>64</v>
      </c>
      <c r="S7" t="s">
        <v>57</v>
      </c>
      <c r="T7">
        <v>35868</v>
      </c>
      <c r="U7" t="s">
        <v>58</v>
      </c>
      <c r="V7">
        <v>0</v>
      </c>
      <c r="W7">
        <v>-1</v>
      </c>
      <c r="X7">
        <v>38</v>
      </c>
      <c r="Y7">
        <v>0.293</v>
      </c>
      <c r="Z7">
        <v>60</v>
      </c>
      <c r="AA7" t="s">
        <v>45</v>
      </c>
      <c r="AB7">
        <v>4</v>
      </c>
      <c r="AC7" t="s">
        <v>65</v>
      </c>
      <c r="AD7" t="s">
        <v>47</v>
      </c>
    </row>
    <row r="8" spans="1:32">
      <c r="A8" t="s">
        <v>32</v>
      </c>
      <c r="B8" t="s">
        <v>66</v>
      </c>
      <c r="C8" t="s">
        <v>34</v>
      </c>
      <c r="D8">
        <v>1</v>
      </c>
      <c r="E8">
        <v>12</v>
      </c>
      <c r="F8">
        <v>0</v>
      </c>
      <c r="G8">
        <v>5</v>
      </c>
      <c r="H8">
        <v>7</v>
      </c>
      <c r="I8">
        <v>-1</v>
      </c>
      <c r="J8">
        <v>-1</v>
      </c>
      <c r="K8" t="s">
        <v>45</v>
      </c>
      <c r="L8" t="s">
        <v>45</v>
      </c>
      <c r="M8" t="s">
        <v>43</v>
      </c>
      <c r="N8">
        <v>42</v>
      </c>
      <c r="O8">
        <v>0</v>
      </c>
      <c r="P8">
        <f>HYPERLINK("http://localhost:60151/load?file=/app/project_folder/igv/FR05812606.xml&amp;merge=false","IGV")</f>
        <v>0</v>
      </c>
      <c r="Q8">
        <f>HYPERLINK("http://localhost:60151/goto?locus=2:97822808-97824808%2010:87114250-87116250","GOTO")</f>
        <v>0</v>
      </c>
      <c r="R8" t="s">
        <v>67</v>
      </c>
      <c r="S8" t="s">
        <v>57</v>
      </c>
      <c r="T8" t="s">
        <v>45</v>
      </c>
      <c r="U8" t="s">
        <v>58</v>
      </c>
      <c r="V8">
        <v>0</v>
      </c>
      <c r="W8">
        <v>-1</v>
      </c>
      <c r="X8" t="s">
        <v>45</v>
      </c>
      <c r="Y8" t="s">
        <v>45</v>
      </c>
      <c r="Z8" t="s">
        <v>45</v>
      </c>
      <c r="AA8" t="s">
        <v>45</v>
      </c>
      <c r="AB8">
        <v>1</v>
      </c>
      <c r="AC8" t="s">
        <v>68</v>
      </c>
      <c r="AD8" t="s">
        <v>69</v>
      </c>
    </row>
    <row r="9" spans="1:32">
      <c r="A9" t="s">
        <v>32</v>
      </c>
      <c r="B9" t="s">
        <v>70</v>
      </c>
      <c r="C9" t="s">
        <v>34</v>
      </c>
      <c r="D9">
        <v>1</v>
      </c>
      <c r="E9">
        <v>16</v>
      </c>
      <c r="F9">
        <v>0.0043</v>
      </c>
      <c r="G9">
        <v>12</v>
      </c>
      <c r="H9">
        <v>4</v>
      </c>
      <c r="I9">
        <v>0.95</v>
      </c>
      <c r="J9">
        <v>0.87</v>
      </c>
      <c r="K9" t="s">
        <v>45</v>
      </c>
      <c r="L9">
        <v>0.09</v>
      </c>
      <c r="M9" t="s">
        <v>43</v>
      </c>
      <c r="N9">
        <v>60</v>
      </c>
      <c r="O9">
        <v>0</v>
      </c>
      <c r="P9">
        <f>HYPERLINK("http://localhost:60151/load?file=/app/project_folder/igv/FR05812606.xml&amp;merge=false","IGV")</f>
        <v>0</v>
      </c>
      <c r="Q9">
        <f>HYPERLINK("http://localhost:60151/goto?locus=2:133666763-133668763%202:133673493-133675493","GOTO")</f>
        <v>0</v>
      </c>
      <c r="R9" t="s">
        <v>71</v>
      </c>
      <c r="S9" t="s">
        <v>57</v>
      </c>
      <c r="T9">
        <v>6731</v>
      </c>
      <c r="U9" t="s">
        <v>58</v>
      </c>
      <c r="V9">
        <v>0.006</v>
      </c>
      <c r="W9">
        <v>-1</v>
      </c>
      <c r="X9" t="s">
        <v>45</v>
      </c>
      <c r="Y9" t="s">
        <v>45</v>
      </c>
      <c r="Z9">
        <v>60</v>
      </c>
      <c r="AA9" t="s">
        <v>45</v>
      </c>
      <c r="AB9">
        <v>2</v>
      </c>
      <c r="AC9" t="s">
        <v>72</v>
      </c>
      <c r="AD9" t="s">
        <v>69</v>
      </c>
    </row>
    <row r="10" spans="1:32">
      <c r="A10" t="s">
        <v>32</v>
      </c>
      <c r="B10" t="s">
        <v>73</v>
      </c>
      <c r="C10" t="s">
        <v>55</v>
      </c>
      <c r="D10">
        <v>1</v>
      </c>
      <c r="E10">
        <v>10</v>
      </c>
      <c r="F10">
        <v>0.01</v>
      </c>
      <c r="G10">
        <v>10</v>
      </c>
      <c r="H10">
        <v>0</v>
      </c>
      <c r="I10">
        <v>0.54</v>
      </c>
      <c r="J10">
        <v>0.51</v>
      </c>
      <c r="K10">
        <v>0.008</v>
      </c>
      <c r="L10">
        <v>0.1</v>
      </c>
      <c r="M10" t="s">
        <v>35</v>
      </c>
      <c r="N10">
        <v>60</v>
      </c>
      <c r="O10">
        <v>1</v>
      </c>
      <c r="P10">
        <f>HYPERLINK("http://localhost:60151/load?file=/app/project_folder/igv/FR05812606.xml&amp;merge=false","IGV")</f>
        <v>0</v>
      </c>
      <c r="Q10">
        <f>HYPERLINK("http://localhost:60151/goto?locus=2:133667905-133678444","GOTO")</f>
        <v>0</v>
      </c>
      <c r="R10" t="s">
        <v>74</v>
      </c>
      <c r="S10" t="s">
        <v>37</v>
      </c>
      <c r="T10">
        <v>2635</v>
      </c>
      <c r="U10" t="s">
        <v>38</v>
      </c>
      <c r="V10">
        <v>0.008</v>
      </c>
      <c r="W10">
        <v>0.0024</v>
      </c>
      <c r="X10">
        <v>41</v>
      </c>
      <c r="Y10">
        <v>0.326</v>
      </c>
      <c r="Z10">
        <v>60</v>
      </c>
      <c r="AA10" t="s">
        <v>45</v>
      </c>
      <c r="AB10">
        <v>2</v>
      </c>
      <c r="AC10" t="s">
        <v>72</v>
      </c>
      <c r="AD10" t="s">
        <v>41</v>
      </c>
    </row>
    <row r="11" spans="1:32">
      <c r="A11" t="s">
        <v>32</v>
      </c>
      <c r="B11" t="s">
        <v>75</v>
      </c>
      <c r="C11" t="s">
        <v>34</v>
      </c>
      <c r="D11">
        <v>1</v>
      </c>
      <c r="E11">
        <v>4</v>
      </c>
      <c r="F11">
        <v>0</v>
      </c>
      <c r="G11">
        <v>4</v>
      </c>
      <c r="H11">
        <v>0</v>
      </c>
      <c r="I11">
        <v>0.49</v>
      </c>
      <c r="J11">
        <v>0.5</v>
      </c>
      <c r="K11">
        <v>0</v>
      </c>
      <c r="L11">
        <v>0.09</v>
      </c>
      <c r="M11" t="s">
        <v>35</v>
      </c>
      <c r="N11">
        <v>60</v>
      </c>
      <c r="O11">
        <v>1</v>
      </c>
      <c r="P11">
        <f>HYPERLINK("http://localhost:60151/load?file=/app/project_folder/igv/FR05812606.xml&amp;merge=false","IGV")</f>
        <v>0</v>
      </c>
      <c r="Q11">
        <f>HYPERLINK("http://localhost:60151/goto?locus=2:155802179-155846990","GOTO")</f>
        <v>0</v>
      </c>
      <c r="R11" t="s">
        <v>76</v>
      </c>
      <c r="S11" t="s">
        <v>37</v>
      </c>
      <c r="T11">
        <v>11203</v>
      </c>
      <c r="U11" t="s">
        <v>38</v>
      </c>
      <c r="V11">
        <v>0</v>
      </c>
      <c r="W11">
        <v>0.0004</v>
      </c>
      <c r="X11">
        <v>35</v>
      </c>
      <c r="Y11">
        <v>0.303</v>
      </c>
      <c r="Z11">
        <v>59.9</v>
      </c>
      <c r="AA11" t="s">
        <v>45</v>
      </c>
      <c r="AB11">
        <v>1</v>
      </c>
      <c r="AC11" t="s">
        <v>77</v>
      </c>
      <c r="AD11" t="s">
        <v>41</v>
      </c>
    </row>
    <row r="12" spans="1:32">
      <c r="A12" t="s">
        <v>32</v>
      </c>
      <c r="B12" t="s">
        <v>78</v>
      </c>
      <c r="C12" t="s">
        <v>34</v>
      </c>
      <c r="D12">
        <v>1</v>
      </c>
      <c r="E12">
        <v>23</v>
      </c>
      <c r="F12">
        <v>0</v>
      </c>
      <c r="G12">
        <v>16</v>
      </c>
      <c r="H12">
        <v>7</v>
      </c>
      <c r="I12">
        <v>0.66</v>
      </c>
      <c r="J12">
        <v>0.53</v>
      </c>
      <c r="K12">
        <v>0</v>
      </c>
      <c r="L12">
        <v>0.09</v>
      </c>
      <c r="M12" t="s">
        <v>43</v>
      </c>
      <c r="N12">
        <v>60</v>
      </c>
      <c r="O12">
        <v>1</v>
      </c>
      <c r="P12">
        <f>HYPERLINK("http://localhost:60151/load?file=/app/project_folder/igv/FR05812606.xml&amp;merge=false","IGV")</f>
        <v>0</v>
      </c>
      <c r="Q12">
        <f>HYPERLINK("http://localhost:60151/goto?locus=2:155809750-155834374","GOTO")</f>
        <v>0</v>
      </c>
      <c r="R12" t="s">
        <v>79</v>
      </c>
      <c r="S12" t="s">
        <v>57</v>
      </c>
      <c r="T12">
        <v>6157</v>
      </c>
      <c r="U12" t="s">
        <v>58</v>
      </c>
      <c r="V12">
        <v>0</v>
      </c>
      <c r="W12">
        <v>-1</v>
      </c>
      <c r="X12">
        <v>34</v>
      </c>
      <c r="Y12">
        <v>0.31</v>
      </c>
      <c r="Z12">
        <v>60</v>
      </c>
      <c r="AA12" t="s">
        <v>45</v>
      </c>
      <c r="AB12">
        <v>1</v>
      </c>
      <c r="AC12" t="s">
        <v>77</v>
      </c>
      <c r="AD12" t="s">
        <v>41</v>
      </c>
    </row>
    <row r="13" spans="1:32">
      <c r="A13" t="s">
        <v>32</v>
      </c>
      <c r="B13" t="s">
        <v>80</v>
      </c>
      <c r="C13" t="s">
        <v>55</v>
      </c>
      <c r="D13">
        <v>1</v>
      </c>
      <c r="E13">
        <v>6</v>
      </c>
      <c r="F13">
        <v>0</v>
      </c>
      <c r="G13">
        <v>6</v>
      </c>
      <c r="H13">
        <v>0</v>
      </c>
      <c r="I13">
        <v>1.01</v>
      </c>
      <c r="J13">
        <v>1.01</v>
      </c>
      <c r="K13" t="s">
        <v>45</v>
      </c>
      <c r="L13">
        <v>0.09</v>
      </c>
      <c r="M13" t="s">
        <v>43</v>
      </c>
      <c r="N13">
        <v>54</v>
      </c>
      <c r="O13">
        <v>0</v>
      </c>
      <c r="P13">
        <f>HYPERLINK("http://localhost:60151/load?file=/app/project_folder/igv/FR05812606.xml&amp;merge=false","IGV")</f>
        <v>0</v>
      </c>
      <c r="Q13">
        <f>HYPERLINK("http://localhost:60151/goto?locus=3:48251038-48253038%203:71598786-71600786","GOTO")</f>
        <v>0</v>
      </c>
      <c r="R13" t="s">
        <v>81</v>
      </c>
      <c r="S13" t="s">
        <v>57</v>
      </c>
      <c r="T13">
        <v>23347749</v>
      </c>
      <c r="U13" t="s">
        <v>58</v>
      </c>
      <c r="V13">
        <v>0</v>
      </c>
      <c r="W13">
        <v>-1</v>
      </c>
      <c r="X13" t="s">
        <v>45</v>
      </c>
      <c r="Y13" t="s">
        <v>45</v>
      </c>
      <c r="Z13">
        <v>59.4</v>
      </c>
      <c r="AA13" t="s">
        <v>45</v>
      </c>
      <c r="AB13">
        <v>1</v>
      </c>
      <c r="AC13" t="s">
        <v>82</v>
      </c>
      <c r="AD13" t="s">
        <v>69</v>
      </c>
      <c r="AE13" t="s">
        <v>83</v>
      </c>
      <c r="AF13" t="s">
        <v>84</v>
      </c>
    </row>
    <row r="14" spans="1:32">
      <c r="A14" t="s">
        <v>32</v>
      </c>
      <c r="B14" t="s">
        <v>85</v>
      </c>
      <c r="C14" t="s">
        <v>34</v>
      </c>
      <c r="D14">
        <v>1</v>
      </c>
      <c r="E14">
        <v>16</v>
      </c>
      <c r="F14">
        <v>0.0094</v>
      </c>
      <c r="G14">
        <v>2</v>
      </c>
      <c r="H14">
        <v>14</v>
      </c>
      <c r="I14">
        <v>0.43</v>
      </c>
      <c r="J14">
        <v>0.44</v>
      </c>
      <c r="K14">
        <v>-1</v>
      </c>
      <c r="L14">
        <v>0.08</v>
      </c>
      <c r="M14" t="s">
        <v>35</v>
      </c>
      <c r="N14">
        <v>60</v>
      </c>
      <c r="O14">
        <v>1</v>
      </c>
      <c r="P14">
        <f>HYPERLINK("http://localhost:60151/load?file=/app/project_folder/igv/FR05812606.xml&amp;merge=false","IGV")</f>
        <v>0</v>
      </c>
      <c r="Q14">
        <f>HYPERLINK("http://localhost:60151/goto?locus=3:148729527-148730450","GOTO")</f>
        <v>0</v>
      </c>
      <c r="R14" t="s">
        <v>86</v>
      </c>
      <c r="S14" t="s">
        <v>37</v>
      </c>
      <c r="T14">
        <v>231</v>
      </c>
      <c r="U14" t="s">
        <v>58</v>
      </c>
      <c r="V14">
        <v>0.01</v>
      </c>
      <c r="W14">
        <v>0.0016</v>
      </c>
      <c r="X14">
        <v>35</v>
      </c>
      <c r="Y14">
        <v>0.44</v>
      </c>
      <c r="Z14">
        <v>60</v>
      </c>
      <c r="AA14" t="s">
        <v>45</v>
      </c>
      <c r="AB14">
        <v>1</v>
      </c>
      <c r="AC14" t="s">
        <v>87</v>
      </c>
      <c r="AD14" t="s">
        <v>69</v>
      </c>
      <c r="AE14" t="s">
        <v>88</v>
      </c>
      <c r="AF14" t="s">
        <v>89</v>
      </c>
    </row>
    <row r="15" spans="1:32">
      <c r="A15" t="s">
        <v>32</v>
      </c>
      <c r="B15" t="s">
        <v>90</v>
      </c>
      <c r="C15" t="s">
        <v>34</v>
      </c>
      <c r="D15">
        <v>1</v>
      </c>
      <c r="E15">
        <v>36</v>
      </c>
      <c r="F15">
        <v>0.0005</v>
      </c>
      <c r="G15">
        <v>31</v>
      </c>
      <c r="H15">
        <v>5</v>
      </c>
      <c r="I15">
        <v>0.49</v>
      </c>
      <c r="J15">
        <v>0.56</v>
      </c>
      <c r="K15">
        <v>-1</v>
      </c>
      <c r="L15">
        <v>0.09</v>
      </c>
      <c r="M15" t="s">
        <v>35</v>
      </c>
      <c r="N15">
        <v>60</v>
      </c>
      <c r="O15">
        <v>1</v>
      </c>
      <c r="P15">
        <f>HYPERLINK("http://localhost:60151/load?file=/app/project_folder/igv/FR05812606.xml&amp;merge=false","IGV")</f>
        <v>0</v>
      </c>
      <c r="Q15">
        <f>HYPERLINK("http://localhost:60151/goto?locus=4:82673972-82676367","GOTO")</f>
        <v>0</v>
      </c>
      <c r="R15" t="s">
        <v>91</v>
      </c>
      <c r="S15" t="s">
        <v>37</v>
      </c>
      <c r="T15">
        <v>599</v>
      </c>
      <c r="U15" t="s">
        <v>58</v>
      </c>
      <c r="V15">
        <v>0</v>
      </c>
      <c r="W15">
        <v>0</v>
      </c>
      <c r="X15">
        <v>42</v>
      </c>
      <c r="Y15">
        <v>0.375</v>
      </c>
      <c r="Z15">
        <v>60</v>
      </c>
      <c r="AA15" t="s">
        <v>45</v>
      </c>
      <c r="AB15">
        <v>1</v>
      </c>
      <c r="AC15" t="s">
        <v>92</v>
      </c>
      <c r="AD15" t="s">
        <v>69</v>
      </c>
    </row>
    <row r="16" spans="1:32">
      <c r="A16" t="s">
        <v>32</v>
      </c>
      <c r="B16" t="s">
        <v>93</v>
      </c>
      <c r="C16" t="s">
        <v>55</v>
      </c>
      <c r="D16">
        <v>1</v>
      </c>
      <c r="E16">
        <v>8</v>
      </c>
      <c r="F16">
        <v>0</v>
      </c>
      <c r="G16">
        <v>3</v>
      </c>
      <c r="H16">
        <v>5</v>
      </c>
      <c r="I16">
        <v>1.08</v>
      </c>
      <c r="J16">
        <v>1.11</v>
      </c>
      <c r="K16" t="s">
        <v>45</v>
      </c>
      <c r="L16">
        <v>0.08</v>
      </c>
      <c r="M16" t="s">
        <v>43</v>
      </c>
      <c r="N16">
        <v>60</v>
      </c>
      <c r="O16">
        <v>0</v>
      </c>
      <c r="P16">
        <f>HYPERLINK("http://localhost:60151/load?file=/app/project_folder/igv/FR05812606.xml&amp;merge=false","IGV")</f>
        <v>0</v>
      </c>
      <c r="Q16">
        <f>HYPERLINK("http://localhost:60151/goto?locus=5:150856687-150858687%205:150859028-150861028","GOTO")</f>
        <v>0</v>
      </c>
      <c r="R16" t="s">
        <v>94</v>
      </c>
      <c r="S16" t="s">
        <v>95</v>
      </c>
      <c r="T16">
        <v>2341</v>
      </c>
      <c r="U16" t="s">
        <v>58</v>
      </c>
      <c r="V16">
        <v>0</v>
      </c>
      <c r="W16">
        <v>0</v>
      </c>
      <c r="X16" t="s">
        <v>45</v>
      </c>
      <c r="Y16" t="s">
        <v>45</v>
      </c>
      <c r="Z16">
        <v>60</v>
      </c>
      <c r="AA16" t="s">
        <v>45</v>
      </c>
      <c r="AB16">
        <v>1</v>
      </c>
      <c r="AC16" t="s">
        <v>96</v>
      </c>
      <c r="AD16" t="s">
        <v>69</v>
      </c>
    </row>
    <row r="17" spans="1:32">
      <c r="A17" t="s">
        <v>32</v>
      </c>
      <c r="B17" t="s">
        <v>97</v>
      </c>
      <c r="C17" t="s">
        <v>55</v>
      </c>
      <c r="D17">
        <v>1</v>
      </c>
      <c r="E17">
        <v>13</v>
      </c>
      <c r="F17">
        <v>0.0011</v>
      </c>
      <c r="G17">
        <v>0</v>
      </c>
      <c r="H17">
        <v>13</v>
      </c>
      <c r="I17">
        <v>0.57</v>
      </c>
      <c r="J17">
        <v>0.56</v>
      </c>
      <c r="K17">
        <v>-1</v>
      </c>
      <c r="L17">
        <v>0.08</v>
      </c>
      <c r="M17" t="s">
        <v>35</v>
      </c>
      <c r="N17">
        <v>60</v>
      </c>
      <c r="O17">
        <v>1</v>
      </c>
      <c r="P17">
        <f>HYPERLINK("http://localhost:60151/load?file=/app/project_folder/igv/FR05812606.xml&amp;merge=false","IGV")</f>
        <v>0</v>
      </c>
      <c r="Q17">
        <f>HYPERLINK("http://localhost:60151/goto?locus=6:76053520-76053992","GOTO")</f>
        <v>0</v>
      </c>
      <c r="R17" t="s">
        <v>98</v>
      </c>
      <c r="S17" t="s">
        <v>37</v>
      </c>
      <c r="T17">
        <v>118</v>
      </c>
      <c r="U17" t="s">
        <v>58</v>
      </c>
      <c r="V17">
        <v>0</v>
      </c>
      <c r="W17">
        <v>0</v>
      </c>
      <c r="X17">
        <v>42</v>
      </c>
      <c r="Y17">
        <v>0.555</v>
      </c>
      <c r="Z17">
        <v>60</v>
      </c>
      <c r="AA17" t="s">
        <v>45</v>
      </c>
      <c r="AB17">
        <v>1</v>
      </c>
      <c r="AC17" t="s">
        <v>99</v>
      </c>
      <c r="AD17" t="s">
        <v>69</v>
      </c>
    </row>
    <row r="18" spans="1:32">
      <c r="A18" t="s">
        <v>32</v>
      </c>
      <c r="B18" t="s">
        <v>100</v>
      </c>
      <c r="C18" t="s">
        <v>34</v>
      </c>
      <c r="D18">
        <v>1</v>
      </c>
      <c r="E18">
        <v>36</v>
      </c>
      <c r="F18">
        <v>0</v>
      </c>
      <c r="G18">
        <v>28</v>
      </c>
      <c r="H18">
        <v>8</v>
      </c>
      <c r="I18">
        <v>0.48</v>
      </c>
      <c r="J18">
        <v>0.53</v>
      </c>
      <c r="K18">
        <v>0</v>
      </c>
      <c r="L18">
        <v>0.09</v>
      </c>
      <c r="M18" t="s">
        <v>35</v>
      </c>
      <c r="N18">
        <v>60</v>
      </c>
      <c r="O18">
        <v>1</v>
      </c>
      <c r="P18">
        <f>HYPERLINK("http://localhost:60151/load?file=/app/project_folder/igv/FR05812606.xml&amp;merge=false","IGV")</f>
        <v>0</v>
      </c>
      <c r="Q18">
        <f>HYPERLINK("http://localhost:60151/goto?locus=6:132369634-132384461","GOTO")</f>
        <v>0</v>
      </c>
      <c r="R18" t="s">
        <v>101</v>
      </c>
      <c r="S18" t="s">
        <v>37</v>
      </c>
      <c r="T18">
        <v>3707</v>
      </c>
      <c r="U18" t="s">
        <v>38</v>
      </c>
      <c r="V18">
        <v>0</v>
      </c>
      <c r="W18">
        <v>0.0012</v>
      </c>
      <c r="X18">
        <v>38</v>
      </c>
      <c r="Y18">
        <v>0.315</v>
      </c>
      <c r="Z18">
        <v>60</v>
      </c>
      <c r="AA18" t="s">
        <v>45</v>
      </c>
      <c r="AB18">
        <v>1</v>
      </c>
      <c r="AC18" t="s">
        <v>102</v>
      </c>
      <c r="AD18" t="s">
        <v>69</v>
      </c>
    </row>
    <row r="19" spans="1:32">
      <c r="A19" t="s">
        <v>32</v>
      </c>
      <c r="B19" t="s">
        <v>103</v>
      </c>
      <c r="C19" t="s">
        <v>34</v>
      </c>
      <c r="D19">
        <v>1</v>
      </c>
      <c r="E19">
        <v>13</v>
      </c>
      <c r="F19">
        <v>0.0043</v>
      </c>
      <c r="G19">
        <v>2</v>
      </c>
      <c r="H19">
        <v>11</v>
      </c>
      <c r="I19">
        <v>0.38</v>
      </c>
      <c r="J19">
        <v>0.35</v>
      </c>
      <c r="K19">
        <v>-1</v>
      </c>
      <c r="L19">
        <v>0.09</v>
      </c>
      <c r="M19" t="s">
        <v>35</v>
      </c>
      <c r="N19">
        <v>60</v>
      </c>
      <c r="O19">
        <v>1</v>
      </c>
      <c r="P19">
        <f>HYPERLINK("http://localhost:60151/load?file=/app/project_folder/igv/FR05812606.xml&amp;merge=false","IGV")</f>
        <v>0</v>
      </c>
      <c r="Q19">
        <f>HYPERLINK("http://localhost:60151/goto?locus=6:162112527-162113431","GOTO")</f>
        <v>0</v>
      </c>
      <c r="R19" t="s">
        <v>104</v>
      </c>
      <c r="S19" t="s">
        <v>37</v>
      </c>
      <c r="T19">
        <v>226</v>
      </c>
      <c r="U19" t="s">
        <v>58</v>
      </c>
      <c r="V19">
        <v>0.004</v>
      </c>
      <c r="W19">
        <v>0</v>
      </c>
      <c r="X19">
        <v>40</v>
      </c>
      <c r="Y19">
        <v>0.445</v>
      </c>
      <c r="Z19">
        <v>60</v>
      </c>
      <c r="AA19" t="s">
        <v>45</v>
      </c>
      <c r="AB19">
        <v>1</v>
      </c>
      <c r="AC19" t="s">
        <v>105</v>
      </c>
      <c r="AD19" t="s">
        <v>69</v>
      </c>
      <c r="AE19" t="s">
        <v>106</v>
      </c>
      <c r="AF19" t="s">
        <v>107</v>
      </c>
    </row>
    <row r="20" spans="1:32">
      <c r="A20" t="s">
        <v>32</v>
      </c>
      <c r="B20" t="s">
        <v>108</v>
      </c>
      <c r="C20" t="s">
        <v>55</v>
      </c>
      <c r="D20">
        <v>1</v>
      </c>
      <c r="E20">
        <v>14</v>
      </c>
      <c r="F20">
        <v>0.0047</v>
      </c>
      <c r="G20">
        <v>14</v>
      </c>
      <c r="H20">
        <v>0</v>
      </c>
      <c r="I20">
        <v>0.54</v>
      </c>
      <c r="J20">
        <v>0.51</v>
      </c>
      <c r="K20">
        <v>0.004</v>
      </c>
      <c r="L20">
        <v>0.1</v>
      </c>
      <c r="M20" t="s">
        <v>35</v>
      </c>
      <c r="N20">
        <v>52</v>
      </c>
      <c r="O20">
        <v>1</v>
      </c>
      <c r="P20">
        <f>HYPERLINK("http://localhost:60151/load?file=/app/project_folder/igv/FR05812606.xml&amp;merge=false","IGV")</f>
        <v>0</v>
      </c>
      <c r="Q20">
        <f>HYPERLINK("http://localhost:60151/goto?locus=7:39812003-39833598","GOTO")</f>
        <v>0</v>
      </c>
      <c r="R20" t="s">
        <v>109</v>
      </c>
      <c r="S20" t="s">
        <v>37</v>
      </c>
      <c r="T20">
        <v>5400</v>
      </c>
      <c r="U20" t="s">
        <v>51</v>
      </c>
      <c r="V20">
        <v>0.004</v>
      </c>
      <c r="W20">
        <v>0.0004</v>
      </c>
      <c r="X20">
        <v>46</v>
      </c>
      <c r="Y20">
        <v>0.304</v>
      </c>
      <c r="Z20">
        <v>54</v>
      </c>
      <c r="AA20" t="s">
        <v>110</v>
      </c>
      <c r="AB20">
        <v>1</v>
      </c>
      <c r="AC20" t="s">
        <v>111</v>
      </c>
      <c r="AD20" t="s">
        <v>41</v>
      </c>
    </row>
    <row r="21" spans="1:32">
      <c r="A21" t="s">
        <v>32</v>
      </c>
      <c r="B21" t="s">
        <v>112</v>
      </c>
      <c r="C21" t="s">
        <v>55</v>
      </c>
      <c r="D21">
        <v>1</v>
      </c>
      <c r="E21">
        <v>10</v>
      </c>
      <c r="F21">
        <v>0.0004</v>
      </c>
      <c r="G21">
        <v>1</v>
      </c>
      <c r="H21">
        <v>9</v>
      </c>
      <c r="I21">
        <v>0.42</v>
      </c>
      <c r="J21">
        <v>0.34</v>
      </c>
      <c r="K21">
        <v>-1</v>
      </c>
      <c r="L21">
        <v>0.09</v>
      </c>
      <c r="M21" t="s">
        <v>35</v>
      </c>
      <c r="N21">
        <v>60</v>
      </c>
      <c r="O21">
        <v>1</v>
      </c>
      <c r="P21">
        <f>HYPERLINK("http://localhost:60151/load?file=/app/project_folder/igv/FR05812606.xml&amp;merge=false","IGV")</f>
        <v>0</v>
      </c>
      <c r="Q21">
        <f>HYPERLINK("http://localhost:60151/goto?locus=8:3485587-3486070","GOTO")</f>
        <v>0</v>
      </c>
      <c r="R21" t="s">
        <v>113</v>
      </c>
      <c r="S21" t="s">
        <v>37</v>
      </c>
      <c r="T21">
        <v>121</v>
      </c>
      <c r="U21" t="s">
        <v>58</v>
      </c>
      <c r="V21">
        <v>0</v>
      </c>
      <c r="W21">
        <v>0</v>
      </c>
      <c r="X21">
        <v>52</v>
      </c>
      <c r="Y21">
        <v>0.525</v>
      </c>
      <c r="Z21">
        <v>60</v>
      </c>
      <c r="AA21" t="s">
        <v>45</v>
      </c>
      <c r="AB21">
        <v>1</v>
      </c>
      <c r="AC21" t="s">
        <v>114</v>
      </c>
      <c r="AD21" t="s">
        <v>69</v>
      </c>
    </row>
    <row r="22" spans="1:32">
      <c r="A22" t="s">
        <v>32</v>
      </c>
      <c r="B22" t="s">
        <v>115</v>
      </c>
      <c r="C22" t="s">
        <v>55</v>
      </c>
      <c r="D22">
        <v>1</v>
      </c>
      <c r="E22">
        <v>6</v>
      </c>
      <c r="F22">
        <v>0</v>
      </c>
      <c r="G22">
        <v>4</v>
      </c>
      <c r="H22">
        <v>2</v>
      </c>
      <c r="I22">
        <v>1.07</v>
      </c>
      <c r="J22">
        <v>1.09</v>
      </c>
      <c r="K22" t="s">
        <v>45</v>
      </c>
      <c r="L22">
        <v>0.09</v>
      </c>
      <c r="M22" t="s">
        <v>43</v>
      </c>
      <c r="N22">
        <v>60</v>
      </c>
      <c r="O22">
        <v>0</v>
      </c>
      <c r="P22">
        <f>HYPERLINK("http://localhost:60151/load?file=/app/project_folder/igv/FR05812606.xml&amp;merge=false","IGV")</f>
        <v>0</v>
      </c>
      <c r="Q22">
        <f>HYPERLINK("http://localhost:60151/goto?locus=8:140930457-140932457%208:141587408-141589408","GOTO")</f>
        <v>0</v>
      </c>
      <c r="R22" t="s">
        <v>116</v>
      </c>
      <c r="S22" t="s">
        <v>95</v>
      </c>
      <c r="T22">
        <v>656951</v>
      </c>
      <c r="U22" t="s">
        <v>58</v>
      </c>
      <c r="V22">
        <v>0</v>
      </c>
      <c r="W22">
        <v>0</v>
      </c>
      <c r="X22" t="s">
        <v>45</v>
      </c>
      <c r="Y22" t="s">
        <v>45</v>
      </c>
      <c r="Z22">
        <v>59.6</v>
      </c>
      <c r="AA22" t="s">
        <v>45</v>
      </c>
      <c r="AB22">
        <v>2</v>
      </c>
      <c r="AC22" t="s">
        <v>117</v>
      </c>
      <c r="AD22" t="s">
        <v>69</v>
      </c>
      <c r="AE22" t="s">
        <v>118</v>
      </c>
      <c r="AF22" t="s">
        <v>119</v>
      </c>
    </row>
    <row r="23" spans="1:32">
      <c r="A23" t="s">
        <v>32</v>
      </c>
      <c r="B23" t="s">
        <v>120</v>
      </c>
      <c r="C23" t="s">
        <v>34</v>
      </c>
      <c r="D23">
        <v>1</v>
      </c>
      <c r="E23">
        <v>24</v>
      </c>
      <c r="F23">
        <v>0.0098</v>
      </c>
      <c r="G23">
        <v>14</v>
      </c>
      <c r="H23">
        <v>10</v>
      </c>
      <c r="I23">
        <v>0.37</v>
      </c>
      <c r="J23">
        <v>0.39</v>
      </c>
      <c r="K23">
        <v>-1</v>
      </c>
      <c r="L23">
        <v>0.1</v>
      </c>
      <c r="M23" t="s">
        <v>35</v>
      </c>
      <c r="N23">
        <v>60</v>
      </c>
      <c r="O23">
        <v>1</v>
      </c>
      <c r="P23">
        <f>HYPERLINK("http://localhost:60151/load?file=/app/project_folder/igv/FR05812606.xml&amp;merge=false","IGV")</f>
        <v>0</v>
      </c>
      <c r="Q23">
        <f>HYPERLINK("http://localhost:60151/goto?locus=9:8639635-8642878","GOTO")</f>
        <v>0</v>
      </c>
      <c r="R23" t="s">
        <v>121</v>
      </c>
      <c r="S23" t="s">
        <v>37</v>
      </c>
      <c r="T23">
        <v>811</v>
      </c>
      <c r="U23" t="s">
        <v>58</v>
      </c>
      <c r="V23">
        <v>0.008</v>
      </c>
      <c r="W23">
        <v>0.15</v>
      </c>
      <c r="X23">
        <v>38</v>
      </c>
      <c r="Y23">
        <v>0.366</v>
      </c>
      <c r="Z23">
        <v>60</v>
      </c>
      <c r="AA23" t="s">
        <v>45</v>
      </c>
      <c r="AB23">
        <v>1</v>
      </c>
      <c r="AC23" t="s">
        <v>122</v>
      </c>
      <c r="AD23" t="s">
        <v>69</v>
      </c>
    </row>
    <row r="24" spans="1:32">
      <c r="A24" t="s">
        <v>32</v>
      </c>
      <c r="B24" t="s">
        <v>123</v>
      </c>
      <c r="C24" t="s">
        <v>55</v>
      </c>
      <c r="D24">
        <v>1</v>
      </c>
      <c r="E24">
        <v>0</v>
      </c>
      <c r="F24">
        <v>-1</v>
      </c>
      <c r="G24">
        <v>0</v>
      </c>
      <c r="H24">
        <v>0</v>
      </c>
      <c r="I24">
        <v>1.49</v>
      </c>
      <c r="J24">
        <v>1.49</v>
      </c>
      <c r="K24">
        <v>0</v>
      </c>
      <c r="L24">
        <v>0.1</v>
      </c>
      <c r="M24" t="s">
        <v>35</v>
      </c>
      <c r="N24">
        <v>25</v>
      </c>
      <c r="O24">
        <v>1</v>
      </c>
      <c r="P24">
        <f>HYPERLINK("http://localhost:60151/load?file=/app/project_folder/igv/FR05812606.xml&amp;merge=false","IGV")</f>
        <v>0</v>
      </c>
      <c r="Q24">
        <f>HYPERLINK("http://localhost:60151/goto?locus=9:38941353-39330548","GOTO")</f>
        <v>0</v>
      </c>
      <c r="R24" t="s">
        <v>124</v>
      </c>
      <c r="S24" t="s">
        <v>95</v>
      </c>
      <c r="T24">
        <v>97300</v>
      </c>
      <c r="U24" t="s">
        <v>51</v>
      </c>
      <c r="V24">
        <v>0</v>
      </c>
      <c r="W24">
        <v>0</v>
      </c>
      <c r="X24">
        <v>38</v>
      </c>
      <c r="Y24">
        <v>0.283</v>
      </c>
      <c r="Z24">
        <v>50.6</v>
      </c>
      <c r="AA24" t="s">
        <v>125</v>
      </c>
      <c r="AB24">
        <v>1</v>
      </c>
      <c r="AC24" t="s">
        <v>126</v>
      </c>
      <c r="AD24" t="s">
        <v>47</v>
      </c>
    </row>
    <row r="25" spans="1:32">
      <c r="A25" t="s">
        <v>32</v>
      </c>
      <c r="B25" t="s">
        <v>127</v>
      </c>
      <c r="C25" t="s">
        <v>55</v>
      </c>
      <c r="D25">
        <v>1</v>
      </c>
      <c r="E25">
        <v>0</v>
      </c>
      <c r="F25">
        <v>-1</v>
      </c>
      <c r="G25">
        <v>0</v>
      </c>
      <c r="H25">
        <v>0</v>
      </c>
      <c r="I25">
        <v>1.69</v>
      </c>
      <c r="J25">
        <v>1.69</v>
      </c>
      <c r="K25">
        <v>0</v>
      </c>
      <c r="L25">
        <v>0.2</v>
      </c>
      <c r="M25" t="s">
        <v>35</v>
      </c>
      <c r="N25">
        <v>8</v>
      </c>
      <c r="O25">
        <v>1</v>
      </c>
      <c r="P25">
        <f>HYPERLINK("http://localhost:60151/load?file=/app/project_folder/igv/FR05812606.xml&amp;merge=false","IGV")</f>
        <v>0</v>
      </c>
      <c r="Q25">
        <f>HYPERLINK("http://localhost:60151/goto?locus=9:43096753-43233148","GOTO")</f>
        <v>0</v>
      </c>
      <c r="R25" t="s">
        <v>128</v>
      </c>
      <c r="S25" t="s">
        <v>95</v>
      </c>
      <c r="T25">
        <v>34100</v>
      </c>
      <c r="U25" t="s">
        <v>51</v>
      </c>
      <c r="V25">
        <v>0</v>
      </c>
      <c r="W25">
        <v>0</v>
      </c>
      <c r="X25">
        <v>40</v>
      </c>
      <c r="Y25">
        <v>0.294</v>
      </c>
      <c r="Z25">
        <v>19.9</v>
      </c>
      <c r="AA25" t="s">
        <v>129</v>
      </c>
      <c r="AB25">
        <v>1</v>
      </c>
      <c r="AC25" t="s">
        <v>130</v>
      </c>
      <c r="AD25" t="s">
        <v>41</v>
      </c>
    </row>
    <row r="26" spans="1:32">
      <c r="A26" t="s">
        <v>32</v>
      </c>
      <c r="B26" t="s">
        <v>131</v>
      </c>
      <c r="C26" t="s">
        <v>55</v>
      </c>
      <c r="D26">
        <v>1</v>
      </c>
      <c r="E26">
        <v>0</v>
      </c>
      <c r="F26">
        <v>-1</v>
      </c>
      <c r="G26">
        <v>0</v>
      </c>
      <c r="H26">
        <v>0</v>
      </c>
      <c r="I26">
        <v>1.97</v>
      </c>
      <c r="J26">
        <v>1.97</v>
      </c>
      <c r="K26">
        <v>0.008</v>
      </c>
      <c r="L26">
        <v>0.2</v>
      </c>
      <c r="M26" t="s">
        <v>43</v>
      </c>
      <c r="N26">
        <v>35</v>
      </c>
      <c r="O26">
        <v>1</v>
      </c>
      <c r="P26">
        <f>HYPERLINK("http://localhost:60151/load?file=/app/project_folder/igv/FR05812606.xml&amp;merge=false","IGV")</f>
        <v>0</v>
      </c>
      <c r="Q26">
        <f>HYPERLINK("http://localhost:60151/goto?locus=9:45269303-45485298","GOTO")</f>
        <v>0</v>
      </c>
      <c r="R26" t="s">
        <v>132</v>
      </c>
      <c r="S26" t="s">
        <v>95</v>
      </c>
      <c r="T26">
        <v>54000</v>
      </c>
      <c r="U26" t="s">
        <v>51</v>
      </c>
      <c r="V26">
        <v>0.008</v>
      </c>
      <c r="W26">
        <v>0</v>
      </c>
      <c r="X26">
        <v>38</v>
      </c>
      <c r="Y26">
        <v>0.289</v>
      </c>
      <c r="Z26">
        <v>23.9</v>
      </c>
      <c r="AA26" t="s">
        <v>133</v>
      </c>
      <c r="AB26">
        <v>1</v>
      </c>
      <c r="AC26" t="s">
        <v>134</v>
      </c>
      <c r="AD26" t="s">
        <v>41</v>
      </c>
    </row>
    <row r="27" spans="1:32">
      <c r="A27" t="s">
        <v>32</v>
      </c>
      <c r="B27" t="s">
        <v>135</v>
      </c>
      <c r="C27" t="s">
        <v>55</v>
      </c>
      <c r="D27">
        <v>1</v>
      </c>
      <c r="E27">
        <v>0</v>
      </c>
      <c r="F27">
        <v>-1</v>
      </c>
      <c r="G27">
        <v>0</v>
      </c>
      <c r="H27">
        <v>0</v>
      </c>
      <c r="I27">
        <v>1.69</v>
      </c>
      <c r="J27">
        <v>1.69</v>
      </c>
      <c r="K27">
        <v>0.01</v>
      </c>
      <c r="L27">
        <v>0.2</v>
      </c>
      <c r="M27" t="s">
        <v>35</v>
      </c>
      <c r="N27">
        <v>18</v>
      </c>
      <c r="O27">
        <v>1</v>
      </c>
      <c r="P27">
        <f>HYPERLINK("http://localhost:60151/load?file=/app/project_folder/igv/FR05812606.xml&amp;merge=false","IGV")</f>
        <v>0</v>
      </c>
      <c r="Q27">
        <f>HYPERLINK("http://localhost:60151/goto?locus=9:45293603-45591198","GOTO")</f>
        <v>0</v>
      </c>
      <c r="R27" t="s">
        <v>136</v>
      </c>
      <c r="S27" t="s">
        <v>95</v>
      </c>
      <c r="T27">
        <v>74400</v>
      </c>
      <c r="U27" t="s">
        <v>51</v>
      </c>
      <c r="V27">
        <v>0.006</v>
      </c>
      <c r="W27">
        <v>0</v>
      </c>
      <c r="X27">
        <v>42</v>
      </c>
      <c r="Y27">
        <v>0.28</v>
      </c>
      <c r="Z27">
        <v>28.9</v>
      </c>
      <c r="AA27" t="s">
        <v>137</v>
      </c>
      <c r="AB27">
        <v>2</v>
      </c>
      <c r="AC27" t="s">
        <v>138</v>
      </c>
      <c r="AD27" t="s">
        <v>47</v>
      </c>
    </row>
    <row r="28" spans="1:32">
      <c r="A28" t="s">
        <v>32</v>
      </c>
      <c r="B28" t="s">
        <v>139</v>
      </c>
      <c r="C28" t="s">
        <v>55</v>
      </c>
      <c r="D28">
        <v>1</v>
      </c>
      <c r="E28">
        <v>0</v>
      </c>
      <c r="F28">
        <v>-1</v>
      </c>
      <c r="G28">
        <v>0</v>
      </c>
      <c r="H28">
        <v>0</v>
      </c>
      <c r="I28">
        <v>1.55</v>
      </c>
      <c r="J28">
        <v>1.55</v>
      </c>
      <c r="K28">
        <v>0</v>
      </c>
      <c r="L28">
        <v>0.1</v>
      </c>
      <c r="M28" t="s">
        <v>35</v>
      </c>
      <c r="N28">
        <v>5</v>
      </c>
      <c r="O28">
        <v>1</v>
      </c>
      <c r="P28">
        <f>HYPERLINK("http://localhost:60151/load?file=/app/project_folder/igv/FR05812606.xml&amp;merge=false","IGV")</f>
        <v>0</v>
      </c>
      <c r="Q28">
        <f>HYPERLINK("http://localhost:60151/goto?locus=9:66994903-67035698","GOTO")</f>
        <v>0</v>
      </c>
      <c r="R28" t="s">
        <v>140</v>
      </c>
      <c r="S28" t="s">
        <v>95</v>
      </c>
      <c r="T28">
        <v>10200</v>
      </c>
      <c r="U28" t="s">
        <v>51</v>
      </c>
      <c r="V28">
        <v>0</v>
      </c>
      <c r="W28">
        <v>0</v>
      </c>
      <c r="X28">
        <v>41</v>
      </c>
      <c r="Y28">
        <v>0.301</v>
      </c>
      <c r="Z28">
        <v>4.2</v>
      </c>
      <c r="AA28" t="s">
        <v>141</v>
      </c>
      <c r="AB28">
        <v>1</v>
      </c>
      <c r="AC28" t="s">
        <v>142</v>
      </c>
      <c r="AD28" t="s">
        <v>41</v>
      </c>
    </row>
    <row r="29" spans="1:32">
      <c r="A29" t="s">
        <v>32</v>
      </c>
      <c r="B29" t="s">
        <v>143</v>
      </c>
      <c r="C29" t="s">
        <v>55</v>
      </c>
      <c r="D29">
        <v>1</v>
      </c>
      <c r="E29">
        <v>0</v>
      </c>
      <c r="F29">
        <v>-1</v>
      </c>
      <c r="G29">
        <v>0</v>
      </c>
      <c r="H29">
        <v>0</v>
      </c>
      <c r="I29">
        <v>2.49</v>
      </c>
      <c r="J29">
        <v>2.49</v>
      </c>
      <c r="K29">
        <v>0.008</v>
      </c>
      <c r="L29">
        <v>0.2</v>
      </c>
      <c r="M29" t="s">
        <v>43</v>
      </c>
      <c r="N29">
        <v>14</v>
      </c>
      <c r="O29">
        <v>1</v>
      </c>
      <c r="P29">
        <f>HYPERLINK("http://localhost:60151/load?file=/app/project_folder/igv/FR05812606.xml&amp;merge=false","IGV")</f>
        <v>0</v>
      </c>
      <c r="Q29">
        <f>HYPERLINK("http://localhost:60151/goto?locus=9:68943553-69064748","GOTO")</f>
        <v>0</v>
      </c>
      <c r="R29" t="s">
        <v>144</v>
      </c>
      <c r="S29" t="s">
        <v>95</v>
      </c>
      <c r="T29">
        <v>30300</v>
      </c>
      <c r="U29" t="s">
        <v>51</v>
      </c>
      <c r="V29">
        <v>0.004</v>
      </c>
      <c r="W29">
        <v>0</v>
      </c>
      <c r="X29">
        <v>42</v>
      </c>
      <c r="Y29">
        <v>0.257</v>
      </c>
      <c r="Z29">
        <v>36.3</v>
      </c>
      <c r="AA29" t="s">
        <v>145</v>
      </c>
      <c r="AB29">
        <v>3</v>
      </c>
      <c r="AC29" t="s">
        <v>146</v>
      </c>
      <c r="AD29" t="s">
        <v>41</v>
      </c>
    </row>
    <row r="30" spans="1:32">
      <c r="A30" t="s">
        <v>32</v>
      </c>
      <c r="B30" t="s">
        <v>147</v>
      </c>
      <c r="C30" t="s">
        <v>55</v>
      </c>
      <c r="D30">
        <v>1</v>
      </c>
      <c r="E30">
        <v>0</v>
      </c>
      <c r="F30">
        <v>-1</v>
      </c>
      <c r="G30">
        <v>0</v>
      </c>
      <c r="H30">
        <v>0</v>
      </c>
      <c r="I30">
        <v>1.58</v>
      </c>
      <c r="J30">
        <v>1.58</v>
      </c>
      <c r="K30">
        <v>0.008</v>
      </c>
      <c r="L30">
        <v>0.2</v>
      </c>
      <c r="M30" t="s">
        <v>35</v>
      </c>
      <c r="N30">
        <v>22</v>
      </c>
      <c r="O30">
        <v>1</v>
      </c>
      <c r="P30">
        <f>HYPERLINK("http://localhost:60151/load?file=/app/project_folder/igv/FR05812606.xml&amp;merge=false","IGV")</f>
        <v>0</v>
      </c>
      <c r="Q30">
        <f>HYPERLINK("http://localhost:60151/goto?locus=9:69028553-69140148","GOTO")</f>
        <v>0</v>
      </c>
      <c r="R30" t="s">
        <v>148</v>
      </c>
      <c r="S30" t="s">
        <v>95</v>
      </c>
      <c r="T30">
        <v>27900</v>
      </c>
      <c r="U30" t="s">
        <v>51</v>
      </c>
      <c r="V30">
        <v>0</v>
      </c>
      <c r="W30">
        <v>0</v>
      </c>
      <c r="X30">
        <v>38</v>
      </c>
      <c r="Y30">
        <v>0.294</v>
      </c>
      <c r="Z30">
        <v>21.8</v>
      </c>
      <c r="AA30" t="s">
        <v>149</v>
      </c>
      <c r="AB30">
        <v>1</v>
      </c>
      <c r="AC30" t="s">
        <v>150</v>
      </c>
      <c r="AD30" t="s">
        <v>41</v>
      </c>
    </row>
    <row r="31" spans="1:32">
      <c r="A31" t="s">
        <v>32</v>
      </c>
      <c r="B31" t="s">
        <v>151</v>
      </c>
      <c r="C31" t="s">
        <v>55</v>
      </c>
      <c r="D31">
        <v>1</v>
      </c>
      <c r="E31">
        <v>0</v>
      </c>
      <c r="F31">
        <v>-1</v>
      </c>
      <c r="G31">
        <v>0</v>
      </c>
      <c r="H31">
        <v>0</v>
      </c>
      <c r="I31">
        <v>1.47</v>
      </c>
      <c r="J31">
        <v>1.47</v>
      </c>
      <c r="K31">
        <v>0.008</v>
      </c>
      <c r="L31">
        <v>0.2</v>
      </c>
      <c r="M31" t="s">
        <v>35</v>
      </c>
      <c r="N31">
        <v>19</v>
      </c>
      <c r="O31">
        <v>1</v>
      </c>
      <c r="P31">
        <f>HYPERLINK("http://localhost:60151/load?file=/app/project_folder/igv/FR05812606.xml&amp;merge=false","IGV")</f>
        <v>0</v>
      </c>
      <c r="Q31">
        <f>HYPERLINK("http://localhost:60151/goto?locus=9:69005703-69264898","GOTO")</f>
        <v>0</v>
      </c>
      <c r="R31" t="s">
        <v>152</v>
      </c>
      <c r="S31" t="s">
        <v>95</v>
      </c>
      <c r="T31">
        <v>64800</v>
      </c>
      <c r="U31" t="s">
        <v>51</v>
      </c>
      <c r="V31">
        <v>0.008</v>
      </c>
      <c r="W31">
        <v>0</v>
      </c>
      <c r="X31">
        <v>39</v>
      </c>
      <c r="Y31">
        <v>0.29</v>
      </c>
      <c r="Z31">
        <v>28</v>
      </c>
      <c r="AA31" t="s">
        <v>153</v>
      </c>
      <c r="AB31">
        <v>2</v>
      </c>
      <c r="AC31" t="s">
        <v>154</v>
      </c>
      <c r="AD31" t="s">
        <v>41</v>
      </c>
    </row>
    <row r="32" spans="1:32">
      <c r="A32" t="s">
        <v>32</v>
      </c>
      <c r="B32" t="s">
        <v>155</v>
      </c>
      <c r="C32" t="s">
        <v>55</v>
      </c>
      <c r="D32">
        <v>1</v>
      </c>
      <c r="E32">
        <v>0</v>
      </c>
      <c r="F32">
        <v>-1</v>
      </c>
      <c r="G32">
        <v>0</v>
      </c>
      <c r="H32">
        <v>0</v>
      </c>
      <c r="I32">
        <v>1.38</v>
      </c>
      <c r="J32">
        <v>1.38</v>
      </c>
      <c r="K32">
        <v>0</v>
      </c>
      <c r="L32">
        <v>0.2</v>
      </c>
      <c r="M32" t="s">
        <v>35</v>
      </c>
      <c r="N32">
        <v>13</v>
      </c>
      <c r="O32">
        <v>1</v>
      </c>
      <c r="P32">
        <f>HYPERLINK("http://localhost:60151/load?file=/app/project_folder/igv/FR05812606.xml&amp;merge=false","IGV")</f>
        <v>0</v>
      </c>
      <c r="Q32">
        <f>HYPERLINK("http://localhost:60151/goto?locus=9:69097303-69385298","GOTO")</f>
        <v>0</v>
      </c>
      <c r="R32" t="s">
        <v>156</v>
      </c>
      <c r="S32" t="s">
        <v>95</v>
      </c>
      <c r="T32">
        <v>72000</v>
      </c>
      <c r="U32" t="s">
        <v>51</v>
      </c>
      <c r="V32">
        <v>0</v>
      </c>
      <c r="W32">
        <v>0</v>
      </c>
      <c r="X32">
        <v>36</v>
      </c>
      <c r="Y32">
        <v>0.286</v>
      </c>
      <c r="Z32">
        <v>13</v>
      </c>
      <c r="AA32" t="s">
        <v>157</v>
      </c>
      <c r="AB32">
        <v>2</v>
      </c>
      <c r="AC32" t="s">
        <v>158</v>
      </c>
      <c r="AD32" t="s">
        <v>159</v>
      </c>
    </row>
    <row r="33" spans="1:32">
      <c r="A33" t="s">
        <v>32</v>
      </c>
      <c r="B33" t="s">
        <v>160</v>
      </c>
      <c r="C33" t="s">
        <v>34</v>
      </c>
      <c r="D33">
        <v>1</v>
      </c>
      <c r="E33">
        <v>0</v>
      </c>
      <c r="F33">
        <v>-1</v>
      </c>
      <c r="G33">
        <v>0</v>
      </c>
      <c r="H33">
        <v>0</v>
      </c>
      <c r="I33">
        <v>1.47</v>
      </c>
      <c r="J33">
        <v>1.47</v>
      </c>
      <c r="K33">
        <v>0</v>
      </c>
      <c r="L33">
        <v>0.2</v>
      </c>
      <c r="M33" t="s">
        <v>35</v>
      </c>
      <c r="N33">
        <v>21</v>
      </c>
      <c r="O33">
        <v>1</v>
      </c>
      <c r="P33">
        <f>HYPERLINK("http://localhost:60151/load?file=/app/project_folder/igv/FR05812606.xml&amp;merge=false","IGV")</f>
        <v>0</v>
      </c>
      <c r="Q33">
        <f>HYPERLINK("http://localhost:60151/goto?locus=9:69650603-70225798","GOTO")</f>
        <v>0</v>
      </c>
      <c r="R33" t="s">
        <v>161</v>
      </c>
      <c r="S33" t="s">
        <v>95</v>
      </c>
      <c r="T33">
        <v>143800</v>
      </c>
      <c r="U33" t="s">
        <v>51</v>
      </c>
      <c r="V33">
        <v>0</v>
      </c>
      <c r="W33">
        <v>0</v>
      </c>
      <c r="X33">
        <v>38</v>
      </c>
      <c r="Y33">
        <v>0.235</v>
      </c>
      <c r="Z33">
        <v>23.2</v>
      </c>
      <c r="AA33" t="s">
        <v>162</v>
      </c>
      <c r="AB33">
        <v>1</v>
      </c>
      <c r="AC33" t="s">
        <v>163</v>
      </c>
      <c r="AD33" t="s">
        <v>41</v>
      </c>
    </row>
    <row r="34" spans="1:32">
      <c r="A34" t="s">
        <v>32</v>
      </c>
      <c r="B34" t="s">
        <v>164</v>
      </c>
      <c r="C34" t="s">
        <v>55</v>
      </c>
      <c r="D34">
        <v>1</v>
      </c>
      <c r="E34">
        <v>11</v>
      </c>
      <c r="F34">
        <v>0.0065</v>
      </c>
      <c r="G34">
        <v>11</v>
      </c>
      <c r="H34">
        <v>0</v>
      </c>
      <c r="I34">
        <v>0.59</v>
      </c>
      <c r="J34">
        <v>0.63</v>
      </c>
      <c r="K34">
        <v>-1</v>
      </c>
      <c r="L34">
        <v>0.09</v>
      </c>
      <c r="M34" t="s">
        <v>35</v>
      </c>
      <c r="N34">
        <v>60</v>
      </c>
      <c r="O34">
        <v>1</v>
      </c>
      <c r="P34">
        <f>HYPERLINK("http://localhost:60151/load?file=/app/project_folder/igv/FR05812606.xml&amp;merge=false","IGV")</f>
        <v>0</v>
      </c>
      <c r="Q34">
        <f>HYPERLINK("http://localhost:60151/goto?locus=9:80554870-80556385","GOTO")</f>
        <v>0</v>
      </c>
      <c r="R34" t="s">
        <v>165</v>
      </c>
      <c r="S34" t="s">
        <v>37</v>
      </c>
      <c r="T34">
        <v>379</v>
      </c>
      <c r="U34" t="s">
        <v>58</v>
      </c>
      <c r="V34">
        <v>0</v>
      </c>
      <c r="W34">
        <v>0</v>
      </c>
      <c r="X34">
        <v>48</v>
      </c>
      <c r="Y34">
        <v>0.392</v>
      </c>
      <c r="Z34">
        <v>59.6</v>
      </c>
      <c r="AA34" t="s">
        <v>45</v>
      </c>
      <c r="AB34">
        <v>1</v>
      </c>
      <c r="AC34" t="s">
        <v>166</v>
      </c>
      <c r="AD34" t="s">
        <v>69</v>
      </c>
      <c r="AE34" t="s">
        <v>167</v>
      </c>
      <c r="AF34" t="s">
        <v>168</v>
      </c>
    </row>
    <row r="35" spans="1:32">
      <c r="A35" t="s">
        <v>32</v>
      </c>
      <c r="B35" t="s">
        <v>169</v>
      </c>
      <c r="C35" t="s">
        <v>34</v>
      </c>
      <c r="D35">
        <v>1</v>
      </c>
      <c r="E35">
        <v>33</v>
      </c>
      <c r="F35">
        <v>0.0013</v>
      </c>
      <c r="G35">
        <v>22</v>
      </c>
      <c r="H35">
        <v>11</v>
      </c>
      <c r="I35">
        <v>0.49</v>
      </c>
      <c r="J35">
        <v>0.53</v>
      </c>
      <c r="K35">
        <v>0.002</v>
      </c>
      <c r="L35">
        <v>0.08</v>
      </c>
      <c r="M35" t="s">
        <v>35</v>
      </c>
      <c r="N35">
        <v>60</v>
      </c>
      <c r="O35">
        <v>1</v>
      </c>
      <c r="P35">
        <f>HYPERLINK("http://localhost:60151/load?file=/app/project_folder/igv/FR05812606.xml&amp;merge=false","IGV")</f>
        <v>0</v>
      </c>
      <c r="Q35">
        <f>HYPERLINK("http://localhost:60151/goto?locus=12:366507-395822","GOTO")</f>
        <v>0</v>
      </c>
      <c r="R35" t="s">
        <v>170</v>
      </c>
      <c r="S35" t="s">
        <v>37</v>
      </c>
      <c r="T35">
        <v>7329</v>
      </c>
      <c r="U35" t="s">
        <v>38</v>
      </c>
      <c r="V35">
        <v>0.002</v>
      </c>
      <c r="W35">
        <v>0.0004</v>
      </c>
      <c r="X35">
        <v>40</v>
      </c>
      <c r="Y35">
        <v>0.311</v>
      </c>
      <c r="Z35">
        <v>60</v>
      </c>
      <c r="AA35" t="s">
        <v>45</v>
      </c>
      <c r="AB35">
        <v>1</v>
      </c>
      <c r="AC35" t="s">
        <v>171</v>
      </c>
      <c r="AD35" t="s">
        <v>41</v>
      </c>
    </row>
    <row r="36" spans="1:32">
      <c r="A36" t="s">
        <v>32</v>
      </c>
      <c r="B36" t="s">
        <v>172</v>
      </c>
      <c r="C36" t="s">
        <v>55</v>
      </c>
      <c r="D36">
        <v>1</v>
      </c>
      <c r="E36">
        <v>5</v>
      </c>
      <c r="F36">
        <v>0.0092</v>
      </c>
      <c r="G36">
        <v>0</v>
      </c>
      <c r="H36">
        <v>5</v>
      </c>
      <c r="I36">
        <v>0.41</v>
      </c>
      <c r="J36">
        <v>0.22</v>
      </c>
      <c r="K36">
        <v>-1</v>
      </c>
      <c r="L36">
        <v>0.09</v>
      </c>
      <c r="M36" t="s">
        <v>35</v>
      </c>
      <c r="N36">
        <v>60</v>
      </c>
      <c r="O36">
        <v>1</v>
      </c>
      <c r="P36">
        <f>HYPERLINK("http://localhost:60151/load?file=/app/project_folder/igv/FR05812606.xml&amp;merge=false","IGV")</f>
        <v>0</v>
      </c>
      <c r="Q36">
        <f>HYPERLINK("http://localhost:60151/goto?locus=12:42814404-42814556","GOTO")</f>
        <v>0</v>
      </c>
      <c r="R36" t="s">
        <v>173</v>
      </c>
      <c r="S36" t="s">
        <v>37</v>
      </c>
      <c r="T36">
        <v>38</v>
      </c>
      <c r="U36" t="s">
        <v>58</v>
      </c>
      <c r="V36">
        <v>0.004</v>
      </c>
      <c r="W36">
        <v>0</v>
      </c>
      <c r="X36">
        <v>79</v>
      </c>
      <c r="Y36">
        <v>0.513</v>
      </c>
      <c r="Z36">
        <v>60</v>
      </c>
      <c r="AA36" t="s">
        <v>45</v>
      </c>
      <c r="AB36">
        <v>1</v>
      </c>
      <c r="AC36" t="s">
        <v>174</v>
      </c>
      <c r="AD36" t="s">
        <v>69</v>
      </c>
    </row>
    <row r="37" spans="1:32">
      <c r="A37" t="s">
        <v>32</v>
      </c>
      <c r="B37" t="s">
        <v>175</v>
      </c>
      <c r="C37" t="s">
        <v>55</v>
      </c>
      <c r="D37">
        <v>1</v>
      </c>
      <c r="E37">
        <v>14</v>
      </c>
      <c r="F37">
        <v>0.0071</v>
      </c>
      <c r="G37">
        <v>14</v>
      </c>
      <c r="H37">
        <v>0</v>
      </c>
      <c r="I37">
        <v>0.54</v>
      </c>
      <c r="J37">
        <v>0.49</v>
      </c>
      <c r="K37">
        <v>-1</v>
      </c>
      <c r="L37">
        <v>0.09</v>
      </c>
      <c r="M37" t="s">
        <v>35</v>
      </c>
      <c r="N37">
        <v>59</v>
      </c>
      <c r="O37">
        <v>1</v>
      </c>
      <c r="P37">
        <f>HYPERLINK("http://localhost:60151/load?file=/app/project_folder/igv/FR05812606.xml&amp;merge=false","IGV")</f>
        <v>0</v>
      </c>
      <c r="Q37">
        <f>HYPERLINK("http://localhost:60151/goto?locus=13:28625206-28627246","GOTO")</f>
        <v>0</v>
      </c>
      <c r="R37" t="s">
        <v>176</v>
      </c>
      <c r="S37" t="s">
        <v>37</v>
      </c>
      <c r="T37">
        <v>510</v>
      </c>
      <c r="U37" t="s">
        <v>58</v>
      </c>
      <c r="V37">
        <v>0.002</v>
      </c>
      <c r="W37">
        <v>0</v>
      </c>
      <c r="X37">
        <v>44</v>
      </c>
      <c r="Y37">
        <v>0.382</v>
      </c>
      <c r="Z37">
        <v>60</v>
      </c>
      <c r="AA37" t="s">
        <v>45</v>
      </c>
      <c r="AB37">
        <v>1</v>
      </c>
      <c r="AC37" t="s">
        <v>177</v>
      </c>
      <c r="AD37" t="s">
        <v>69</v>
      </c>
      <c r="AE37" t="s">
        <v>178</v>
      </c>
      <c r="AF37" t="s">
        <v>179</v>
      </c>
    </row>
    <row r="38" spans="1:32">
      <c r="A38" t="s">
        <v>32</v>
      </c>
      <c r="B38" t="s">
        <v>180</v>
      </c>
      <c r="C38" t="s">
        <v>34</v>
      </c>
      <c r="D38">
        <v>1</v>
      </c>
      <c r="E38">
        <v>15</v>
      </c>
      <c r="F38">
        <v>0.0093</v>
      </c>
      <c r="G38">
        <v>11</v>
      </c>
      <c r="H38">
        <v>4</v>
      </c>
      <c r="I38">
        <v>0.31</v>
      </c>
      <c r="J38">
        <v>0.2</v>
      </c>
      <c r="K38">
        <v>0.002</v>
      </c>
      <c r="L38">
        <v>0.13</v>
      </c>
      <c r="M38" t="s">
        <v>35</v>
      </c>
      <c r="N38">
        <v>58</v>
      </c>
      <c r="O38">
        <v>1</v>
      </c>
      <c r="P38">
        <f>HYPERLINK("http://localhost:60151/load?file=/app/project_folder/igv/FR05812606.xml&amp;merge=false","IGV")</f>
        <v>0</v>
      </c>
      <c r="Q38">
        <f>HYPERLINK("http://localhost:60151/goto?locus=14:105952227-106549286","GOTO")</f>
        <v>0</v>
      </c>
      <c r="R38" t="s">
        <v>181</v>
      </c>
      <c r="S38" t="s">
        <v>37</v>
      </c>
      <c r="T38">
        <v>149265</v>
      </c>
      <c r="U38" t="s">
        <v>58</v>
      </c>
      <c r="V38">
        <v>0.002</v>
      </c>
      <c r="W38">
        <v>0</v>
      </c>
      <c r="X38">
        <v>52</v>
      </c>
      <c r="Y38">
        <v>0.271</v>
      </c>
      <c r="Z38">
        <v>52.7</v>
      </c>
      <c r="AA38" t="s">
        <v>182</v>
      </c>
      <c r="AB38">
        <v>11</v>
      </c>
      <c r="AC38" t="s">
        <v>183</v>
      </c>
      <c r="AD38" t="s">
        <v>47</v>
      </c>
      <c r="AE38" t="s">
        <v>184</v>
      </c>
      <c r="AF38" t="s">
        <v>185</v>
      </c>
    </row>
    <row r="39" spans="1:32">
      <c r="A39" t="s">
        <v>32</v>
      </c>
      <c r="B39" t="s">
        <v>186</v>
      </c>
      <c r="C39" t="s">
        <v>34</v>
      </c>
      <c r="D39">
        <v>1</v>
      </c>
      <c r="E39">
        <v>6</v>
      </c>
      <c r="F39">
        <v>0.007</v>
      </c>
      <c r="G39">
        <v>5</v>
      </c>
      <c r="H39">
        <v>1</v>
      </c>
      <c r="I39">
        <v>0.1</v>
      </c>
      <c r="J39">
        <v>0.02</v>
      </c>
      <c r="K39">
        <v>0.004</v>
      </c>
      <c r="L39">
        <v>0.12</v>
      </c>
      <c r="M39" t="s">
        <v>43</v>
      </c>
      <c r="N39">
        <v>60</v>
      </c>
      <c r="O39">
        <v>1</v>
      </c>
      <c r="P39">
        <f>HYPERLINK("http://localhost:60151/load?file=/app/project_folder/igv/FR05812606.xml&amp;merge=false","IGV")</f>
        <v>0</v>
      </c>
      <c r="Q39">
        <f>HYPERLINK("http://localhost:60151/goto?locus=14:106297331-106384635","GOTO")</f>
        <v>0</v>
      </c>
      <c r="R39" t="s">
        <v>187</v>
      </c>
      <c r="S39" t="s">
        <v>37</v>
      </c>
      <c r="T39">
        <v>21826</v>
      </c>
      <c r="U39" t="s">
        <v>58</v>
      </c>
      <c r="V39">
        <v>0.004</v>
      </c>
      <c r="W39">
        <v>0</v>
      </c>
      <c r="X39">
        <v>51</v>
      </c>
      <c r="Y39">
        <v>0.29</v>
      </c>
      <c r="Z39">
        <v>59.3</v>
      </c>
      <c r="AA39" t="s">
        <v>45</v>
      </c>
      <c r="AB39">
        <v>11</v>
      </c>
      <c r="AC39" t="s">
        <v>188</v>
      </c>
      <c r="AD39" t="s">
        <v>47</v>
      </c>
    </row>
    <row r="40" spans="1:32">
      <c r="A40" t="s">
        <v>32</v>
      </c>
      <c r="B40" t="s">
        <v>189</v>
      </c>
      <c r="C40" t="s">
        <v>34</v>
      </c>
      <c r="D40">
        <v>1</v>
      </c>
      <c r="E40">
        <v>5</v>
      </c>
      <c r="F40">
        <v>0.0016</v>
      </c>
      <c r="G40">
        <v>5</v>
      </c>
      <c r="H40">
        <v>0</v>
      </c>
      <c r="I40">
        <v>0.57</v>
      </c>
      <c r="J40">
        <v>0.45</v>
      </c>
      <c r="K40">
        <v>0.002</v>
      </c>
      <c r="L40">
        <v>0.16</v>
      </c>
      <c r="M40" t="s">
        <v>35</v>
      </c>
      <c r="N40">
        <v>57</v>
      </c>
      <c r="O40">
        <v>1</v>
      </c>
      <c r="P40">
        <f>HYPERLINK("http://localhost:60151/load?file=/app/project_folder/igv/FR05812606.xml&amp;merge=false","IGV")</f>
        <v>0</v>
      </c>
      <c r="Q40">
        <f>HYPERLINK("http://localhost:60151/goto?locus=14:105788613-107233504","GOTO")</f>
        <v>0</v>
      </c>
      <c r="R40" t="s">
        <v>190</v>
      </c>
      <c r="S40" t="s">
        <v>37</v>
      </c>
      <c r="T40">
        <v>361223</v>
      </c>
      <c r="U40" t="s">
        <v>38</v>
      </c>
      <c r="V40">
        <v>0.002</v>
      </c>
      <c r="W40">
        <v>0</v>
      </c>
      <c r="X40">
        <v>45</v>
      </c>
      <c r="Y40">
        <v>0.279</v>
      </c>
      <c r="Z40">
        <v>58.8</v>
      </c>
      <c r="AA40" t="s">
        <v>191</v>
      </c>
      <c r="AB40">
        <v>51</v>
      </c>
      <c r="AC40" t="s">
        <v>192</v>
      </c>
      <c r="AD40" t="s">
        <v>159</v>
      </c>
      <c r="AF40" t="s">
        <v>193</v>
      </c>
    </row>
    <row r="41" spans="1:32">
      <c r="A41" t="s">
        <v>32</v>
      </c>
      <c r="B41" t="s">
        <v>194</v>
      </c>
      <c r="C41" t="s">
        <v>34</v>
      </c>
      <c r="D41">
        <v>1</v>
      </c>
      <c r="E41">
        <v>4</v>
      </c>
      <c r="F41">
        <v>0.0025</v>
      </c>
      <c r="G41">
        <v>4</v>
      </c>
      <c r="H41">
        <v>0</v>
      </c>
      <c r="I41">
        <v>0.59</v>
      </c>
      <c r="J41">
        <v>0.34</v>
      </c>
      <c r="K41">
        <v>0.002</v>
      </c>
      <c r="L41">
        <v>0.14</v>
      </c>
      <c r="M41" t="s">
        <v>35</v>
      </c>
      <c r="N41">
        <v>60</v>
      </c>
      <c r="O41">
        <v>1</v>
      </c>
      <c r="P41">
        <f>HYPERLINK("http://localhost:60151/load?file=/app/project_folder/igv/FR05812606.xml&amp;merge=false","IGV")</f>
        <v>0</v>
      </c>
      <c r="Q41">
        <f>HYPERLINK("http://localhost:60151/goto?locus=14:105997721-106885033","GOTO")</f>
        <v>0</v>
      </c>
      <c r="R41" t="s">
        <v>195</v>
      </c>
      <c r="S41" t="s">
        <v>37</v>
      </c>
      <c r="T41">
        <v>221828</v>
      </c>
      <c r="U41" t="s">
        <v>58</v>
      </c>
      <c r="V41">
        <v>0.002</v>
      </c>
      <c r="W41">
        <v>0</v>
      </c>
      <c r="X41">
        <v>47</v>
      </c>
      <c r="Y41">
        <v>0.277</v>
      </c>
      <c r="Z41">
        <v>58.8</v>
      </c>
      <c r="AA41" t="s">
        <v>196</v>
      </c>
      <c r="AB41">
        <v>42</v>
      </c>
      <c r="AC41" t="s">
        <v>197</v>
      </c>
      <c r="AD41" t="s">
        <v>159</v>
      </c>
    </row>
    <row r="42" spans="1:32">
      <c r="A42" t="s">
        <v>32</v>
      </c>
      <c r="B42" t="s">
        <v>198</v>
      </c>
      <c r="C42" t="s">
        <v>34</v>
      </c>
      <c r="D42">
        <v>1</v>
      </c>
      <c r="E42">
        <v>20</v>
      </c>
      <c r="F42">
        <v>0.0001</v>
      </c>
      <c r="G42">
        <v>13</v>
      </c>
      <c r="H42">
        <v>7</v>
      </c>
      <c r="I42">
        <v>0.07</v>
      </c>
      <c r="J42">
        <v>0.02</v>
      </c>
      <c r="K42">
        <v>0.004</v>
      </c>
      <c r="L42">
        <v>0.13</v>
      </c>
      <c r="M42" t="s">
        <v>43</v>
      </c>
      <c r="N42">
        <v>60</v>
      </c>
      <c r="O42">
        <v>1</v>
      </c>
      <c r="P42">
        <f>HYPERLINK("http://localhost:60151/load?file=/app/project_folder/igv/FR05812606.xml&amp;merge=false","IGV")</f>
        <v>0</v>
      </c>
      <c r="Q42">
        <f>HYPERLINK("http://localhost:60151/goto?locus=14:106274348-106425007","GOTO")</f>
        <v>0</v>
      </c>
      <c r="R42" t="s">
        <v>199</v>
      </c>
      <c r="S42" t="s">
        <v>37</v>
      </c>
      <c r="T42">
        <v>37665</v>
      </c>
      <c r="U42" t="s">
        <v>58</v>
      </c>
      <c r="V42">
        <v>0.004</v>
      </c>
      <c r="W42">
        <v>0</v>
      </c>
      <c r="X42">
        <v>55</v>
      </c>
      <c r="Y42">
        <v>0.271</v>
      </c>
      <c r="Z42">
        <v>59.3</v>
      </c>
      <c r="AA42" t="s">
        <v>45</v>
      </c>
      <c r="AB42">
        <v>20</v>
      </c>
      <c r="AC42" t="s">
        <v>200</v>
      </c>
      <c r="AD42" t="s">
        <v>47</v>
      </c>
    </row>
    <row r="43" spans="1:32">
      <c r="A43" t="s">
        <v>32</v>
      </c>
      <c r="B43" t="s">
        <v>201</v>
      </c>
      <c r="C43" t="s">
        <v>55</v>
      </c>
      <c r="D43">
        <v>1</v>
      </c>
      <c r="E43">
        <v>8</v>
      </c>
      <c r="F43">
        <v>0</v>
      </c>
      <c r="G43">
        <v>4</v>
      </c>
      <c r="H43">
        <v>4</v>
      </c>
      <c r="I43">
        <v>-1</v>
      </c>
      <c r="J43">
        <v>-1</v>
      </c>
      <c r="K43" t="s">
        <v>45</v>
      </c>
      <c r="L43" t="s">
        <v>45</v>
      </c>
      <c r="M43" t="s">
        <v>43</v>
      </c>
      <c r="N43">
        <v>60</v>
      </c>
      <c r="O43">
        <v>0</v>
      </c>
      <c r="P43">
        <f>HYPERLINK("http://localhost:60151/load?file=/app/project_folder/igv/FR05812606.xml&amp;merge=false","IGV")</f>
        <v>0</v>
      </c>
      <c r="Q43">
        <f>HYPERLINK("http://localhost:60151/goto?locus=16:3419926-3421926%2017:25537291-25539291","GOTO")</f>
        <v>0</v>
      </c>
      <c r="R43" t="s">
        <v>202</v>
      </c>
      <c r="S43" t="s">
        <v>57</v>
      </c>
      <c r="T43" t="s">
        <v>45</v>
      </c>
      <c r="U43" t="s">
        <v>58</v>
      </c>
      <c r="V43">
        <v>0</v>
      </c>
      <c r="W43">
        <v>-1</v>
      </c>
      <c r="X43" t="s">
        <v>45</v>
      </c>
      <c r="Y43" t="s">
        <v>45</v>
      </c>
      <c r="Z43" t="s">
        <v>45</v>
      </c>
      <c r="AA43" t="s">
        <v>45</v>
      </c>
      <c r="AB43">
        <v>1</v>
      </c>
      <c r="AC43" t="s">
        <v>203</v>
      </c>
      <c r="AD43" t="s">
        <v>69</v>
      </c>
    </row>
    <row r="44" spans="1:32">
      <c r="A44" t="s">
        <v>32</v>
      </c>
      <c r="B44" t="s">
        <v>204</v>
      </c>
      <c r="C44" t="s">
        <v>55</v>
      </c>
      <c r="D44">
        <v>1</v>
      </c>
      <c r="E44">
        <v>19</v>
      </c>
      <c r="F44">
        <v>0</v>
      </c>
      <c r="G44">
        <v>19</v>
      </c>
      <c r="H44">
        <v>0</v>
      </c>
      <c r="I44">
        <v>1.47</v>
      </c>
      <c r="J44">
        <v>1.43</v>
      </c>
      <c r="K44">
        <v>-1</v>
      </c>
      <c r="L44">
        <v>0.09</v>
      </c>
      <c r="M44" t="s">
        <v>35</v>
      </c>
      <c r="N44">
        <v>60</v>
      </c>
      <c r="O44">
        <v>1</v>
      </c>
      <c r="P44">
        <f>HYPERLINK("http://localhost:60151/load?file=/app/project_folder/igv/FR05812606.xml&amp;merge=false","IGV")</f>
        <v>0</v>
      </c>
      <c r="Q44">
        <f>HYPERLINK("http://localhost:60151/goto?locus=17:55077586-55084106","GOTO")</f>
        <v>0</v>
      </c>
      <c r="R44" t="s">
        <v>205</v>
      </c>
      <c r="S44" t="s">
        <v>95</v>
      </c>
      <c r="T44">
        <v>1630</v>
      </c>
      <c r="U44" t="s">
        <v>58</v>
      </c>
      <c r="V44">
        <v>0</v>
      </c>
      <c r="W44">
        <v>0</v>
      </c>
      <c r="X44">
        <v>51</v>
      </c>
      <c r="Y44">
        <v>0.321</v>
      </c>
      <c r="Z44">
        <v>60</v>
      </c>
      <c r="AA44" t="s">
        <v>45</v>
      </c>
      <c r="AB44">
        <v>2</v>
      </c>
      <c r="AC44" t="s">
        <v>206</v>
      </c>
      <c r="AD44" t="s">
        <v>41</v>
      </c>
    </row>
    <row r="45" spans="1:32">
      <c r="A45" t="s">
        <v>32</v>
      </c>
      <c r="B45" t="s">
        <v>207</v>
      </c>
      <c r="C45" t="s">
        <v>34</v>
      </c>
      <c r="D45">
        <v>1</v>
      </c>
      <c r="E45">
        <v>21</v>
      </c>
      <c r="F45">
        <v>0</v>
      </c>
      <c r="G45">
        <v>13</v>
      </c>
      <c r="H45">
        <v>8</v>
      </c>
      <c r="I45">
        <v>0.52</v>
      </c>
      <c r="J45">
        <v>0.53</v>
      </c>
      <c r="K45">
        <v>0</v>
      </c>
      <c r="L45">
        <v>0.08</v>
      </c>
      <c r="M45" t="s">
        <v>35</v>
      </c>
      <c r="N45">
        <v>60</v>
      </c>
      <c r="O45">
        <v>1</v>
      </c>
      <c r="P45">
        <f>HYPERLINK("http://localhost:60151/load?file=/app/project_folder/igv/FR05812606.xml&amp;merge=false","IGV")</f>
        <v>0</v>
      </c>
      <c r="Q45">
        <f>HYPERLINK("http://localhost:60151/goto?locus=18:30487349-30509600","GOTO")</f>
        <v>0</v>
      </c>
      <c r="R45" t="s">
        <v>208</v>
      </c>
      <c r="S45" t="s">
        <v>37</v>
      </c>
      <c r="T45">
        <v>5563</v>
      </c>
      <c r="U45" t="s">
        <v>38</v>
      </c>
      <c r="V45">
        <v>0</v>
      </c>
      <c r="W45">
        <v>0</v>
      </c>
      <c r="X45">
        <v>37</v>
      </c>
      <c r="Y45">
        <v>0.313</v>
      </c>
      <c r="Z45">
        <v>60</v>
      </c>
      <c r="AA45" t="s">
        <v>45</v>
      </c>
      <c r="AB45">
        <v>1</v>
      </c>
      <c r="AC45" t="s">
        <v>209</v>
      </c>
      <c r="AD45" t="s">
        <v>69</v>
      </c>
    </row>
    <row r="46" spans="1:32">
      <c r="A46" t="s">
        <v>32</v>
      </c>
      <c r="B46" t="s">
        <v>210</v>
      </c>
      <c r="C46" t="s">
        <v>34</v>
      </c>
      <c r="D46">
        <v>1</v>
      </c>
      <c r="E46">
        <v>0</v>
      </c>
      <c r="F46">
        <v>-1</v>
      </c>
      <c r="G46">
        <v>0</v>
      </c>
      <c r="H46">
        <v>0</v>
      </c>
      <c r="I46">
        <v>0.76</v>
      </c>
      <c r="J46">
        <v>0.65</v>
      </c>
      <c r="K46">
        <v>0</v>
      </c>
      <c r="L46">
        <v>0.1</v>
      </c>
      <c r="M46" t="s">
        <v>35</v>
      </c>
      <c r="N46">
        <v>56</v>
      </c>
      <c r="O46">
        <v>1</v>
      </c>
      <c r="P46">
        <f>HYPERLINK("http://localhost:60151/load?file=/app/project_folder/igv/FR05812606.xml&amp;merge=false","IGV")</f>
        <v>0</v>
      </c>
      <c r="Q46">
        <f>HYPERLINK("http://localhost:60151/goto?locus=22:21503003-23857398","GOTO")</f>
        <v>0</v>
      </c>
      <c r="R46" t="s">
        <v>211</v>
      </c>
      <c r="S46" t="s">
        <v>37</v>
      </c>
      <c r="T46">
        <v>588600</v>
      </c>
      <c r="U46" t="s">
        <v>51</v>
      </c>
      <c r="V46">
        <v>0</v>
      </c>
      <c r="W46">
        <v>0</v>
      </c>
      <c r="X46">
        <v>44</v>
      </c>
      <c r="Y46">
        <v>0.281</v>
      </c>
      <c r="Z46">
        <v>58.2</v>
      </c>
      <c r="AA46" t="s">
        <v>212</v>
      </c>
      <c r="AB46">
        <v>30</v>
      </c>
      <c r="AC46" t="s">
        <v>213</v>
      </c>
      <c r="AD46" t="s">
        <v>159</v>
      </c>
    </row>
    <row r="47" spans="1:32">
      <c r="A47" t="s">
        <v>32</v>
      </c>
      <c r="B47" t="s">
        <v>214</v>
      </c>
      <c r="C47" t="s">
        <v>34</v>
      </c>
      <c r="D47">
        <v>1</v>
      </c>
      <c r="E47">
        <v>0</v>
      </c>
      <c r="F47">
        <v>-1</v>
      </c>
      <c r="G47">
        <v>0</v>
      </c>
      <c r="H47">
        <v>0</v>
      </c>
      <c r="I47">
        <v>0.42</v>
      </c>
      <c r="J47">
        <v>0.34</v>
      </c>
      <c r="K47">
        <v>0.002</v>
      </c>
      <c r="L47">
        <v>0.1</v>
      </c>
      <c r="M47" t="s">
        <v>35</v>
      </c>
      <c r="N47">
        <v>51</v>
      </c>
      <c r="O47">
        <v>1</v>
      </c>
      <c r="P47">
        <f>HYPERLINK("http://localhost:60151/load?file=/app/project_folder/igv/FR05812606.xml&amp;merge=false","IGV")</f>
        <v>0</v>
      </c>
      <c r="Q47">
        <f>HYPERLINK("http://localhost:60151/goto?locus=22:22591153-23632348","GOTO")</f>
        <v>0</v>
      </c>
      <c r="R47" t="s">
        <v>215</v>
      </c>
      <c r="S47" t="s">
        <v>37</v>
      </c>
      <c r="T47">
        <v>260300</v>
      </c>
      <c r="U47" t="s">
        <v>51</v>
      </c>
      <c r="V47">
        <v>0.002</v>
      </c>
      <c r="W47">
        <v>0</v>
      </c>
      <c r="X47">
        <v>47</v>
      </c>
      <c r="Y47">
        <v>0.284</v>
      </c>
      <c r="Z47">
        <v>58.7</v>
      </c>
      <c r="AA47" t="s">
        <v>216</v>
      </c>
      <c r="AB47">
        <v>29</v>
      </c>
      <c r="AC47" t="s">
        <v>217</v>
      </c>
      <c r="AD47" t="s">
        <v>159</v>
      </c>
    </row>
    <row r="48" spans="1:32">
      <c r="A48" t="s">
        <v>32</v>
      </c>
      <c r="B48" t="s">
        <v>218</v>
      </c>
      <c r="C48" t="s">
        <v>55</v>
      </c>
      <c r="D48">
        <v>1</v>
      </c>
      <c r="E48">
        <v>13</v>
      </c>
      <c r="F48">
        <v>0</v>
      </c>
      <c r="G48">
        <v>13</v>
      </c>
      <c r="H48">
        <v>0</v>
      </c>
      <c r="I48">
        <v>1.45</v>
      </c>
      <c r="J48">
        <v>1.45</v>
      </c>
      <c r="K48">
        <v>0</v>
      </c>
      <c r="L48">
        <v>0.1</v>
      </c>
      <c r="M48" t="s">
        <v>35</v>
      </c>
      <c r="N48">
        <v>60</v>
      </c>
      <c r="O48">
        <v>1</v>
      </c>
      <c r="P48">
        <f>HYPERLINK("http://localhost:60151/load?file=/app/project_folder/igv/FR05812606.xml&amp;merge=false","IGV")</f>
        <v>0</v>
      </c>
      <c r="Q48">
        <f>HYPERLINK("http://localhost:60151/goto?locus=22:24038417-24076177","GOTO")</f>
        <v>0</v>
      </c>
      <c r="R48" t="s">
        <v>219</v>
      </c>
      <c r="S48" t="s">
        <v>95</v>
      </c>
      <c r="T48">
        <v>9440</v>
      </c>
      <c r="U48" t="s">
        <v>38</v>
      </c>
      <c r="V48">
        <v>0</v>
      </c>
      <c r="W48">
        <v>0</v>
      </c>
      <c r="X48">
        <v>52</v>
      </c>
      <c r="Y48">
        <v>0.294</v>
      </c>
      <c r="Z48">
        <v>59.9</v>
      </c>
      <c r="AA48" t="s">
        <v>45</v>
      </c>
      <c r="AB48">
        <v>2</v>
      </c>
      <c r="AC48" t="s">
        <v>220</v>
      </c>
      <c r="AD48" t="s">
        <v>41</v>
      </c>
    </row>
    <row r="49" spans="1:32">
      <c r="A49" t="s">
        <v>32</v>
      </c>
      <c r="B49" t="s">
        <v>221</v>
      </c>
      <c r="C49" t="s">
        <v>34</v>
      </c>
      <c r="D49">
        <v>1</v>
      </c>
      <c r="E49">
        <v>63</v>
      </c>
      <c r="F49">
        <v>0</v>
      </c>
      <c r="G49">
        <v>39</v>
      </c>
      <c r="H49">
        <v>24</v>
      </c>
      <c r="I49">
        <v>0.95</v>
      </c>
      <c r="J49">
        <v>0.96</v>
      </c>
      <c r="K49" t="s">
        <v>45</v>
      </c>
      <c r="L49">
        <v>0.11</v>
      </c>
      <c r="M49" t="s">
        <v>43</v>
      </c>
      <c r="N49">
        <v>60</v>
      </c>
      <c r="O49">
        <v>0</v>
      </c>
      <c r="P49">
        <f>HYPERLINK("http://localhost:60151/load?file=/app/project_folder/igv/FR05812606.xml&amp;merge=false","IGV")</f>
        <v>0</v>
      </c>
      <c r="Q49">
        <f>HYPERLINK("http://localhost:60151/goto?locus=X:14728541-14730541%20X:14730319-14732319","GOTO")</f>
        <v>0</v>
      </c>
      <c r="R49" t="s">
        <v>222</v>
      </c>
      <c r="S49" t="s">
        <v>223</v>
      </c>
      <c r="T49">
        <v>1778</v>
      </c>
      <c r="U49" t="s">
        <v>58</v>
      </c>
      <c r="V49">
        <v>0</v>
      </c>
      <c r="W49">
        <v>0</v>
      </c>
      <c r="X49" t="s">
        <v>45</v>
      </c>
      <c r="Y49" t="s">
        <v>45</v>
      </c>
      <c r="Z49">
        <v>60</v>
      </c>
      <c r="AA49" t="s">
        <v>45</v>
      </c>
      <c r="AB49">
        <v>1</v>
      </c>
      <c r="AC49" t="s">
        <v>224</v>
      </c>
      <c r="AD49" t="s">
        <v>69</v>
      </c>
    </row>
    <row r="50" spans="1:32">
      <c r="A50" t="s">
        <v>32</v>
      </c>
      <c r="B50" t="s">
        <v>225</v>
      </c>
      <c r="C50" t="s">
        <v>55</v>
      </c>
      <c r="D50">
        <v>1</v>
      </c>
      <c r="E50">
        <v>8</v>
      </c>
      <c r="F50">
        <v>0</v>
      </c>
      <c r="G50">
        <v>8</v>
      </c>
      <c r="H50">
        <v>0</v>
      </c>
      <c r="I50">
        <v>0.38</v>
      </c>
      <c r="J50">
        <v>0.37</v>
      </c>
      <c r="K50">
        <v>0</v>
      </c>
      <c r="L50">
        <v>0.13</v>
      </c>
      <c r="M50" t="s">
        <v>43</v>
      </c>
      <c r="N50">
        <v>60</v>
      </c>
      <c r="O50">
        <v>1</v>
      </c>
      <c r="P50">
        <f>HYPERLINK("http://localhost:60151/load?file=/app/project_folder/igv/FR05812606.xml&amp;merge=false","IGV")</f>
        <v>0</v>
      </c>
      <c r="Q50">
        <f>HYPERLINK("http://localhost:60151/goto?locus=X:153628147-154026190","GOTO")</f>
        <v>0</v>
      </c>
      <c r="R50" t="s">
        <v>226</v>
      </c>
      <c r="S50" t="s">
        <v>57</v>
      </c>
      <c r="T50">
        <v>99512</v>
      </c>
      <c r="U50" t="s">
        <v>58</v>
      </c>
      <c r="V50">
        <v>0</v>
      </c>
      <c r="W50">
        <v>-1</v>
      </c>
      <c r="X50">
        <v>52</v>
      </c>
      <c r="Y50">
        <v>0.282</v>
      </c>
      <c r="Z50">
        <v>18.9</v>
      </c>
      <c r="AA50" t="s">
        <v>227</v>
      </c>
      <c r="AB50">
        <v>3</v>
      </c>
      <c r="AC50" t="s">
        <v>228</v>
      </c>
      <c r="AD50" t="s">
        <v>159</v>
      </c>
      <c r="AE50" t="s">
        <v>229</v>
      </c>
      <c r="AF50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2019-02-09T16:37:04Z</dcterms:created>
  <dcterms:modified xsi:type="dcterms:W3CDTF">2019-02-09T16:37:04Z</dcterms:modified>
</cp:coreProperties>
</file>