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dace\Desktop\Homework\"/>
    </mc:Choice>
  </mc:AlternateContent>
  <xr:revisionPtr revIDLastSave="0" documentId="13_ncr:1_{7FA29842-C6FD-4050-A9C7-D913AC3DBF21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Kickstarter Data" sheetId="1" r:id="rId1"/>
    <sheet name="Category Outcome" sheetId="3" r:id="rId2"/>
    <sheet name="Sub-Category Outcome" sheetId="5" r:id="rId3"/>
    <sheet name="Outcomes Over Time" sheetId="6" r:id="rId4"/>
    <sheet name="Outcomes Based on Goal" sheetId="7" r:id="rId5"/>
    <sheet name="Statistical Analysis" sheetId="8" r:id="rId6"/>
  </sheets>
  <definedNames>
    <definedName name="_xlnm._FilterDatabase" localSheetId="0" hidden="1">'Kickstarter Data'!$A$1:$T$4115</definedName>
    <definedName name="Backers_1">'Statistical Analysis'!$B$2:$B$2186</definedName>
    <definedName name="Backers_2">'Statistical Analysis'!$E$2:$E$1531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" i="8" l="1"/>
  <c r="K14" i="8"/>
  <c r="K13" i="8"/>
  <c r="K12" i="8"/>
  <c r="I15" i="8"/>
  <c r="I14" i="8"/>
  <c r="I13" i="8"/>
  <c r="I12" i="8"/>
  <c r="J7" i="8"/>
  <c r="I7" i="8"/>
  <c r="J6" i="8"/>
  <c r="I6" i="8"/>
  <c r="J5" i="8"/>
  <c r="I5" i="8"/>
  <c r="J4" i="8"/>
  <c r="I4" i="8"/>
  <c r="J3" i="8"/>
  <c r="I3" i="8"/>
  <c r="J2" i="8"/>
  <c r="I2" i="8"/>
  <c r="D12" i="7"/>
  <c r="D11" i="7"/>
  <c r="D10" i="7"/>
  <c r="D9" i="7"/>
  <c r="D8" i="7"/>
  <c r="D7" i="7"/>
  <c r="D6" i="7"/>
  <c r="D5" i="7"/>
  <c r="D4" i="7"/>
  <c r="D3" i="7"/>
  <c r="D13" i="7"/>
  <c r="D2" i="7"/>
  <c r="C11" i="7"/>
  <c r="C12" i="7"/>
  <c r="C10" i="7"/>
  <c r="C9" i="7"/>
  <c r="C8" i="7"/>
  <c r="C7" i="7"/>
  <c r="C6" i="7"/>
  <c r="C5" i="7"/>
  <c r="C4" i="7"/>
  <c r="C3" i="7"/>
  <c r="C13" i="7"/>
  <c r="C2" i="7"/>
  <c r="B12" i="7"/>
  <c r="B11" i="7"/>
  <c r="E11" i="7" s="1"/>
  <c r="B10" i="7"/>
  <c r="B9" i="7"/>
  <c r="B8" i="7"/>
  <c r="B7" i="7"/>
  <c r="E7" i="7" s="1"/>
  <c r="B6" i="7"/>
  <c r="B5" i="7"/>
  <c r="B4" i="7"/>
  <c r="B3" i="7"/>
  <c r="E3" i="7" s="1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7" l="1"/>
  <c r="G7" i="7"/>
  <c r="H3" i="7"/>
  <c r="H7" i="7"/>
  <c r="H11" i="7"/>
  <c r="G11" i="7"/>
  <c r="E2" i="7"/>
  <c r="H2" i="7" s="1"/>
  <c r="E10" i="7"/>
  <c r="H10" i="7" s="1"/>
  <c r="E6" i="7"/>
  <c r="H6" i="7" s="1"/>
  <c r="F11" i="7"/>
  <c r="F7" i="7"/>
  <c r="F3" i="7"/>
  <c r="E13" i="7"/>
  <c r="G13" i="7" s="1"/>
  <c r="E9" i="7"/>
  <c r="F9" i="7" s="1"/>
  <c r="E5" i="7"/>
  <c r="H5" i="7" s="1"/>
  <c r="E12" i="7"/>
  <c r="H12" i="7" s="1"/>
  <c r="E8" i="7"/>
  <c r="G8" i="7" s="1"/>
  <c r="E4" i="7"/>
  <c r="F4" i="7" s="1"/>
  <c r="H9" i="7" l="1"/>
  <c r="H4" i="7"/>
  <c r="F2" i="7"/>
  <c r="G12" i="7"/>
  <c r="F5" i="7"/>
  <c r="G9" i="7"/>
  <c r="G2" i="7"/>
  <c r="G4" i="7"/>
  <c r="F10" i="7"/>
  <c r="G10" i="7"/>
  <c r="F8" i="7"/>
  <c r="G5" i="7"/>
  <c r="G6" i="7"/>
  <c r="F13" i="7"/>
  <c r="H8" i="7"/>
  <c r="H13" i="7"/>
  <c r="F12" i="7"/>
  <c r="F6" i="7"/>
</calcChain>
</file>

<file path=xl/sharedStrings.xml><?xml version="1.0" encoding="utf-8"?>
<sst xmlns="http://schemas.openxmlformats.org/spreadsheetml/2006/main" count="28558" uniqueCount="8417">
  <si>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</si>
  <si>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</si>
  <si>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</si>
  <si>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</si>
  <si>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</si>
  <si>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</si>
  <si>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</si>
  <si>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</si>
  <si>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</si>
  <si>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</si>
  <si>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</si>
  <si>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</si>
  <si>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</si>
  <si>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</si>
  <si>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</si>
  <si>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</si>
  <si>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</si>
  <si>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</si>
  <si>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</si>
  <si>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</si>
  <si>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</si>
  <si>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</si>
  <si>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</si>
  <si>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</si>
  <si>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</si>
  <si>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</si>
  <si>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</si>
  <si>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</si>
  <si>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</si>
  <si>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</si>
  <si>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</si>
  <si>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</si>
  <si>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</si>
  <si>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</si>
  <si>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</si>
  <si>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</si>
  <si>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</si>
  <si>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</si>
  <si>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</si>
  <si>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</si>
  <si>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</si>
  <si>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</si>
  <si>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</si>
  <si>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</si>
  <si>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</si>
  <si>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</si>
  <si>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</si>
  <si>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</si>
  <si>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</si>
  <si>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</si>
  <si>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</si>
  <si>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</si>
  <si>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</si>
  <si>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</si>
  <si>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</si>
  <si>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</si>
  <si>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</si>
  <si>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</si>
  <si>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</si>
  <si>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</si>
  <si>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</si>
  <si>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</si>
  <si>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</si>
  <si>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</si>
  <si>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</si>
  <si>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</si>
  <si>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</si>
  <si>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</si>
  <si>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</si>
  <si>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</si>
  <si>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</si>
  <si>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</si>
  <si>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</si>
  <si>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</si>
  <si>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</si>
  <si>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</si>
  <si>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</si>
  <si>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</si>
  <si>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</si>
  <si>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</si>
  <si>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</si>
  <si>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</si>
  <si>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</si>
  <si>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</si>
  <si>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</si>
  <si>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</si>
  <si>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</si>
  <si>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</si>
  <si>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</si>
  <si>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</si>
  <si>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</si>
  <si>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</si>
  <si>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</si>
  <si>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</si>
  <si>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</si>
  <si>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</si>
  <si>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</si>
  <si>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</si>
  <si>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</si>
  <si>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</si>
  <si>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</si>
  <si>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</si>
  <si>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</si>
  <si>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</si>
  <si>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</si>
  <si>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</si>
  <si>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</si>
  <si>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</si>
  <si>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</si>
  <si>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</si>
  <si>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</si>
  <si>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</si>
  <si>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</si>
  <si>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</si>
  <si>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</si>
  <si>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</si>
  <si>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</si>
  <si>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</si>
  <si>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</si>
  <si>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</si>
  <si>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</si>
  <si>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</si>
  <si>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</si>
  <si>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</si>
  <si>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</si>
  <si>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</si>
  <si>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</si>
  <si>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</si>
  <si>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</si>
  <si>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</si>
  <si>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</si>
  <si>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</si>
  <si>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</si>
  <si>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</si>
  <si>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</si>
  <si>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</si>
  <si>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</si>
  <si>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</si>
  <si>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</si>
  <si>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</si>
  <si>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</si>
  <si>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</si>
  <si>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</si>
  <si>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</si>
  <si>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</si>
  <si>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</si>
  <si>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</si>
  <si>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</si>
  <si>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</si>
  <si>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</si>
  <si>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</si>
  <si>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</si>
  <si>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</si>
  <si>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</si>
  <si>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</si>
  <si>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</si>
  <si>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</si>
  <si>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</si>
  <si>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</si>
  <si>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</si>
  <si>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</si>
  <si>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</si>
  <si>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</si>
  <si>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</si>
  <si>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</si>
  <si>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</si>
  <si>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</si>
  <si>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</si>
  <si>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</si>
  <si>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</si>
  <si>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</si>
  <si>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</si>
  <si>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</si>
  <si>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</si>
  <si>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</si>
  <si>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</si>
  <si>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</si>
  <si>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</si>
  <si>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</si>
  <si>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</si>
  <si>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</si>
  <si>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</si>
  <si>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</si>
  <si>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</si>
  <si>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</si>
  <si>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</si>
  <si>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</si>
  <si>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</si>
  <si>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</si>
  <si>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</si>
  <si>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</si>
  <si>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</si>
  <si>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</si>
  <si>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</si>
  <si>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</si>
  <si>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</si>
  <si>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</si>
  <si>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</si>
  <si>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</si>
  <si>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</si>
  <si>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</si>
  <si>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</si>
  <si>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</si>
  <si>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</si>
  <si>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</si>
  <si>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</si>
  <si>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</si>
  <si>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</si>
  <si>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</si>
  <si>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</si>
  <si>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</si>
  <si>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</si>
  <si>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</si>
  <si>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</si>
  <si>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</si>
  <si>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</si>
  <si>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</si>
  <si>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</si>
  <si>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</si>
  <si>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</si>
  <si>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</si>
  <si>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</si>
  <si>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</si>
  <si>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</si>
  <si>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</si>
  <si>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</si>
  <si>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</si>
  <si>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</si>
  <si>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</si>
  <si>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</si>
  <si>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</si>
  <si>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</si>
  <si>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</si>
  <si>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</si>
  <si>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</si>
  <si>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</si>
  <si>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</si>
  <si>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</si>
  <si>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</si>
  <si>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</si>
  <si>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</si>
  <si>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</si>
  <si>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</si>
  <si>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</si>
  <si>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</si>
  <si>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</si>
  <si>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</si>
  <si>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</si>
  <si>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</si>
  <si>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</si>
  <si>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</si>
  <si>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</si>
  <si>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</si>
  <si>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</si>
  <si>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</si>
  <si>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</si>
  <si>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</si>
  <si>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</si>
  <si>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</si>
  <si>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</si>
  <si>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</si>
  <si>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</si>
  <si>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</si>
  <si>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</si>
  <si>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</si>
  <si>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</si>
  <si>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</si>
  <si>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</si>
  <si>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</si>
  <si>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</si>
  <si>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</si>
  <si>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</si>
  <si>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</si>
  <si>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</si>
  <si>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</si>
  <si>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</si>
  <si>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</si>
  <si>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</si>
  <si>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</si>
  <si>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</si>
  <si>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</si>
  <si>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</si>
  <si>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</si>
  <si>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</si>
  <si>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</si>
  <si>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</si>
  <si>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</si>
  <si>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</si>
  <si>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</si>
  <si>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</si>
  <si>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</si>
  <si>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</si>
  <si>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</si>
  <si>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</si>
  <si>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</si>
  <si>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</si>
  <si>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</si>
  <si>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</si>
  <si>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</si>
  <si>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</si>
  <si>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</si>
  <si>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</si>
  <si>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</si>
  <si>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</si>
  <si>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</si>
  <si>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</si>
  <si>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</si>
  <si>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</si>
  <si>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</si>
  <si>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</si>
  <si>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</si>
  <si>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</si>
  <si>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</si>
  <si>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</si>
  <si>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</si>
  <si>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</si>
  <si>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</si>
  <si>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</si>
  <si>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</si>
  <si>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</si>
  <si>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</si>
  <si>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</si>
  <si>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</si>
  <si>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</si>
  <si>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</si>
  <si>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</si>
  <si>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</si>
  <si>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</si>
  <si>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</si>
  <si>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</si>
  <si>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</si>
  <si>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</si>
  <si>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</si>
  <si>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</si>
  <si>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</si>
  <si>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</si>
  <si>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</si>
  <si>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</si>
  <si>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</si>
  <si>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</si>
  <si>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</si>
  <si>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</si>
  <si>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</si>
  <si>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</si>
  <si>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</si>
  <si>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</si>
  <si>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</si>
  <si>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</si>
  <si>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</si>
  <si>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</si>
  <si>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</si>
  <si>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</si>
  <si>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</si>
  <si>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</si>
  <si>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</si>
  <si>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</si>
  <si>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</si>
  <si>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</si>
  <si>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</si>
  <si>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</si>
  <si>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</si>
  <si>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</si>
  <si>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</si>
  <si>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</si>
  <si>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</si>
  <si>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</si>
  <si>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</si>
  <si>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</si>
  <si>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</si>
  <si>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</si>
  <si>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</si>
  <si>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</si>
  <si>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</si>
  <si>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</si>
  <si>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</si>
  <si>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</si>
  <si>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</si>
  <si>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</si>
  <si>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</si>
  <si>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</si>
  <si>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</si>
  <si>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</si>
  <si>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</si>
  <si>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</si>
  <si>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</si>
  <si>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</si>
  <si>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</si>
  <si>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</si>
  <si>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</si>
  <si>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</si>
  <si>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</si>
  <si>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</si>
  <si>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</si>
  <si>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</si>
  <si>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</si>
  <si>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</si>
  <si>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</si>
  <si>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</si>
  <si>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</si>
  <si>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</si>
  <si>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</si>
  <si>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</si>
  <si>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</si>
  <si>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</si>
  <si>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</si>
  <si>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</si>
  <si>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</si>
  <si>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</si>
  <si>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</si>
  <si>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</si>
  <si>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</si>
  <si>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</si>
  <si>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</si>
  <si>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</si>
  <si>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</si>
  <si>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</si>
  <si>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</si>
  <si>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</si>
  <si>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</si>
  <si>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</si>
  <si>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</si>
  <si>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</si>
  <si>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</si>
  <si>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</si>
  <si>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</si>
  <si>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</si>
  <si>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</si>
  <si>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</si>
  <si>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</si>
  <si>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</si>
  <si>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</si>
  <si>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</si>
  <si>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</si>
  <si>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</si>
  <si>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</si>
  <si>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</si>
  <si>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</si>
  <si>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</si>
  <si>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</si>
  <si>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</si>
  <si>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</si>
  <si>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</si>
  <si>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</si>
  <si>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</si>
  <si>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</si>
  <si>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</si>
  <si>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</si>
  <si>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</si>
  <si>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</si>
  <si>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</si>
  <si>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</si>
  <si>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</si>
  <si>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</si>
  <si>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</si>
  <si>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</si>
  <si>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</si>
  <si>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</si>
  <si>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</si>
  <si>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</si>
  <si>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</si>
  <si>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</si>
  <si>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</si>
  <si>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</si>
  <si>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</si>
  <si>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</si>
  <si>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</si>
  <si>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</si>
  <si>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</si>
  <si>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</si>
  <si>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</si>
  <si>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</si>
  <si>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</si>
  <si>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</si>
  <si>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</si>
  <si>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</si>
  <si>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</si>
  <si>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</si>
  <si>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</si>
  <si>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</si>
  <si>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</si>
  <si>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</si>
  <si>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</si>
  <si>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</si>
  <si>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</si>
  <si>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</si>
  <si>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</si>
  <si>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</si>
  <si>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</si>
  <si>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</si>
  <si>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</si>
  <si>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</si>
  <si>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</si>
  <si>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</si>
  <si>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</si>
  <si>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</si>
  <si>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</si>
  <si>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</si>
  <si>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</si>
  <si>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</si>
  <si>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</si>
  <si>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</si>
  <si>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</si>
  <si>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</si>
  <si>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</si>
  <si>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</si>
  <si>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</si>
  <si>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</si>
  <si>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</si>
  <si>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</si>
  <si>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</si>
  <si>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</si>
  <si>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</si>
  <si>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</si>
  <si>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</si>
  <si>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</si>
  <si>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</si>
  <si>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</si>
  <si>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</si>
  <si>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</si>
  <si>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</si>
  <si>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</si>
  <si>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</si>
  <si>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</si>
  <si>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</si>
  <si>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</si>
  <si>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</si>
  <si>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</si>
  <si>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</si>
  <si>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</si>
  <si>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</si>
  <si>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</si>
  <si>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</si>
  <si>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</si>
  <si>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</si>
  <si>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</si>
  <si>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</si>
  <si>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</si>
  <si>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</si>
  <si>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</si>
  <si>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</si>
  <si>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</si>
  <si>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</si>
  <si>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</si>
  <si>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</si>
  <si>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</si>
  <si>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</si>
  <si>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</si>
  <si>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</si>
  <si>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</si>
  <si>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</si>
  <si>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</si>
  <si>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</si>
  <si>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</si>
  <si>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</si>
  <si>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</si>
  <si>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</si>
  <si>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</si>
  <si>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</si>
  <si>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</si>
  <si>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</si>
  <si>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</si>
  <si>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</si>
  <si>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</si>
  <si>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</si>
  <si>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</si>
  <si>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</si>
  <si>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</si>
  <si>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</si>
  <si>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</si>
  <si>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</si>
  <si>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</si>
  <si>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</si>
  <si>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</si>
  <si>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</si>
  <si>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</si>
  <si>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</si>
  <si>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</si>
  <si>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</si>
  <si>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</si>
  <si>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</si>
  <si>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</si>
  <si>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</si>
  <si>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</si>
  <si>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</si>
  <si>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</si>
  <si>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</si>
  <si>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</si>
  <si>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</si>
  <si>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</si>
  <si>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</si>
  <si>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</si>
  <si>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</si>
  <si>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</si>
  <si>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</si>
  <si>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</si>
  <si>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</si>
  <si>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</si>
  <si>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</si>
  <si>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</si>
  <si>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</si>
  <si>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</si>
  <si>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</si>
  <si>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</si>
  <si>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</si>
  <si>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</si>
  <si>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</si>
  <si>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</si>
  <si>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</si>
  <si>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</si>
  <si>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</si>
  <si>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</si>
  <si>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</si>
  <si>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</si>
  <si>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</si>
  <si>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</si>
  <si>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</si>
  <si>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</si>
  <si>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</si>
  <si>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</si>
  <si>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</si>
  <si>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</si>
  <si>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</si>
  <si>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</si>
  <si>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</si>
  <si>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</si>
  <si>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</si>
  <si>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</si>
  <si>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</si>
  <si>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</si>
  <si>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</si>
  <si>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</si>
  <si>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</si>
  <si>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</si>
  <si>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</si>
  <si>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</si>
  <si>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</si>
  <si>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</si>
  <si>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</si>
  <si>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</si>
  <si>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</si>
  <si>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</si>
  <si>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</si>
  <si>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</si>
  <si>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</si>
  <si>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</si>
  <si>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</si>
  <si>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</si>
  <si>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</si>
  <si>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</si>
  <si>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</si>
  <si>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</si>
  <si>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</si>
  <si>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</si>
  <si>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</si>
  <si>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</si>
  <si>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</si>
  <si>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</si>
  <si>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</si>
  <si>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</si>
  <si>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</si>
  <si>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</si>
  <si>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</si>
  <si>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</si>
  <si>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</si>
  <si>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</si>
  <si>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</si>
  <si>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</si>
  <si>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</si>
  <si>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</si>
  <si>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</si>
  <si>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</si>
  <si>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</si>
  <si>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</si>
  <si>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</si>
  <si>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</si>
  <si>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</si>
  <si>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</si>
  <si>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</si>
  <si>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</si>
  <si>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</si>
  <si>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</si>
  <si>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</si>
  <si>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</si>
  <si>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</si>
  <si>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</si>
  <si>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</si>
  <si>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</si>
  <si>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</si>
  <si>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</si>
  <si>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</si>
  <si>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</si>
  <si>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</si>
  <si>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</si>
  <si>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</si>
  <si>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</si>
  <si>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</si>
  <si>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</si>
  <si>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</si>
  <si>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</si>
  <si>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</si>
  <si>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</si>
  <si>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</si>
  <si>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</si>
  <si>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</si>
  <si>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</si>
  <si>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</si>
  <si>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</si>
  <si>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</si>
  <si>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</si>
  <si>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</si>
  <si>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</si>
  <si>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</si>
  <si>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</si>
  <si>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</si>
  <si>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</si>
  <si>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</si>
  <si>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</si>
  <si>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</si>
  <si>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</si>
  <si>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</si>
  <si>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</si>
  <si>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</si>
  <si>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</si>
  <si>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</si>
  <si>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</si>
  <si>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</si>
  <si>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</si>
  <si>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</si>
  <si>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</si>
  <si>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</si>
  <si>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</si>
  <si>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</si>
  <si>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</si>
  <si>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</si>
  <si>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</si>
  <si>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</si>
  <si>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</si>
  <si>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</si>
  <si>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</si>
  <si>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</si>
  <si>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</si>
  <si>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</si>
  <si>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</si>
  <si>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</si>
  <si>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</si>
  <si>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</si>
  <si>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</si>
  <si>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</si>
  <si>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</si>
  <si>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</si>
  <si>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</si>
  <si>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</si>
  <si>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</si>
  <si>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</si>
  <si>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</si>
  <si>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</si>
  <si>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</si>
  <si>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</si>
  <si>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</si>
  <si>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</si>
  <si>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</si>
  <si>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</si>
  <si>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</si>
  <si>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</si>
  <si>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</si>
  <si>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</si>
  <si>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</si>
  <si>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</si>
  <si>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</si>
  <si>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</si>
  <si>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</si>
  <si>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</si>
  <si>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</si>
  <si>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</si>
  <si>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</si>
  <si>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</si>
  <si>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</si>
  <si>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</si>
  <si>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</si>
  <si>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</si>
  <si>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</si>
  <si>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</si>
  <si>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</si>
  <si>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</si>
  <si>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</si>
  <si>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</si>
  <si>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</si>
  <si>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</si>
  <si>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</si>
  <si>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</si>
  <si>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</si>
  <si>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</si>
  <si>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</si>
  <si>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</si>
  <si>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</si>
  <si>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</si>
  <si>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</si>
  <si>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</si>
  <si>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</si>
  <si>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</si>
  <si>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</si>
  <si>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</si>
  <si>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</si>
  <si>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</si>
  <si>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</si>
  <si>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</si>
  <si>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</si>
  <si>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</si>
  <si>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</si>
  <si>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</si>
  <si>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</si>
  <si>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</si>
  <si>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</si>
  <si>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</si>
  <si>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</si>
  <si>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</si>
  <si>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</si>
  <si>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</si>
  <si>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</si>
  <si>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</si>
  <si>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</si>
  <si>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</si>
  <si>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</si>
  <si>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</si>
  <si>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</si>
  <si>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</si>
  <si>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</si>
  <si>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</si>
  <si>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</si>
  <si>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</si>
  <si>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</si>
  <si>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</si>
  <si>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</si>
  <si>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</si>
  <si>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</si>
  <si>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</si>
  <si>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</si>
  <si>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</si>
  <si>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</si>
  <si>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</si>
  <si>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</si>
  <si>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</si>
  <si>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</si>
  <si>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</si>
  <si>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</si>
  <si>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</si>
  <si>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</si>
  <si>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</si>
  <si>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</si>
  <si>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</si>
  <si>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</si>
  <si>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</si>
  <si>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</si>
  <si>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</si>
  <si>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</si>
  <si>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</si>
  <si>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</si>
  <si>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</si>
  <si>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</si>
  <si>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</si>
  <si>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</si>
  <si>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</si>
  <si>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</si>
  <si>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</si>
  <si>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</si>
  <si>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</si>
  <si>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</si>
  <si>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</si>
  <si>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</si>
  <si>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</si>
  <si>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</si>
  <si>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</si>
  <si>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</si>
  <si>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</si>
  <si>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</si>
  <si>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</si>
  <si>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</si>
  <si>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</si>
  <si>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</si>
  <si>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</si>
  <si>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</si>
  <si>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</si>
  <si>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</si>
  <si>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</si>
  <si>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</si>
  <si>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</si>
  <si>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</si>
  <si>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</si>
  <si>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</si>
  <si>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</si>
  <si>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</si>
  <si>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</si>
  <si>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</si>
  <si>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</si>
  <si>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</si>
  <si>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</si>
  <si>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</si>
  <si>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</si>
  <si>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</si>
  <si>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</si>
  <si>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</si>
  <si>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</si>
  <si>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</si>
  <si>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</si>
  <si>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</si>
  <si>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</si>
  <si>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</si>
  <si>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</si>
  <si>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</si>
  <si>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</si>
  <si>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</si>
  <si>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</si>
  <si>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</si>
  <si>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</si>
  <si>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</si>
  <si>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</si>
  <si>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</si>
  <si>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</si>
  <si>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</si>
  <si>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</si>
  <si>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</si>
  <si>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</si>
  <si>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</si>
  <si>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</si>
  <si>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</si>
  <si>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</si>
  <si>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</si>
  <si>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</si>
  <si>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</si>
  <si>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</si>
  <si>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</si>
  <si>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</si>
  <si>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</si>
  <si>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</si>
  <si>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</si>
  <si>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</si>
  <si>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</si>
  <si>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</si>
  <si>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</si>
  <si>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</si>
  <si>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</si>
  <si>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</si>
  <si>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</si>
  <si>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</si>
  <si>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</si>
  <si>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</si>
  <si>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</si>
  <si>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</si>
  <si>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</si>
  <si>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</si>
  <si>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</si>
  <si>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</si>
  <si>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</si>
  <si>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</si>
  <si>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</si>
  <si>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</si>
  <si>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</si>
  <si>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</si>
  <si>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</si>
  <si>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</si>
  <si>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</si>
  <si>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</si>
  <si>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</si>
  <si>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</si>
  <si>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</si>
  <si>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</si>
  <si>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</si>
  <si>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</si>
  <si>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</si>
  <si>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</si>
  <si>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</si>
  <si>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</si>
  <si>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</si>
  <si>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</si>
  <si>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</si>
  <si>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</si>
  <si>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</si>
  <si>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</si>
  <si>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</si>
  <si>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</si>
  <si>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</si>
  <si>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</si>
  <si>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</si>
  <si>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</si>
  <si>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</si>
  <si>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</si>
  <si>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</si>
  <si>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</si>
  <si>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</si>
  <si>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</si>
  <si>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</si>
  <si>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</si>
  <si>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</si>
  <si>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</si>
  <si>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</si>
  <si>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</si>
  <si>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</si>
  <si>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</si>
  <si>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</si>
  <si>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</si>
  <si>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</si>
  <si>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</si>
  <si>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</si>
  <si>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</si>
  <si>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</si>
  <si>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</si>
  <si>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</si>
  <si>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</si>
  <si>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</si>
  <si>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</si>
  <si>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</si>
  <si>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</si>
  <si>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</si>
  <si>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</si>
  <si>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</si>
  <si>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</si>
  <si>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</si>
  <si>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</si>
  <si>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</si>
  <si>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</si>
  <si>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</si>
  <si>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</si>
  <si>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</si>
  <si>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</si>
  <si>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</si>
  <si>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</si>
  <si>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</si>
  <si>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</si>
  <si>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</si>
  <si>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</si>
  <si>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</si>
  <si>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</si>
  <si>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</si>
  <si>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</si>
  <si>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</si>
  <si>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</si>
  <si>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</si>
  <si>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</si>
  <si>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</si>
  <si>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</si>
  <si>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</si>
  <si>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</si>
  <si>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</si>
  <si>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</si>
  <si>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</si>
  <si>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</si>
  <si>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</si>
  <si>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</si>
  <si>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</si>
  <si>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</si>
  <si>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</si>
  <si>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</si>
  <si>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</si>
  <si>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</si>
  <si>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</si>
  <si>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</si>
  <si>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</si>
  <si>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</si>
  <si>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</si>
  <si>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</si>
  <si>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</si>
  <si>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</si>
  <si>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</si>
  <si>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</si>
  <si>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</si>
  <si>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</si>
  <si>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</si>
  <si>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</si>
  <si>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</si>
  <si>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</si>
  <si>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</si>
  <si>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</si>
  <si>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</si>
  <si>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</si>
  <si>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</si>
  <si>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</si>
  <si>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</si>
  <si>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</si>
  <si>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</si>
  <si>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</si>
  <si>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</si>
  <si>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</si>
  <si>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</si>
  <si>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</si>
  <si>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</si>
  <si>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</si>
  <si>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</si>
  <si>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</si>
  <si>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</si>
  <si>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</si>
  <si>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</si>
  <si>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</si>
  <si>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</si>
  <si>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</si>
  <si>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</si>
  <si>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</si>
  <si>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</si>
  <si>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</si>
  <si>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</si>
  <si>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</si>
  <si>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</si>
  <si>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</si>
  <si>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</si>
  <si>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</si>
  <si>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</si>
  <si>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</si>
  <si>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</si>
  <si>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</si>
  <si>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</si>
  <si>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</si>
  <si>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</si>
  <si>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</si>
  <si>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</si>
  <si>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</si>
  <si>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</si>
  <si>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</si>
  <si>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</si>
  <si>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</si>
  <si>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</si>
  <si>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</si>
  <si>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</si>
  <si>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</si>
  <si>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</si>
  <si>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</si>
  <si>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</si>
  <si>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</si>
  <si>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</si>
  <si>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</si>
  <si>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</si>
  <si>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</si>
  <si>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</si>
  <si>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</si>
  <si>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</si>
  <si>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</si>
  <si>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</si>
  <si>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</si>
  <si>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</si>
  <si>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</si>
  <si>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</si>
  <si>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</si>
  <si>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</si>
  <si>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</si>
  <si>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</si>
  <si>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</si>
  <si>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</si>
  <si>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</si>
  <si>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</si>
  <si>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</si>
  <si>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</si>
  <si>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</si>
  <si>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</si>
  <si>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</si>
  <si>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</si>
  <si>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</si>
  <si>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</si>
  <si>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</si>
  <si>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</si>
  <si>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</si>
  <si>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</si>
  <si>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</si>
  <si>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</si>
  <si>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</si>
  <si>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</si>
  <si>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</si>
  <si>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</si>
  <si>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</si>
  <si>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</si>
  <si>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</si>
  <si>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</si>
  <si>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</si>
  <si>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</si>
  <si>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</si>
  <si>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</si>
  <si>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</si>
  <si>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</si>
  <si>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</si>
  <si>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</si>
  <si>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</si>
  <si>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</si>
  <si>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</si>
  <si>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</si>
  <si>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</si>
  <si>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</si>
  <si>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</si>
  <si>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</si>
  <si>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</si>
  <si>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</si>
  <si>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</si>
  <si>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</si>
  <si>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</si>
  <si>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</si>
  <si>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</si>
  <si>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</si>
  <si>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</si>
  <si>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</si>
  <si>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</si>
  <si>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</si>
  <si>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</si>
  <si>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</si>
  <si>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</si>
  <si>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</si>
  <si>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</si>
  <si>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</si>
  <si>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</si>
  <si>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</si>
  <si>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</si>
  <si>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</si>
  <si>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</si>
  <si>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</si>
  <si>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</si>
  <si>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</si>
  <si>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</si>
  <si>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</si>
  <si>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</si>
  <si>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</si>
  <si>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</si>
  <si>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</si>
  <si>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</si>
  <si>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</si>
  <si>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</si>
  <si>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</si>
  <si>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</si>
  <si>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</si>
  <si>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</si>
  <si>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</si>
  <si>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</si>
  <si>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</si>
  <si>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</si>
  <si>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</si>
  <si>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</si>
  <si>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</si>
  <si>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</si>
  <si>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</si>
  <si>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</si>
  <si>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</si>
  <si>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</si>
  <si>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</si>
  <si>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</si>
  <si>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</si>
  <si>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</si>
  <si>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</si>
  <si>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</si>
  <si>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</si>
  <si>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</si>
  <si>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</si>
  <si>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</si>
  <si>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</si>
  <si>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</si>
  <si>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</si>
  <si>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</si>
  <si>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</si>
  <si>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</si>
  <si>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</si>
  <si>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</si>
  <si>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</si>
  <si>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</si>
  <si>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</si>
  <si>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</si>
  <si>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</si>
  <si>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</si>
  <si>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</si>
  <si>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</si>
  <si>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</si>
  <si>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</si>
  <si>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</si>
  <si>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</si>
  <si>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</si>
  <si>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</si>
  <si>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</si>
  <si>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</si>
  <si>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</si>
  <si>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</si>
  <si>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</si>
  <si>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</si>
  <si>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</si>
  <si>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</si>
  <si>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</si>
  <si>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</si>
  <si>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</si>
  <si>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</si>
  <si>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</si>
  <si>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</si>
  <si>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</si>
  <si>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</si>
  <si>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</si>
  <si>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</si>
  <si>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</si>
  <si>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</si>
  <si>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</si>
  <si>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</si>
  <si>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</si>
  <si>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</si>
  <si>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</si>
  <si>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</si>
  <si>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</si>
  <si>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</si>
  <si>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</si>
  <si>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</si>
  <si>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</si>
  <si>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</si>
  <si>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</si>
  <si>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</si>
  <si>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</si>
  <si>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</si>
  <si>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</si>
  <si>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</si>
  <si>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</si>
  <si>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</si>
  <si>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</si>
  <si>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</si>
  <si>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</si>
  <si>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</si>
  <si>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</si>
  <si>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</si>
  <si>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</si>
  <si>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</si>
  <si>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</si>
  <si>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</si>
  <si>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</si>
  <si>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</si>
  <si>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</si>
  <si>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</si>
  <si>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</si>
  <si>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</si>
  <si>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</si>
  <si>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</si>
  <si>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</si>
  <si>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</si>
  <si>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</si>
  <si>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</si>
  <si>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</si>
  <si>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</si>
  <si>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</si>
  <si>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</si>
  <si>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</si>
  <si>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</si>
  <si>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</si>
  <si>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</si>
  <si>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</si>
  <si>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</si>
  <si>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</si>
  <si>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</si>
  <si>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</si>
  <si>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</si>
  <si>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</si>
  <si>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</si>
  <si>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</si>
  <si>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</si>
  <si>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</si>
  <si>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</si>
  <si>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</si>
  <si>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</si>
  <si>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</si>
  <si>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</si>
  <si>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</si>
  <si>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</si>
  <si>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</si>
  <si>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</si>
  <si>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</si>
  <si>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</si>
  <si>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</si>
  <si>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</si>
  <si>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</si>
  <si>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</si>
  <si>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</si>
  <si>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</si>
  <si>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</si>
  <si>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</si>
  <si>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</si>
  <si>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</si>
  <si>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</si>
  <si>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</si>
  <si>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</si>
  <si>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</si>
  <si>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</si>
  <si>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</si>
  <si>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</si>
  <si>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</si>
  <si>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</si>
  <si>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</si>
  <si>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</si>
  <si>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</si>
  <si>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</si>
  <si>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</si>
  <si>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</si>
  <si>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</si>
  <si>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</si>
  <si>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</si>
  <si>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</si>
  <si>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</si>
  <si>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</si>
  <si>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</si>
  <si>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</si>
  <si>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</si>
  <si>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</si>
  <si>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</si>
  <si>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</si>
  <si>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</si>
  <si>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</si>
  <si>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</si>
  <si>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</si>
  <si>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</si>
  <si>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</si>
  <si>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</si>
  <si>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</si>
  <si>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</si>
  <si>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</si>
  <si>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</si>
  <si>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</si>
  <si>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</si>
  <si>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</si>
  <si>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</si>
  <si>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</si>
  <si>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</si>
  <si>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</si>
  <si>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</si>
  <si>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</si>
  <si>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</si>
  <si>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</si>
  <si>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</si>
  <si>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</si>
  <si>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</si>
  <si>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</si>
  <si>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</si>
  <si>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</si>
  <si>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</si>
  <si>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</si>
  <si>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</si>
  <si>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</si>
  <si>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</si>
  <si>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</si>
  <si>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</si>
  <si>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</si>
  <si>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</si>
  <si>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</si>
  <si>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</si>
  <si>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</si>
  <si>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</si>
  <si>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</si>
  <si>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</si>
  <si>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</si>
  <si>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</si>
  <si>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</si>
  <si>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</si>
  <si>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</si>
  <si>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</si>
  <si>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</si>
  <si>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</si>
  <si>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</si>
  <si>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</si>
  <si>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</si>
  <si>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</si>
  <si>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</si>
  <si>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</si>
  <si>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</si>
  <si>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</si>
  <si>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</si>
  <si>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</si>
  <si>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</si>
  <si>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</si>
  <si>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</si>
  <si>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</si>
  <si>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</si>
  <si>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</si>
  <si>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</si>
  <si>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</si>
  <si>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</si>
  <si>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</si>
  <si>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</si>
  <si>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</si>
  <si>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</si>
  <si>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</si>
  <si>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</si>
  <si>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</si>
  <si>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</si>
  <si>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</si>
  <si>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</si>
  <si>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</si>
  <si>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</si>
  <si>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</si>
  <si>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</si>
  <si>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</si>
  <si>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</si>
  <si>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</si>
  <si>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</si>
  <si>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</si>
  <si>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</si>
  <si>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</si>
  <si>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</si>
  <si>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</si>
  <si>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</si>
  <si>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</si>
  <si>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</si>
  <si>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</si>
  <si>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</si>
  <si>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</si>
  <si>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</si>
  <si>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</si>
  <si>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</si>
  <si>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</si>
  <si>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</si>
  <si>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</si>
  <si>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</si>
  <si>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</si>
  <si>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</si>
  <si>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</si>
  <si>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</si>
  <si>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</si>
  <si>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</si>
  <si>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</si>
  <si>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</si>
  <si>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</si>
  <si>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</si>
  <si>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</si>
  <si>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</si>
  <si>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</si>
  <si>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</si>
  <si>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</si>
  <si>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</si>
  <si>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</si>
  <si>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</si>
  <si>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</si>
  <si>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</si>
  <si>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</si>
  <si>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</si>
  <si>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</si>
  <si>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</si>
  <si>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</si>
  <si>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</si>
  <si>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</si>
  <si>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</si>
  <si>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</si>
  <si>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</si>
  <si>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</si>
  <si>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</si>
  <si>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</si>
  <si>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</si>
  <si>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</si>
  <si>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</si>
  <si>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</si>
  <si>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</si>
  <si>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</si>
  <si>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</si>
  <si>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</si>
  <si>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</si>
  <si>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</si>
  <si>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</si>
  <si>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</si>
  <si>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</si>
  <si>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</si>
  <si>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</si>
  <si>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</si>
  <si>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</si>
  <si>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</si>
  <si>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</si>
  <si>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</si>
  <si>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</si>
  <si>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</si>
  <si>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</si>
  <si>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</si>
  <si>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</si>
  <si>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</si>
  <si>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</si>
  <si>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</si>
  <si>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</si>
  <si>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</si>
  <si>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</si>
  <si>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</si>
  <si>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</si>
  <si>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</si>
  <si>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</si>
  <si>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</si>
  <si>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</si>
  <si>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</si>
  <si>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</si>
  <si>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</si>
  <si>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</si>
  <si>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</si>
  <si>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</si>
  <si>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</si>
  <si>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</si>
  <si>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</si>
  <si>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</si>
  <si>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</si>
  <si>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</si>
  <si>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</si>
  <si>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</si>
  <si>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</si>
  <si>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</si>
  <si>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</si>
  <si>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</si>
  <si>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</si>
  <si>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</si>
  <si>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</si>
  <si>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</si>
  <si>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</si>
  <si>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</si>
  <si>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</si>
  <si>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</si>
  <si>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</si>
  <si>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</si>
  <si>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</si>
  <si>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</si>
  <si>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</si>
  <si>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</si>
  <si>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</si>
  <si>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</si>
  <si>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</si>
  <si>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</si>
  <si>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</si>
  <si>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</si>
  <si>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</si>
  <si>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</si>
  <si>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</si>
  <si>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</si>
  <si>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</si>
  <si>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</si>
  <si>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</si>
  <si>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</si>
  <si>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</si>
  <si>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</si>
  <si>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</si>
  <si>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</si>
  <si>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</si>
  <si>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</si>
  <si>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</si>
  <si>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</si>
  <si>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</si>
  <si>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</si>
  <si>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</si>
  <si>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</si>
  <si>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</si>
  <si>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</si>
  <si>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</si>
  <si>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</si>
  <si>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</si>
  <si>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</si>
  <si>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</si>
  <si>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</si>
  <si>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</si>
  <si>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</si>
  <si>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</si>
  <si>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</si>
  <si>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</si>
  <si>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</si>
  <si>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</si>
  <si>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</si>
  <si>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</si>
  <si>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</si>
  <si>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</si>
  <si>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</si>
  <si>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</si>
  <si>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</si>
  <si>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</si>
  <si>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</si>
  <si>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</si>
  <si>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</si>
  <si>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</si>
  <si>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</si>
  <si>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</si>
  <si>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</si>
  <si>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</si>
  <si>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</si>
  <si>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</si>
  <si>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</si>
  <si>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</si>
  <si>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</si>
  <si>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</si>
  <si>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</si>
  <si>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</si>
  <si>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</si>
  <si>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</si>
  <si>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</si>
  <si>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</si>
  <si>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</si>
  <si>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</si>
  <si>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</si>
  <si>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</si>
  <si>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</si>
  <si>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</si>
  <si>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</si>
  <si>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</si>
  <si>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</si>
  <si>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</si>
  <si>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</si>
  <si>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</si>
  <si>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</si>
  <si>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</si>
  <si>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</si>
  <si>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</si>
  <si>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</si>
  <si>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</si>
  <si>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</si>
  <si>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</si>
  <si>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</si>
  <si>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</si>
  <si>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</si>
  <si>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</si>
  <si>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</si>
  <si>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</si>
  <si>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</si>
  <si>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</si>
  <si>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</si>
  <si>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</si>
  <si>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</si>
  <si>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</si>
  <si>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</si>
  <si>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</si>
  <si>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</si>
  <si>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</si>
  <si>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</si>
  <si>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</si>
  <si>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</si>
  <si>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</si>
  <si>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</si>
  <si>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</si>
  <si>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</si>
  <si>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</si>
  <si>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</si>
  <si>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</si>
  <si>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</si>
  <si>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</si>
  <si>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</si>
  <si>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</si>
  <si>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</si>
  <si>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</si>
  <si>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</si>
  <si>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</si>
  <si>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</si>
  <si>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</si>
  <si>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</si>
  <si>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</si>
  <si>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</si>
  <si>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</si>
  <si>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</si>
  <si>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</si>
  <si>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</si>
  <si>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</si>
  <si>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</si>
  <si>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</si>
  <si>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</si>
  <si>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</si>
  <si>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</si>
  <si>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</si>
  <si>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</si>
  <si>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</si>
  <si>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</si>
  <si>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</si>
  <si>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</si>
  <si>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</si>
  <si>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</si>
  <si>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</si>
  <si>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</si>
  <si>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</si>
  <si>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</si>
  <si>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</si>
  <si>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</si>
  <si>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</si>
  <si>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</si>
  <si>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</si>
  <si>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</si>
  <si>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</si>
  <si>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</si>
  <si>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</si>
  <si>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</si>
  <si>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</si>
  <si>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</si>
  <si>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</si>
  <si>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</si>
  <si>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</si>
  <si>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</si>
  <si>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</si>
  <si>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</si>
  <si>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</si>
  <si>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</si>
  <si>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</si>
  <si>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</si>
  <si>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</si>
  <si>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</si>
  <si>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</si>
  <si>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</si>
  <si>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</si>
  <si>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</si>
  <si>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</si>
  <si>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</si>
  <si>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</si>
  <si>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</si>
  <si>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</si>
  <si>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</si>
  <si>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</si>
  <si>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</si>
  <si>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</si>
  <si>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</si>
  <si>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</si>
  <si>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</si>
  <si>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</si>
  <si>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</si>
  <si>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</si>
  <si>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</si>
  <si>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</si>
  <si>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</si>
  <si>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</si>
  <si>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</si>
  <si>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</si>
  <si>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</si>
  <si>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</si>
  <si>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</si>
  <si>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</si>
  <si>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</si>
  <si>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</si>
  <si>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</si>
  <si>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</si>
  <si>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</si>
  <si>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</si>
  <si>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</si>
  <si>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</si>
  <si>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</si>
  <si>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</si>
  <si>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</si>
  <si>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</si>
  <si>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</si>
  <si>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</si>
  <si>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</si>
  <si>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</si>
  <si>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</si>
  <si>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</si>
  <si>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</si>
  <si>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</si>
  <si>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</si>
  <si>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</si>
  <si>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</si>
  <si>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</si>
  <si>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</si>
  <si>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</si>
  <si>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</si>
  <si>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</si>
  <si>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</si>
  <si>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</si>
  <si>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</si>
  <si>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</si>
  <si>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</si>
  <si>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</si>
  <si>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</si>
  <si>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</si>
  <si>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</si>
  <si>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</si>
  <si>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</si>
  <si>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</si>
  <si>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</si>
  <si>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</si>
  <si>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</si>
  <si>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</si>
  <si>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</si>
  <si>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</si>
  <si>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</si>
  <si>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</si>
  <si>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</si>
  <si>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</si>
  <si>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</si>
  <si>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</si>
  <si>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</si>
  <si>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</si>
  <si>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</si>
  <si>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</si>
  <si>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</si>
  <si>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</si>
  <si>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</si>
  <si>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</si>
  <si>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</si>
  <si>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</si>
  <si>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</si>
  <si>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</si>
  <si>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</si>
  <si>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</si>
  <si>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</si>
  <si>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</si>
  <si>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</si>
  <si>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</si>
  <si>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</si>
  <si>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</si>
  <si>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</si>
  <si>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</si>
  <si>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</si>
  <si>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</si>
  <si>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</si>
  <si>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</si>
  <si>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</si>
  <si>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</si>
  <si>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</si>
  <si>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</si>
  <si>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</si>
  <si>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</si>
  <si>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</si>
  <si>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</si>
  <si>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</si>
  <si>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</si>
  <si>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</si>
  <si>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</si>
  <si>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</si>
  <si>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</si>
  <si>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</si>
  <si>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</si>
  <si>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</si>
  <si>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</si>
  <si>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</si>
  <si>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</si>
  <si>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</si>
  <si>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</si>
  <si>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</si>
  <si>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</si>
  <si>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</si>
  <si>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</si>
  <si>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</si>
  <si>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</si>
  <si>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</si>
  <si>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</si>
  <si>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</si>
  <si>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</si>
  <si>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</si>
  <si>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</si>
  <si>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</si>
  <si>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</si>
  <si>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</si>
  <si>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</si>
  <si>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</si>
  <si>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</si>
  <si>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</si>
  <si>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</si>
  <si>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</si>
  <si>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</si>
  <si>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</si>
  <si>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</si>
  <si>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</si>
  <si>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</si>
  <si>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</si>
  <si>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</si>
  <si>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</si>
  <si>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</si>
  <si>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</si>
  <si>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</si>
  <si>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</si>
  <si>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</si>
  <si>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</si>
  <si>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</si>
  <si>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</si>
  <si>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</si>
  <si>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</si>
  <si>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</si>
  <si>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</si>
  <si>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</si>
  <si>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</si>
  <si>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</si>
  <si>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</si>
  <si>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</si>
  <si>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</si>
  <si>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</si>
  <si>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</si>
  <si>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</si>
  <si>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</si>
  <si>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</si>
  <si>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</si>
  <si>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</si>
  <si>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</si>
  <si>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</si>
  <si>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</si>
  <si>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</si>
  <si>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</si>
  <si>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</si>
  <si>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</si>
  <si>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</si>
  <si>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</si>
  <si>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</si>
  <si>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</si>
  <si>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</si>
  <si>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</si>
  <si>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</si>
  <si>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</si>
  <si>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</si>
  <si>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</si>
  <si>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</si>
  <si>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</si>
  <si>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</si>
  <si>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</si>
  <si>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</si>
  <si>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</si>
  <si>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</si>
  <si>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</si>
  <si>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</si>
  <si>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</si>
  <si>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</si>
  <si>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</si>
  <si>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</si>
  <si>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</si>
  <si>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</si>
  <si>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</si>
  <si>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</si>
  <si>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</si>
  <si>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</si>
  <si>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</si>
  <si>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</si>
  <si>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</si>
  <si>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</si>
  <si>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</si>
  <si>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</si>
  <si>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</si>
  <si>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</si>
  <si>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</si>
  <si>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</si>
  <si>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</si>
  <si>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</si>
  <si>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</si>
  <si>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</si>
  <si>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</si>
  <si>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</si>
  <si>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</si>
  <si>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</si>
  <si>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</si>
  <si>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</si>
  <si>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</si>
  <si>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</si>
  <si>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</si>
  <si>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</si>
  <si>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</si>
  <si>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</si>
  <si>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</si>
  <si>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</si>
  <si>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</si>
  <si>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</si>
  <si>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</si>
  <si>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</si>
  <si>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</si>
  <si>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</si>
  <si>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</si>
  <si>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</si>
  <si>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</si>
  <si>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</si>
  <si>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</si>
  <si>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</si>
  <si>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</si>
  <si>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</si>
  <si>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</si>
  <si>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</si>
  <si>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</si>
  <si>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</si>
  <si>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</si>
  <si>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</si>
  <si>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</si>
  <si>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</si>
  <si>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</si>
  <si>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</si>
  <si>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</si>
  <si>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</si>
  <si>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</si>
  <si>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</si>
  <si>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</si>
  <si>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</si>
  <si>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</si>
  <si>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</si>
  <si>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</si>
  <si>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</si>
  <si>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</si>
  <si>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</si>
  <si>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</si>
  <si>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</si>
  <si>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</si>
  <si>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</si>
  <si>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</si>
  <si>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</si>
  <si>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</si>
  <si>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</si>
  <si>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</si>
  <si>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</si>
  <si>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</si>
  <si>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</si>
  <si>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</si>
  <si>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</si>
  <si>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</si>
  <si>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</si>
  <si>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</si>
  <si>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</si>
  <si>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</si>
  <si>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</si>
  <si>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</si>
  <si>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</si>
  <si>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</si>
  <si>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</si>
  <si>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</si>
  <si>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</si>
  <si>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</si>
  <si>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</si>
  <si>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</si>
  <si>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</si>
  <si>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</si>
  <si>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</si>
  <si>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</si>
  <si>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</si>
  <si>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</si>
  <si>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</si>
  <si>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</si>
  <si>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</si>
  <si>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</si>
  <si>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</si>
  <si>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</si>
  <si>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</si>
  <si>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</si>
  <si>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</si>
  <si>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</si>
  <si>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</si>
  <si>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</si>
  <si>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</si>
  <si>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</si>
  <si>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</si>
  <si>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</si>
  <si>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</si>
  <si>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</si>
  <si>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</si>
  <si>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</si>
  <si>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</si>
  <si>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</si>
  <si>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</si>
  <si>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</si>
  <si>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</si>
  <si>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</si>
  <si>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</si>
  <si>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</si>
  <si>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</si>
  <si>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</si>
  <si>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</si>
  <si>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</si>
  <si>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</si>
  <si>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</si>
  <si>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</si>
  <si>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</si>
  <si>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</si>
  <si>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</si>
  <si>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</si>
  <si>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</si>
  <si>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</si>
  <si>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</si>
  <si>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</si>
  <si>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</si>
  <si>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</si>
  <si>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</si>
  <si>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</si>
  <si>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</si>
  <si>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</si>
  <si>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</si>
  <si>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</si>
  <si>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</si>
  <si>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</si>
  <si>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</si>
  <si>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</si>
  <si>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</si>
  <si>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</si>
  <si>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</si>
  <si>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</si>
  <si>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</si>
  <si>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</si>
  <si>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</si>
  <si>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</si>
  <si>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</si>
  <si>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</si>
  <si>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</si>
  <si>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</si>
  <si>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</si>
  <si>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</si>
  <si>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</si>
  <si>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</si>
  <si>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</si>
  <si>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</si>
  <si>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</si>
  <si>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</si>
  <si>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</si>
  <si>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</si>
  <si>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</si>
  <si>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</si>
  <si>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</si>
  <si>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</si>
  <si>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</si>
  <si>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</si>
  <si>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</si>
  <si>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</si>
  <si>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</si>
  <si>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</si>
  <si>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</si>
  <si>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</si>
  <si>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</si>
  <si>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</si>
  <si>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</si>
  <si>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</si>
  <si>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</si>
  <si>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</si>
  <si>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</si>
  <si>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</si>
  <si>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</si>
  <si>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</si>
  <si>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</si>
  <si>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</si>
  <si>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</si>
  <si>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</si>
  <si>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</si>
  <si>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</si>
  <si>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</si>
  <si>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</si>
  <si>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</si>
  <si>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</si>
  <si>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</si>
  <si>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</si>
  <si>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</si>
  <si>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</si>
  <si>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</si>
  <si>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</si>
  <si>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</si>
  <si>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</si>
  <si>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</si>
  <si>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</si>
  <si>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</si>
  <si>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</si>
  <si>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</si>
  <si>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</si>
  <si>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</si>
  <si>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</si>
  <si>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</si>
  <si>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</si>
  <si>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</si>
  <si>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</si>
  <si>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</si>
  <si>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</si>
  <si>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</si>
  <si>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</si>
  <si>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</si>
  <si>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</si>
  <si>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</si>
  <si>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</si>
  <si>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</si>
  <si>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</si>
  <si>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</si>
  <si>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</si>
  <si>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</si>
  <si>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</si>
  <si>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</si>
  <si>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</si>
  <si>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</si>
  <si>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</si>
  <si>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</si>
  <si>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</si>
  <si>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</si>
  <si>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</si>
  <si>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</si>
  <si>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</si>
  <si>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</si>
  <si>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</si>
  <si>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</si>
  <si>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</si>
  <si>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</si>
  <si>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</si>
  <si>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</si>
  <si>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</si>
  <si>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</si>
  <si>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</si>
  <si>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</si>
  <si>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</si>
  <si>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</si>
  <si>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</si>
  <si>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</si>
  <si>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</si>
  <si>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</si>
  <si>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</si>
  <si>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</si>
  <si>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</si>
  <si>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</si>
  <si>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</si>
  <si>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</si>
  <si>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</si>
  <si>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</si>
  <si>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</si>
  <si>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</si>
  <si>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</si>
  <si>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</si>
  <si>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</si>
  <si>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</si>
  <si>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</si>
  <si>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</si>
  <si>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</si>
  <si>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</si>
  <si>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</si>
  <si>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</si>
  <si>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</si>
  <si>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</si>
  <si>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</si>
  <si>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</si>
  <si>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</si>
  <si>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</si>
  <si>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</si>
  <si>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</si>
  <si>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</si>
  <si>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</si>
  <si>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</si>
  <si>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</si>
  <si>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</si>
  <si>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</si>
  <si>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</si>
  <si>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</si>
  <si>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</si>
  <si>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</si>
  <si>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</si>
  <si>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</si>
  <si>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</si>
  <si>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</si>
  <si>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</si>
  <si>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</si>
  <si>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</si>
  <si>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</si>
  <si>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</si>
  <si>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</si>
  <si>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</si>
  <si>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</si>
  <si>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</si>
  <si>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</si>
  <si>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</si>
  <si>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</si>
  <si>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</si>
  <si>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</si>
  <si>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</si>
  <si>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</si>
  <si>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</si>
  <si>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</si>
  <si>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</si>
  <si>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</si>
  <si>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</si>
  <si>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</si>
  <si>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</si>
  <si>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</si>
  <si>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</si>
  <si>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</si>
  <si>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</si>
  <si>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</si>
  <si>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</si>
  <si>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</si>
  <si>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</si>
  <si>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</si>
  <si>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</si>
  <si>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</si>
  <si>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</si>
  <si>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</si>
  <si>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</si>
  <si>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</si>
  <si>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</si>
  <si>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</si>
  <si>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</si>
  <si>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</si>
  <si>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</si>
  <si>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</si>
  <si>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</si>
  <si>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</si>
  <si>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</si>
  <si>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</si>
  <si>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</si>
  <si>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</si>
  <si>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</si>
  <si>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</si>
  <si>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</si>
  <si>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</si>
  <si>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</si>
  <si>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</si>
  <si>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</si>
  <si>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</si>
  <si>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</si>
  <si>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</si>
  <si>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</si>
  <si>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</si>
  <si>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</si>
  <si>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</si>
  <si>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</si>
  <si>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</si>
  <si>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</si>
  <si>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</si>
  <si>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</si>
  <si>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</si>
  <si>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</si>
  <si>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</si>
  <si>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</si>
  <si>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</si>
  <si>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</si>
  <si>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</si>
  <si>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</si>
  <si>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</si>
  <si>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</si>
  <si>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</si>
  <si>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</si>
  <si>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</si>
  <si>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</si>
  <si>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</si>
  <si>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</si>
  <si>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</si>
  <si>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</si>
  <si>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</si>
  <si>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</si>
  <si>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</si>
  <si>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</si>
  <si>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</si>
  <si>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</si>
  <si>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</si>
  <si>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</si>
  <si>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</si>
  <si>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</si>
  <si>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</si>
  <si>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</si>
  <si>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</si>
  <si>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</si>
  <si>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</si>
  <si>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</si>
  <si>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</si>
  <si>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</si>
  <si>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</si>
  <si>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</si>
  <si>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</si>
  <si>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</si>
  <si>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</si>
  <si>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</si>
  <si>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</si>
  <si>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</si>
  <si>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</si>
  <si>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</si>
  <si>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</si>
  <si>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</si>
  <si>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</si>
  <si>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</si>
  <si>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</si>
  <si>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</si>
  <si>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</si>
  <si>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</si>
  <si>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</si>
  <si>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</si>
  <si>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</si>
  <si>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</si>
  <si>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</si>
  <si>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</si>
  <si>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</si>
  <si>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</si>
  <si>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</si>
  <si>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</si>
  <si>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</si>
  <si>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</si>
  <si>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</si>
  <si>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</si>
  <si>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</si>
  <si>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</si>
  <si>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</si>
  <si>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</si>
  <si>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</si>
  <si>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</si>
  <si>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</si>
  <si>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</si>
  <si>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</si>
  <si>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</si>
  <si>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</si>
  <si>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</si>
  <si>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</si>
  <si>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</si>
  <si>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</si>
  <si>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</si>
  <si>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</si>
  <si>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</si>
  <si>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</si>
  <si>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</si>
  <si>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</si>
  <si>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</si>
  <si>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</si>
  <si>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</si>
  <si>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</si>
  <si>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</si>
  <si>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</si>
  <si>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</si>
  <si>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</si>
  <si>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</si>
  <si>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</si>
  <si>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</si>
  <si>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</si>
  <si>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</si>
  <si>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</si>
  <si>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</si>
  <si>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</si>
  <si>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</si>
  <si>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</si>
  <si>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</si>
  <si>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</si>
  <si>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</si>
  <si>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</si>
  <si>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</si>
  <si>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</si>
  <si>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</si>
  <si>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</si>
  <si>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</si>
  <si>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</si>
  <si>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</si>
  <si>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</si>
  <si>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</si>
  <si>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</si>
  <si>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</si>
  <si>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</si>
  <si>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</si>
  <si>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</si>
  <si>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</si>
  <si>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</si>
  <si>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</si>
  <si>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</si>
  <si>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</si>
  <si>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</si>
  <si>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</si>
  <si>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</si>
  <si>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</si>
  <si>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</si>
  <si>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</si>
  <si>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</si>
  <si>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</si>
  <si>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</si>
  <si>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</si>
  <si>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</si>
  <si>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</si>
  <si>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</si>
  <si>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</si>
  <si>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</si>
  <si>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</si>
  <si>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</si>
  <si>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</si>
  <si>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</si>
  <si>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</si>
  <si>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</si>
  <si>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</si>
  <si>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</si>
  <si>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</si>
  <si>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</si>
  <si>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</si>
  <si>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</si>
  <si>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</si>
  <si>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</si>
  <si>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</si>
  <si>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</si>
  <si>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</si>
  <si>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</si>
  <si>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</si>
  <si>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</si>
  <si>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</si>
  <si>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</si>
  <si>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</si>
  <si>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</si>
  <si>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</si>
  <si>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</si>
  <si>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</si>
  <si>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</si>
  <si>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</si>
  <si>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</si>
  <si>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</si>
  <si>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</si>
  <si>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</si>
  <si>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</si>
  <si>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</si>
  <si>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</si>
  <si>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</si>
  <si>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</si>
  <si>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</si>
  <si>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</si>
  <si>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</si>
  <si>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</si>
  <si>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</si>
  <si>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</si>
  <si>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</si>
  <si>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</si>
  <si>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</si>
  <si>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</si>
  <si>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</si>
  <si>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</si>
  <si>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</si>
  <si>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</si>
  <si>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</si>
  <si>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</si>
  <si>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</si>
  <si>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</si>
  <si>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</si>
  <si>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</si>
  <si>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</si>
  <si>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</si>
  <si>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</si>
  <si>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</si>
  <si>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</si>
  <si>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</si>
  <si>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</si>
  <si>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</si>
  <si>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</si>
  <si>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</si>
  <si>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</si>
  <si>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</si>
  <si>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</si>
  <si>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</si>
  <si>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</si>
  <si>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</si>
  <si>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</si>
  <si>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</si>
  <si>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</si>
  <si>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</si>
  <si>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</si>
  <si>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</si>
  <si>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</si>
  <si>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</si>
  <si>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</si>
  <si>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</si>
  <si>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</si>
  <si>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</si>
  <si>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</si>
  <si>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</si>
  <si>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</si>
  <si>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</si>
  <si>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</si>
  <si>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</si>
  <si>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</si>
  <si>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</si>
  <si>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</si>
  <si>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</si>
  <si>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</si>
  <si>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</si>
  <si>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</si>
  <si>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</si>
  <si>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</si>
  <si>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</si>
  <si>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</si>
  <si>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</si>
  <si>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</si>
  <si>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</si>
  <si>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</si>
  <si>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</si>
  <si>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</si>
  <si>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</si>
  <si>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</si>
  <si>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</si>
  <si>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</si>
  <si>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</si>
  <si>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</si>
  <si>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</si>
  <si>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</si>
  <si>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</si>
  <si>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</si>
  <si>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</si>
  <si>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</si>
  <si>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</si>
  <si>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</si>
  <si>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</si>
  <si>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</si>
  <si>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</si>
  <si>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</si>
  <si>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</si>
  <si>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</si>
  <si>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</si>
  <si>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</si>
  <si>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</si>
  <si>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</si>
  <si>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</si>
  <si>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</si>
  <si>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</si>
  <si>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</si>
  <si>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</si>
  <si>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</si>
  <si>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</si>
  <si>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</si>
  <si>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</si>
  <si>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</si>
  <si>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</si>
  <si>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</si>
  <si>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</si>
  <si>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</si>
  <si>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</si>
  <si>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</si>
  <si>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</si>
  <si>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</si>
  <si>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</si>
  <si>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</si>
  <si>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</si>
  <si>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</si>
  <si>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</si>
  <si>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</si>
  <si>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</si>
  <si>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</si>
  <si>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</si>
  <si>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</si>
  <si>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</si>
  <si>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</si>
  <si>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</si>
  <si>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</si>
  <si>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</si>
  <si>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</si>
  <si>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</si>
  <si>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</si>
  <si>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</si>
  <si>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</si>
  <si>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</si>
  <si>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</si>
  <si>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</si>
  <si>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</si>
  <si>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</si>
  <si>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</si>
  <si>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</si>
  <si>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</si>
  <si>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</si>
  <si>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</si>
  <si>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</si>
  <si>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</si>
  <si>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</si>
  <si>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</si>
  <si>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</si>
  <si>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</si>
  <si>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</si>
  <si>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</si>
  <si>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</si>
  <si>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</si>
  <si>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</si>
  <si>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</si>
  <si>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</si>
  <si>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</si>
  <si>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</si>
  <si>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</si>
  <si>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</si>
  <si>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</si>
  <si>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</si>
  <si>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</si>
  <si>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</si>
  <si>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</si>
  <si>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</si>
  <si>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</si>
  <si>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</si>
  <si>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</si>
  <si>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</si>
  <si>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</si>
  <si>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</si>
  <si>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</si>
  <si>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</si>
  <si>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</si>
  <si>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</si>
  <si>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</si>
  <si>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</si>
  <si>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</si>
  <si>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</si>
  <si>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</si>
  <si>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</si>
  <si>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</si>
  <si>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</si>
  <si>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</si>
  <si>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</si>
  <si>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</si>
  <si>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</si>
  <si>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</si>
  <si>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</si>
  <si>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</si>
  <si>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</si>
  <si>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</si>
  <si>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</si>
  <si>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</si>
  <si>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</si>
  <si>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</si>
  <si>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</si>
  <si>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</si>
  <si>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</si>
  <si>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</si>
  <si>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</si>
  <si>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</si>
  <si>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</si>
  <si>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</si>
  <si>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</si>
  <si>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</si>
  <si>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</si>
  <si>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</si>
  <si>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</si>
  <si>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</si>
  <si>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</si>
  <si>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</si>
  <si>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</si>
  <si>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</si>
  <si>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</si>
  <si>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</si>
  <si>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</si>
  <si>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</si>
  <si>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</si>
  <si>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</si>
  <si>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</si>
  <si>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</si>
  <si>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</si>
  <si>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</si>
  <si>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</si>
  <si>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</si>
  <si>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</si>
  <si>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</si>
  <si>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</si>
  <si>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</si>
  <si>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</si>
  <si>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</si>
  <si>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</si>
  <si>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</si>
  <si>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</si>
  <si>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</si>
  <si>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</si>
  <si>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</si>
  <si>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</si>
  <si>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</si>
  <si>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</si>
  <si>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</si>
  <si>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</si>
  <si>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</si>
  <si>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</si>
  <si>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</si>
  <si>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</si>
  <si>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</si>
  <si>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</si>
  <si>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</si>
  <si>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</si>
  <si>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</si>
  <si>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</si>
  <si>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</si>
  <si>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</si>
  <si>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</si>
  <si>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</si>
  <si>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</si>
  <si>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</si>
  <si>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</si>
  <si>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</si>
  <si>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</si>
  <si>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</si>
  <si>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</si>
  <si>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</si>
  <si>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</si>
  <si>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</si>
  <si>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</si>
  <si>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</si>
  <si>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</si>
  <si>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</si>
  <si>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</si>
  <si>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</si>
  <si>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</si>
  <si>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</si>
  <si>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</si>
  <si>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</si>
  <si>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</si>
  <si>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</si>
  <si>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</si>
  <si>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</si>
  <si>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</si>
  <si>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</si>
  <si>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</si>
  <si>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</si>
  <si>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</si>
  <si>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</si>
  <si>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</si>
  <si>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</si>
  <si>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</si>
  <si>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</si>
  <si>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</si>
  <si>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</si>
  <si>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</si>
  <si>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</si>
  <si>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</si>
  <si>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</si>
  <si>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</si>
  <si>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</si>
  <si>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</si>
  <si>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</si>
  <si>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</si>
  <si>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</si>
  <si>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</si>
  <si>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</si>
  <si>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</si>
  <si>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</si>
  <si>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</si>
  <si>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</si>
  <si>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</si>
  <si>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</si>
  <si>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</si>
  <si>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</si>
  <si>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</si>
  <si>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</si>
  <si>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</si>
  <si>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</si>
  <si>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</si>
  <si>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</si>
  <si>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</si>
  <si>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</si>
  <si>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</si>
  <si>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</si>
  <si>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</si>
  <si>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</si>
  <si>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</si>
  <si>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</si>
  <si>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</si>
  <si>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</si>
  <si>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</si>
  <si>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</si>
  <si>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</si>
  <si>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</si>
  <si>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</si>
  <si>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</si>
  <si>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</si>
  <si>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</si>
  <si>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</si>
  <si>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</si>
  <si>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</si>
  <si>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</si>
  <si>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</si>
  <si>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</si>
  <si>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</si>
  <si>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</si>
  <si>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</si>
  <si>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</si>
  <si>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</si>
  <si>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</si>
  <si>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</si>
  <si>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</si>
  <si>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</si>
  <si>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</si>
  <si>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</si>
  <si>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</si>
  <si>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</si>
  <si>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</si>
  <si>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</si>
  <si>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</si>
  <si>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</si>
  <si>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</si>
  <si>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</si>
  <si>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</si>
  <si>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</si>
  <si>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</si>
  <si>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</si>
  <si>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</si>
  <si>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</si>
  <si>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</si>
  <si>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</si>
  <si>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</si>
  <si>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</si>
  <si>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</si>
  <si>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</si>
  <si>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</si>
  <si>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</si>
  <si>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</si>
  <si>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</si>
  <si>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</si>
  <si>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</si>
  <si>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</si>
  <si>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</si>
  <si>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</si>
  <si>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</si>
  <si>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</si>
  <si>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</si>
  <si>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</si>
  <si>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</si>
  <si>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</si>
  <si>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</si>
  <si>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</si>
  <si>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</si>
  <si>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</si>
  <si>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</si>
  <si>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</si>
  <si>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</si>
  <si>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</si>
  <si>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</si>
  <si>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</si>
  <si>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</si>
  <si>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</si>
  <si>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</si>
  <si>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</si>
  <si>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</si>
  <si>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</si>
  <si>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</si>
  <si>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</si>
  <si>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</si>
  <si>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</si>
  <si>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</si>
  <si>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</si>
  <si>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</si>
  <si>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</si>
  <si>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</si>
  <si>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</si>
  <si>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</si>
  <si>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</si>
  <si>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</si>
  <si>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</si>
  <si>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</si>
  <si>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</si>
  <si>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</si>
  <si>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</si>
  <si>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</si>
  <si>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</si>
  <si>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</si>
  <si>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</si>
  <si>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</si>
  <si>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</si>
  <si>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</si>
  <si>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</si>
  <si>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</si>
  <si>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</si>
  <si>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</si>
  <si>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</si>
  <si>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</si>
  <si>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</si>
  <si>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</si>
  <si>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</si>
  <si>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</si>
  <si>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</si>
  <si>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</si>
  <si>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</si>
  <si>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</si>
  <si>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</si>
  <si>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</si>
  <si>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</si>
  <si>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</si>
  <si>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</si>
  <si>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</si>
  <si>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</si>
  <si>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</si>
  <si>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</si>
  <si>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</si>
  <si>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</si>
  <si>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</si>
  <si>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</si>
  <si>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</si>
  <si>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</si>
  <si>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</si>
  <si>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</si>
  <si>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</si>
  <si>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</si>
  <si>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</si>
  <si>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</si>
  <si>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</si>
  <si>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</si>
  <si>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</si>
  <si>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</si>
  <si>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</si>
  <si>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</si>
  <si>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</si>
  <si>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</si>
  <si>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</si>
  <si>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</si>
  <si>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</si>
  <si>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</si>
  <si>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</si>
  <si>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</si>
  <si>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</si>
  <si>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</si>
  <si>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</si>
  <si>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</si>
  <si>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</si>
  <si>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</si>
  <si>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</si>
  <si>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</si>
  <si>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</si>
  <si>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</si>
  <si>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</si>
  <si>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</si>
  <si>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</si>
  <si>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</si>
  <si>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</si>
  <si>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</si>
  <si>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</si>
  <si>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</si>
  <si>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</si>
  <si>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</si>
  <si>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</si>
  <si>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</si>
  <si>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</si>
  <si>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</si>
  <si>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</si>
  <si>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</si>
  <si>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</si>
  <si>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</si>
  <si>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</si>
  <si>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</si>
  <si>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</si>
  <si>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</si>
  <si>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</si>
  <si>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</si>
  <si>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</si>
  <si>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</si>
  <si>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</si>
  <si>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</si>
  <si>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</si>
  <si>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</si>
  <si>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</si>
  <si>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</si>
  <si>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</si>
  <si>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</si>
  <si>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</si>
  <si>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</si>
  <si>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</si>
  <si>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</si>
  <si>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</si>
  <si>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</si>
  <si>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</si>
  <si>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</si>
  <si>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</si>
  <si>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</si>
  <si>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</si>
  <si>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</si>
  <si>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</si>
  <si>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</si>
  <si>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</si>
  <si>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</si>
  <si>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</si>
  <si>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</si>
  <si>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</si>
  <si>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</si>
  <si>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</si>
  <si>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</si>
  <si>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</si>
  <si>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</si>
  <si>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</si>
  <si>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</si>
  <si>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</si>
  <si>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</si>
  <si>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</si>
  <si>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</si>
  <si>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</si>
  <si>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</si>
  <si>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</si>
  <si>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</si>
  <si>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</si>
  <si>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</si>
  <si>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</si>
  <si>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</si>
  <si>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</si>
  <si>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</si>
  <si>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</si>
  <si>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</si>
  <si>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</si>
  <si>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</si>
  <si>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</si>
  <si>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</si>
  <si>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</si>
  <si>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</si>
  <si>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</si>
  <si>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</si>
  <si>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</si>
  <si>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</si>
  <si>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</si>
  <si>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</si>
  <si>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</si>
  <si>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</si>
  <si>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</si>
  <si>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</si>
  <si>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</si>
  <si>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</si>
  <si>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</si>
  <si>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</si>
  <si>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</si>
  <si>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</si>
  <si>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</si>
  <si>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</si>
  <si>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</si>
  <si>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</si>
  <si>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</si>
  <si>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</si>
  <si>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</si>
  <si>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</si>
  <si>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</si>
  <si>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</si>
  <si>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</si>
  <si>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</si>
  <si>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</si>
  <si>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</si>
  <si>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</si>
  <si>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</si>
  <si>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</si>
  <si>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</si>
  <si>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</si>
  <si>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</si>
  <si>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</si>
  <si>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</si>
  <si>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</si>
  <si>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</si>
  <si>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</si>
  <si>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</si>
  <si>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</si>
  <si>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</si>
  <si>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</si>
  <si>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</si>
  <si>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</si>
  <si>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</si>
  <si>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</si>
  <si>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</si>
  <si>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</si>
  <si>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</si>
  <si>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</si>
  <si>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</si>
  <si>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</si>
  <si>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</si>
  <si>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</si>
  <si>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</si>
  <si>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</si>
  <si>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</si>
  <si>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</si>
  <si>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</si>
  <si>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</si>
  <si>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</si>
  <si>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</si>
  <si>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</si>
  <si>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</si>
  <si>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</si>
  <si>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</si>
  <si>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</si>
  <si>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</si>
  <si>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</si>
  <si>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</si>
  <si>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</si>
  <si>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</si>
  <si>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</si>
  <si>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</si>
  <si>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</si>
  <si>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</si>
  <si>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</si>
  <si>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</si>
  <si>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</si>
  <si>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</si>
  <si>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</si>
  <si>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</si>
  <si>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</si>
  <si>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</si>
  <si>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</si>
  <si>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</si>
  <si>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</si>
  <si>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</si>
  <si>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</si>
  <si>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</si>
  <si>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</si>
  <si>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</si>
  <si>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</si>
  <si>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</si>
  <si>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</si>
  <si>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</si>
  <si>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</si>
  <si>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</si>
  <si>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</si>
  <si>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</si>
  <si>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</si>
  <si>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</si>
  <si>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</si>
  <si>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</si>
  <si>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</si>
  <si>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</si>
  <si>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</si>
  <si>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</si>
  <si>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</si>
  <si>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</si>
  <si>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</si>
  <si>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</si>
  <si>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</si>
  <si>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</si>
  <si>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</si>
  <si>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</si>
  <si>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</si>
  <si>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</si>
  <si>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</si>
  <si>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</si>
  <si>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</si>
  <si>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</si>
  <si>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</si>
  <si>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</si>
  <si>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</si>
  <si>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</si>
  <si>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</si>
  <si>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</si>
  <si>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</si>
  <si>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</si>
  <si>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</si>
  <si>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</si>
  <si>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</si>
  <si>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</si>
  <si>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</si>
  <si>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</si>
  <si>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</si>
  <si>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</si>
  <si>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</si>
  <si>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</si>
  <si>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</si>
  <si>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</si>
  <si>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</si>
  <si>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</si>
  <si>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</si>
  <si>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</si>
  <si>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</si>
  <si>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</si>
  <si>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</si>
  <si>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</si>
  <si>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</si>
  <si>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</si>
  <si>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</si>
  <si>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</si>
  <si>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</si>
  <si>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</si>
  <si>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</si>
  <si>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</si>
  <si>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</si>
  <si>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</si>
  <si>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</si>
  <si>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</si>
  <si>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</si>
  <si>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</si>
  <si>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</si>
  <si>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</si>
  <si>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</si>
  <si>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</si>
  <si>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</si>
  <si>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</si>
  <si>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</si>
  <si>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</si>
  <si>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</si>
  <si>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</si>
  <si>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</si>
  <si>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</si>
  <si>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</si>
  <si>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</si>
  <si>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</si>
  <si>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</si>
  <si>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</si>
  <si>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</si>
  <si>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</si>
  <si>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</si>
  <si>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</si>
  <si>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</si>
  <si>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</si>
  <si>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</si>
  <si>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</si>
  <si>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</si>
  <si>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</si>
  <si>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</si>
  <si>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</si>
  <si>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</si>
  <si>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</si>
  <si>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</si>
  <si>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</si>
  <si>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</si>
  <si>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</si>
  <si>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</si>
  <si>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</si>
  <si>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</si>
  <si>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</si>
  <si>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</si>
  <si>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</si>
  <si>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</si>
  <si>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</si>
  <si>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</si>
  <si>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</si>
  <si>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</si>
  <si>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</si>
  <si>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</si>
  <si>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</si>
  <si>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</si>
  <si>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</si>
  <si>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</si>
  <si>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</si>
  <si>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</si>
  <si>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</si>
  <si>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</si>
  <si>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</si>
  <si>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</si>
  <si>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</si>
  <si>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</si>
  <si>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</si>
  <si>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</si>
  <si>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</si>
  <si>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</si>
  <si>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</si>
  <si>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</si>
  <si>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</si>
  <si>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</si>
  <si>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</si>
  <si>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</si>
  <si>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</si>
  <si>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</si>
  <si>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</si>
  <si>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</si>
  <si>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</si>
  <si>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</si>
  <si>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</si>
  <si>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</si>
  <si>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</si>
  <si>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</si>
  <si>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</si>
  <si>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</si>
  <si>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</si>
  <si>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</si>
  <si>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</si>
  <si>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</si>
  <si>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</si>
  <si>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</si>
  <si>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</si>
  <si>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</si>
  <si>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</si>
  <si>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</si>
  <si>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</si>
  <si>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</si>
  <si>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</si>
  <si>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</si>
  <si>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</si>
  <si>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</si>
  <si>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</si>
  <si>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</si>
  <si>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</si>
  <si>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</si>
  <si>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</si>
  <si>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</si>
  <si>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</si>
  <si>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</si>
  <si>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</si>
  <si>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</si>
  <si>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</si>
  <si>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</si>
  <si>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</si>
  <si>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</si>
  <si>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</si>
  <si>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</si>
  <si>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</si>
  <si>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</si>
  <si>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</si>
  <si>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</si>
  <si>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</si>
  <si>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</si>
  <si>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</si>
  <si>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</si>
  <si>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</si>
  <si>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</si>
  <si>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</si>
  <si>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</si>
  <si>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</si>
  <si>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</si>
  <si>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</si>
  <si>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</si>
  <si>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</si>
  <si>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</si>
  <si>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</si>
  <si>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</si>
  <si>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</si>
  <si>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</si>
  <si>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</si>
  <si>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</si>
  <si>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</si>
  <si>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</si>
  <si>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</si>
  <si>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</si>
  <si>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</si>
  <si>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</si>
  <si>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</si>
  <si>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</si>
  <si>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</si>
  <si>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</si>
  <si>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</si>
  <si>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</si>
  <si>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</si>
  <si>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</si>
  <si>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</si>
  <si>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</si>
  <si>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</si>
  <si>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</si>
  <si>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</si>
  <si>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</si>
  <si>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</si>
  <si>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</si>
  <si>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</si>
  <si>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</si>
  <si>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</si>
  <si>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</si>
  <si>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</si>
  <si>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</si>
  <si>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</si>
  <si>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</si>
  <si>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</si>
  <si>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</si>
  <si>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</si>
  <si>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</si>
  <si>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</si>
  <si>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</si>
  <si>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</si>
  <si>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</si>
  <si>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</si>
  <si>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</si>
  <si>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</si>
  <si>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</si>
  <si>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</si>
  <si>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</si>
  <si>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</si>
  <si>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</si>
  <si>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</si>
  <si>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</si>
  <si>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</si>
  <si>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</si>
  <si>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</si>
  <si>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</si>
  <si>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</si>
  <si>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</si>
  <si>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</si>
  <si>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</si>
  <si>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</si>
  <si>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</si>
  <si>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</si>
  <si>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</si>
  <si>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</si>
  <si>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</si>
  <si>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</si>
  <si>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</si>
  <si>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</si>
  <si>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</si>
  <si>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</si>
  <si>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</si>
  <si>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</si>
  <si>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</si>
  <si>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</si>
  <si>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</si>
  <si>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</si>
  <si>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</si>
  <si>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</si>
  <si>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</si>
  <si>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</si>
  <si>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</si>
  <si>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</si>
  <si>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</si>
  <si>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</si>
  <si>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</si>
  <si>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</si>
  <si>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</si>
  <si>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</si>
  <si>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</si>
  <si>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</si>
  <si>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</si>
  <si>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</si>
  <si>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</si>
  <si>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</si>
  <si>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</si>
  <si>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</si>
  <si>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</si>
  <si>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</si>
  <si>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</si>
  <si>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</si>
  <si>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</si>
  <si>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</si>
  <si>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</si>
  <si>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</si>
  <si>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</si>
  <si>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</si>
  <si>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</si>
  <si>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</si>
  <si>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</si>
  <si>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</si>
  <si>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</si>
  <si>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</si>
  <si>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</si>
  <si>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</si>
  <si>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</si>
  <si>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</si>
  <si>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</si>
  <si>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</si>
  <si>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</si>
  <si>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</si>
  <si>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</si>
  <si>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</si>
  <si>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</si>
  <si>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</si>
  <si>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</si>
  <si>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</si>
  <si>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</si>
  <si>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</si>
  <si>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</si>
  <si>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</si>
  <si>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</si>
  <si>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</si>
  <si>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</si>
  <si>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</si>
  <si>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</si>
  <si>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</si>
  <si>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</si>
  <si>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</si>
  <si>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</si>
  <si>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</si>
  <si>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</si>
  <si>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</si>
  <si>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</si>
  <si>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</si>
  <si>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</si>
  <si>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</si>
  <si>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</si>
  <si>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</si>
  <si>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</si>
  <si>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</si>
  <si>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</si>
  <si>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</si>
  <si>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</si>
  <si>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</si>
  <si>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</si>
  <si>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</si>
  <si>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</si>
  <si>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</si>
  <si>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</si>
  <si>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</si>
  <si>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</si>
  <si>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</si>
  <si>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</si>
  <si>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</si>
  <si>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</si>
  <si>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</si>
  <si>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</si>
  <si>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</si>
  <si>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</si>
  <si>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</si>
  <si>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</si>
  <si>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</si>
  <si>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</si>
  <si>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</si>
  <si>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</si>
  <si>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</si>
  <si>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</si>
  <si>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</si>
  <si>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</si>
  <si>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</si>
  <si>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</si>
  <si>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</si>
  <si>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</si>
  <si>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</si>
  <si>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</si>
  <si>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</si>
  <si>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</si>
  <si>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</si>
  <si>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</si>
  <si>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</si>
  <si>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</si>
  <si>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</si>
  <si>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</si>
  <si>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</si>
  <si>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</si>
  <si>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</si>
  <si>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</si>
  <si>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</si>
  <si>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</si>
  <si>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</si>
  <si>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</si>
  <si>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</si>
  <si>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</si>
  <si>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</si>
  <si>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</si>
  <si>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</si>
  <si>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</si>
  <si>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</si>
  <si>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</si>
  <si>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</si>
  <si>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</si>
  <si>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</si>
  <si>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</si>
  <si>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</si>
  <si>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</si>
  <si>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</si>
  <si>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</si>
  <si>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</si>
  <si>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</si>
  <si>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</si>
  <si>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</si>
  <si>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</si>
  <si>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</si>
  <si>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</si>
  <si>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</si>
  <si>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</si>
  <si>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</si>
  <si>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</si>
  <si>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</si>
  <si>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</si>
  <si>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</si>
  <si>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</si>
  <si>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</si>
  <si>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</si>
  <si>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</si>
  <si>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</si>
  <si>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</si>
  <si>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</si>
  <si>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</si>
  <si>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</si>
  <si>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</si>
  <si>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</si>
  <si>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</si>
  <si>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</si>
  <si>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</si>
  <si>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</si>
  <si>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</si>
  <si>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</si>
  <si>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</si>
  <si>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</si>
  <si>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</si>
  <si>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</si>
  <si>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</si>
  <si>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</si>
  <si>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</si>
  <si>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</si>
  <si>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</si>
  <si>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</si>
  <si>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</si>
  <si>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</si>
  <si>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</si>
  <si>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</si>
  <si>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</si>
  <si>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</si>
  <si>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</si>
  <si>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</si>
  <si>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</si>
  <si>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</si>
  <si>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</si>
  <si>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</si>
  <si>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</si>
  <si>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</si>
  <si>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</si>
  <si>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</si>
  <si>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</si>
  <si>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</si>
  <si>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</si>
  <si>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</si>
  <si>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</si>
  <si>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</si>
  <si>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</si>
  <si>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</si>
  <si>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</si>
  <si>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</si>
  <si>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</si>
  <si>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</si>
  <si>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</si>
  <si>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</si>
  <si>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</si>
  <si>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</si>
  <si>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</si>
  <si>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</si>
  <si>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</si>
  <si>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</si>
  <si>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</si>
  <si>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</si>
  <si>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</si>
  <si>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</si>
  <si>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</si>
  <si>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</si>
  <si>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</si>
  <si>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</si>
  <si>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</si>
  <si>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</si>
  <si>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</si>
  <si>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</si>
  <si>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</si>
  <si>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</si>
  <si>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</si>
  <si>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</si>
  <si>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</si>
  <si>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</si>
  <si>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</si>
  <si>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</si>
  <si>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</si>
  <si>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</si>
  <si>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</si>
  <si>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</si>
  <si>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</si>
  <si>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</si>
  <si>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</si>
  <si>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</si>
  <si>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</si>
  <si>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</si>
  <si>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</si>
  <si>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</si>
  <si>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</si>
  <si>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</si>
  <si>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</si>
  <si>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</si>
  <si>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</si>
  <si>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</si>
  <si>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</si>
  <si>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</si>
  <si>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</si>
  <si>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</si>
  <si>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</si>
  <si>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</si>
  <si>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</si>
  <si>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</si>
  <si>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</si>
  <si>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</si>
  <si>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</si>
  <si>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</si>
  <si>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</si>
  <si>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</si>
  <si>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</si>
  <si>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</si>
  <si>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</si>
  <si>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</si>
  <si>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</si>
  <si>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</si>
  <si>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</si>
  <si>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</si>
  <si>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</si>
  <si>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</si>
  <si>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</si>
  <si>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</si>
  <si>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</si>
  <si>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</si>
  <si>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</si>
  <si>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</si>
  <si>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</si>
  <si>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</si>
  <si>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</si>
  <si>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</si>
  <si>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</si>
  <si>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</si>
  <si>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</si>
  <si>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</si>
  <si>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</si>
  <si>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</si>
  <si>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</si>
  <si>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</si>
  <si>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</si>
  <si>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</si>
  <si>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</si>
  <si>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</si>
  <si>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</si>
  <si>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</si>
  <si>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</si>
  <si>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</si>
  <si>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</si>
  <si>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</si>
  <si>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</si>
  <si>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</si>
  <si>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</si>
  <si>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</si>
  <si>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</si>
  <si>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</si>
  <si>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</si>
  <si>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</si>
  <si>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</si>
  <si>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</si>
  <si>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</si>
  <si>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</si>
  <si>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</si>
  <si>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</si>
  <si>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</si>
  <si>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</si>
  <si>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</si>
  <si>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</si>
  <si>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</si>
  <si>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</si>
  <si>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</si>
  <si>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</si>
  <si>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</si>
  <si>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</si>
  <si>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</si>
  <si>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</si>
  <si>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</si>
  <si>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</si>
  <si>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</si>
  <si>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</si>
  <si>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</si>
  <si>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</si>
  <si>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</si>
  <si>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</si>
  <si>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</si>
  <si>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</si>
  <si>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</si>
  <si>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</si>
  <si>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</si>
  <si>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</si>
  <si>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</si>
  <si>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</si>
  <si>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</si>
  <si>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</si>
  <si>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</si>
  <si>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</si>
  <si>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</si>
  <si>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</si>
  <si>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</si>
  <si>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</si>
  <si>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</si>
  <si>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</si>
  <si>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</si>
  <si>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</si>
  <si>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</si>
  <si>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</si>
  <si>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</si>
  <si>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</si>
  <si>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</si>
  <si>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</si>
  <si>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</si>
  <si>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</si>
  <si>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</si>
  <si>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</si>
  <si>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</si>
  <si>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</si>
  <si>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</si>
  <si>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</si>
  <si>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</si>
  <si>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</si>
  <si>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</si>
  <si>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</si>
  <si>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</si>
  <si>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</si>
  <si>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</si>
  <si>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</si>
  <si>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</si>
  <si>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</si>
  <si>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</si>
  <si>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</si>
  <si>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</si>
  <si>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</si>
  <si>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</si>
  <si>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</si>
  <si>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</si>
  <si>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</si>
  <si>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</si>
  <si>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</si>
  <si>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</si>
  <si>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</si>
  <si>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</si>
  <si>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</si>
  <si>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</si>
  <si>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</si>
  <si>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</si>
  <si>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</si>
  <si>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</si>
  <si>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</si>
  <si>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</si>
  <si>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</si>
  <si>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</si>
  <si>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</si>
  <si>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</si>
  <si>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</si>
  <si>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</si>
  <si>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</si>
  <si>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</si>
  <si>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</si>
  <si>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</si>
  <si>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</si>
  <si>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</si>
  <si>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</si>
  <si>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</si>
  <si>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</si>
  <si>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</si>
  <si>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</si>
  <si>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</si>
  <si>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</si>
  <si>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</si>
  <si>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</si>
  <si>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</si>
  <si>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</si>
  <si>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</si>
  <si>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</si>
  <si>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</si>
  <si>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</si>
  <si>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</si>
  <si>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</si>
  <si>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</si>
  <si>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</si>
  <si>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</si>
  <si>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</si>
  <si>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</si>
  <si>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</si>
  <si>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</si>
  <si>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</si>
  <si>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</si>
  <si>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</si>
  <si>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</si>
  <si>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</si>
  <si>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</si>
  <si>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</si>
  <si>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</si>
  <si>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</si>
  <si>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</si>
  <si>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</si>
  <si>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</si>
  <si>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</si>
  <si>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</si>
  <si>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</si>
  <si>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</si>
  <si>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</si>
  <si>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</si>
  <si>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</si>
  <si>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</si>
  <si>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</si>
  <si>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</si>
  <si>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</si>
  <si>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</si>
  <si>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</si>
  <si>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</si>
  <si>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</si>
  <si>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</si>
  <si>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</si>
  <si>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</si>
  <si>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</si>
  <si>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</si>
  <si>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</si>
  <si>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</si>
  <si>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</si>
  <si>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</si>
  <si>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</si>
  <si>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</si>
  <si>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</si>
  <si>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</si>
  <si>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</si>
  <si>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</si>
  <si>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</si>
  <si>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</si>
  <si>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</si>
  <si>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</si>
  <si>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</si>
  <si>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</si>
  <si>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</si>
  <si>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</si>
  <si>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</si>
  <si>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</si>
  <si>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</si>
  <si>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</si>
  <si>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</si>
  <si>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</si>
  <si>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</si>
  <si>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</si>
  <si>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</si>
  <si>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</si>
  <si>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</si>
  <si>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</si>
  <si>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</si>
  <si>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</si>
  <si>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</si>
  <si>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</si>
  <si>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</si>
  <si>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</si>
  <si>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</si>
  <si>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</si>
  <si>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</si>
  <si>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</si>
  <si>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</si>
  <si>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</si>
  <si>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</si>
  <si>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</si>
  <si>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</si>
  <si>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</si>
  <si>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</si>
  <si>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</si>
  <si>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</si>
  <si>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</si>
  <si>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</si>
  <si>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</si>
  <si>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</si>
  <si>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</si>
  <si>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</si>
  <si>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</si>
  <si>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</si>
  <si>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</si>
  <si>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</si>
  <si>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</si>
  <si>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</si>
  <si>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</si>
  <si>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</si>
  <si>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</si>
  <si>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</si>
  <si>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</si>
  <si>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</si>
  <si>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</si>
  <si>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</si>
  <si>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</si>
  <si>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</si>
  <si>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</si>
  <si>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</si>
  <si>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</si>
  <si>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</si>
  <si>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</si>
  <si>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</si>
  <si>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</si>
  <si>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</si>
  <si>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</si>
  <si>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</si>
  <si>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</si>
  <si>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</si>
  <si>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</si>
  <si>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</si>
  <si>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</si>
  <si>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</si>
  <si>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</si>
  <si>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</si>
  <si>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</si>
  <si>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</si>
  <si>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</si>
  <si>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</si>
  <si>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</si>
  <si>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</si>
  <si>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</si>
  <si>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</si>
  <si>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</si>
  <si>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</si>
  <si>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</si>
  <si>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</si>
  <si>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</si>
  <si>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</si>
  <si>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</si>
  <si>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</si>
  <si>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</si>
  <si>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</si>
  <si>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</si>
  <si>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</si>
  <si>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</si>
  <si>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</si>
  <si>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</si>
  <si>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</si>
  <si>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</si>
  <si>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</si>
  <si>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</si>
  <si>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</si>
  <si>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</si>
  <si>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</si>
  <si>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</si>
  <si>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</si>
  <si>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</si>
  <si>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</si>
  <si>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</si>
  <si>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</si>
  <si>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</si>
  <si>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</si>
  <si>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</si>
  <si>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</si>
  <si>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</si>
  <si>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</si>
  <si>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</si>
  <si>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</si>
  <si>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</si>
  <si>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</si>
  <si>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</si>
  <si>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</si>
  <si>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</si>
  <si>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</si>
  <si>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</si>
  <si>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</si>
  <si>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</si>
  <si>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</si>
  <si>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</si>
  <si>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</si>
  <si>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</si>
  <si>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</si>
  <si>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</si>
  <si>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</si>
  <si>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</si>
  <si>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</si>
  <si>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</si>
  <si>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</si>
  <si>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</si>
  <si>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</si>
  <si>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</si>
  <si>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</si>
  <si>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</si>
  <si>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</si>
  <si>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</si>
  <si>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</si>
  <si>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</si>
  <si>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</si>
  <si>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</si>
  <si>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</si>
  <si>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</si>
  <si>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</si>
  <si>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</si>
  <si>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</si>
  <si>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</si>
  <si>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</si>
  <si>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</si>
  <si>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</si>
  <si>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</si>
  <si>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</si>
  <si>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</si>
  <si>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</si>
  <si>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</si>
  <si>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</si>
  <si>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</si>
  <si>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</si>
  <si>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</si>
  <si>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</si>
  <si>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</si>
  <si>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</si>
  <si>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</si>
  <si>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</si>
  <si>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</si>
  <si>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</si>
  <si>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</si>
  <si>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</si>
  <si>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</si>
  <si>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</si>
  <si>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</si>
  <si>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</si>
  <si>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</si>
  <si>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</si>
  <si>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</si>
  <si>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</si>
  <si>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</si>
  <si>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</si>
  <si>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</si>
  <si>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</si>
  <si>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</si>
  <si>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</si>
  <si>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</si>
  <si>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</si>
  <si>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</si>
  <si>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</si>
  <si>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</si>
  <si>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</si>
  <si>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</si>
  <si>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</si>
  <si>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</si>
  <si>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</si>
  <si>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</si>
  <si>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</si>
  <si>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</si>
  <si>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</si>
  <si>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</si>
  <si>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</si>
  <si>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</si>
  <si>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</si>
  <si>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</si>
  <si>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</si>
  <si>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</si>
  <si>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</si>
  <si>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</si>
  <si>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</si>
  <si>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</si>
  <si>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</si>
  <si>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</si>
  <si>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</si>
  <si>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</si>
  <si>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</si>
  <si>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</si>
  <si>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</si>
  <si>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</si>
  <si>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</si>
  <si>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</si>
  <si>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</si>
  <si>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</si>
  <si>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</si>
  <si>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</si>
  <si>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</si>
  <si>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</si>
  <si>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</si>
  <si>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</si>
  <si>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</si>
  <si>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</si>
  <si>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</si>
  <si>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</si>
  <si>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</si>
  <si>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</si>
  <si>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</si>
  <si>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</si>
  <si>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</si>
  <si>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</si>
  <si>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</si>
  <si>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</si>
  <si>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</si>
  <si>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</si>
  <si>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</si>
  <si>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</si>
  <si>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</si>
  <si>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</si>
  <si>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</si>
  <si>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</si>
  <si>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</si>
  <si>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</si>
  <si>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</si>
  <si>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</si>
  <si>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</si>
  <si>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</si>
  <si>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</si>
  <si>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</si>
  <si>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</si>
  <si>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</si>
  <si>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</si>
  <si>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</si>
  <si>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</si>
  <si>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</si>
  <si>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</si>
  <si>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</si>
  <si>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</si>
  <si>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</si>
  <si>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</si>
  <si>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</si>
  <si>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</si>
  <si>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</si>
  <si>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</si>
  <si>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</si>
  <si>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</si>
  <si>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</si>
  <si>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</si>
  <si>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</si>
  <si>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</si>
  <si>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</si>
  <si>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</si>
  <si>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</si>
  <si>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</si>
  <si>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</si>
  <si>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</si>
  <si>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</si>
  <si>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</si>
  <si>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</si>
  <si>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</si>
  <si>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</si>
  <si>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</si>
  <si>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</si>
  <si>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</si>
  <si>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</si>
  <si>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</si>
  <si>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</si>
  <si>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</si>
  <si>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</si>
  <si>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</si>
  <si>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</si>
  <si>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</si>
  <si>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</si>
  <si>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</si>
  <si>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</si>
  <si>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</si>
  <si>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</si>
  <si>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</si>
  <si>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</si>
  <si>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</si>
  <si>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</si>
  <si>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</si>
  <si>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</si>
  <si>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</si>
  <si>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</si>
  <si>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</si>
  <si>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</si>
  <si>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</si>
  <si>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</si>
  <si>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</si>
  <si>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</si>
  <si>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</si>
  <si>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</si>
  <si>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</si>
  <si>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</si>
  <si>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</si>
  <si>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</si>
  <si>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</si>
  <si>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</si>
  <si>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</si>
  <si>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</si>
  <si>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</si>
  <si>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</si>
  <si>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</si>
  <si>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</si>
  <si>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</si>
  <si>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</si>
  <si>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</si>
  <si>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</si>
  <si>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</si>
  <si>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</si>
  <si>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</si>
  <si>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</si>
  <si>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</si>
  <si>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</si>
  <si>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</si>
  <si>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</si>
  <si>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</si>
  <si>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</si>
  <si>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</si>
  <si>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</si>
  <si>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</si>
  <si>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</si>
  <si>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</si>
  <si>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</si>
  <si>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</si>
  <si>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</si>
  <si>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</si>
  <si>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</si>
  <si>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</si>
  <si>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</si>
  <si>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</si>
  <si>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</si>
  <si>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</si>
  <si>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</si>
  <si>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</si>
  <si>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</si>
  <si>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</si>
  <si>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</si>
  <si>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</si>
  <si>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</si>
  <si>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</si>
  <si>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</si>
  <si>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</si>
  <si>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</si>
  <si>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</si>
  <si>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</si>
  <si>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</si>
  <si>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</si>
  <si>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</si>
  <si>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</si>
  <si>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</si>
  <si>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</si>
  <si>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</si>
  <si>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</si>
  <si>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</si>
  <si>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</si>
  <si>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</si>
  <si>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</si>
  <si>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</si>
  <si>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</si>
  <si>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</si>
  <si>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</si>
  <si>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</si>
  <si>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</si>
  <si>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</si>
  <si>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</si>
  <si>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</si>
  <si>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</si>
  <si>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</si>
  <si>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</si>
  <si>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</si>
  <si>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</si>
  <si>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</si>
  <si>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</si>
  <si>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</si>
  <si>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</si>
  <si>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</si>
  <si>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</si>
  <si>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</si>
  <si>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</si>
  <si>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</si>
  <si>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</si>
  <si>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</si>
  <si>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</si>
  <si>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</si>
  <si>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</si>
  <si>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</si>
  <si>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</si>
  <si>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</si>
  <si>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</si>
  <si>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</si>
  <si>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</si>
  <si>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</si>
  <si>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</si>
  <si>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</si>
  <si>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</si>
  <si>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</si>
  <si>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</si>
  <si>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</si>
  <si>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</si>
  <si>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</si>
  <si>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</si>
  <si>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</si>
  <si>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</si>
  <si>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</si>
  <si>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</si>
  <si>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</si>
  <si>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</si>
  <si>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</si>
  <si>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</si>
  <si>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</si>
  <si>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</si>
  <si>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</si>
  <si>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</si>
  <si>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</si>
  <si>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</si>
  <si>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</si>
  <si>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</si>
  <si>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</si>
  <si>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</si>
  <si>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</si>
  <si>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</si>
  <si>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</si>
  <si>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</si>
  <si>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</si>
  <si>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</si>
  <si>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</si>
  <si>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</si>
  <si>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</si>
  <si>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</si>
  <si>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</si>
  <si>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</si>
  <si>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</si>
  <si>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</si>
  <si>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</si>
  <si>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</si>
  <si>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</si>
  <si>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</si>
  <si>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</si>
  <si>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</si>
  <si>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</si>
  <si>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</si>
  <si>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</si>
  <si>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</si>
  <si>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</si>
  <si>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</si>
  <si>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</si>
  <si>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</si>
  <si>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</si>
  <si>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</si>
  <si>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</si>
  <si>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</si>
  <si>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</si>
  <si>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</si>
  <si>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</si>
  <si>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</si>
  <si>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</si>
  <si>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</si>
  <si>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</si>
  <si>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</si>
  <si>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</si>
  <si>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</si>
  <si>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</si>
  <si>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</si>
  <si>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</si>
  <si>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</si>
  <si>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</si>
  <si>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</si>
  <si>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</si>
  <si>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</si>
  <si>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</si>
  <si>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</si>
  <si>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</si>
  <si>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</si>
  <si>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</si>
  <si>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</si>
  <si>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</si>
  <si>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</si>
  <si>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</si>
  <si>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</si>
  <si>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</si>
  <si>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</si>
  <si>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</si>
  <si>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</si>
  <si>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</si>
  <si>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</si>
  <si>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</si>
  <si>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</si>
  <si>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</si>
  <si>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</si>
  <si>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</si>
  <si>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</si>
  <si>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</si>
  <si>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</si>
  <si>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</si>
  <si>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</si>
  <si>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</si>
  <si>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</si>
  <si>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</si>
  <si>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</si>
  <si>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</si>
  <si>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</si>
  <si>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</si>
  <si>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</si>
  <si>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</si>
  <si>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</si>
  <si>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</si>
  <si>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</si>
  <si>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</si>
  <si>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</si>
  <si>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</si>
  <si>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</si>
  <si>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</si>
  <si>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</si>
  <si>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</si>
  <si>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</si>
  <si>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</si>
  <si>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</si>
  <si>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</si>
  <si>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</si>
  <si>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</si>
  <si>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</si>
  <si>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</si>
  <si>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</si>
  <si>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</si>
  <si>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</si>
  <si>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</si>
  <si>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</si>
  <si>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</si>
  <si>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</si>
  <si>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</si>
  <si>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</si>
  <si>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</si>
  <si>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</si>
  <si>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</si>
  <si>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</si>
  <si>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</si>
  <si>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</si>
  <si>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</si>
  <si>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</si>
  <si>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</si>
  <si>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</si>
  <si>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</si>
  <si>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</si>
  <si>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</si>
  <si>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</si>
  <si>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</si>
  <si>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</si>
  <si>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</si>
  <si>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</si>
  <si>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</si>
  <si>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</si>
  <si>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</si>
  <si>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</si>
  <si>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</si>
  <si>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</si>
  <si>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</si>
  <si>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</si>
  <si>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</si>
  <si>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</si>
  <si>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</si>
  <si>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</si>
  <si>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</si>
  <si>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</si>
  <si>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</si>
  <si>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</si>
  <si>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</si>
  <si>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</si>
  <si>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</si>
  <si>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</si>
  <si>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</si>
  <si>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</si>
  <si>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</si>
  <si>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</si>
  <si>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</si>
  <si>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</si>
  <si>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</si>
  <si>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</si>
  <si>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</si>
  <si>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</si>
  <si>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</si>
  <si>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</si>
  <si>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</si>
  <si>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</si>
  <si>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</si>
  <si>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</si>
  <si>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</si>
  <si>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</si>
  <si>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</si>
  <si>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</si>
  <si>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</si>
  <si>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</si>
  <si>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</si>
  <si>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</si>
  <si>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</si>
  <si>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</si>
  <si>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</si>
  <si>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</si>
  <si>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</si>
  <si>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</si>
  <si>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</si>
  <si>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</si>
  <si>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</si>
  <si>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</si>
  <si>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</si>
  <si>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</si>
  <si>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</si>
  <si>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</si>
  <si>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</si>
  <si>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</si>
  <si>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</si>
  <si>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</si>
  <si>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</si>
  <si>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</si>
  <si>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</si>
  <si>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</si>
  <si>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</si>
  <si>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</si>
  <si>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</si>
  <si>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</si>
  <si>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</si>
  <si>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</si>
  <si>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</si>
  <si>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</si>
  <si>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</si>
  <si>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</si>
  <si>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</si>
  <si>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</si>
  <si>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</si>
  <si>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</si>
  <si>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</si>
  <si>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</si>
  <si>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</si>
  <si>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</si>
  <si>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</si>
  <si>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</si>
  <si>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</si>
  <si>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</si>
  <si>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</si>
  <si>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</si>
  <si>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</si>
  <si>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</si>
  <si>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</si>
  <si>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</si>
  <si>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</si>
  <si>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</si>
  <si>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</si>
  <si>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</si>
  <si>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</si>
  <si>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</si>
  <si>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</si>
  <si>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</si>
  <si>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</si>
  <si>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</si>
  <si>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</si>
  <si>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</si>
  <si>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</si>
  <si>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</si>
  <si>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</si>
  <si>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</si>
  <si>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</si>
  <si>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</si>
  <si>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</si>
  <si>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</si>
  <si>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</si>
  <si>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</si>
  <si>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</si>
  <si>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</si>
  <si>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</si>
  <si>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</si>
  <si>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</si>
  <si>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</si>
  <si>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</si>
  <si>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</si>
  <si>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</si>
  <si>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</si>
  <si>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</si>
  <si>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</si>
  <si>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</si>
  <si>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</si>
  <si>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</si>
  <si>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</si>
  <si>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</si>
  <si>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</si>
  <si>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</si>
  <si>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</si>
  <si>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</si>
  <si>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</si>
  <si>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</si>
  <si>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</si>
  <si>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</si>
  <si>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</si>
  <si>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</si>
  <si>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</si>
  <si>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</si>
  <si>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</si>
  <si>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</si>
  <si>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</si>
  <si>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</si>
  <si>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</si>
  <si>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</si>
  <si>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</si>
  <si>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</si>
  <si>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</si>
  <si>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</si>
  <si>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</si>
  <si>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</si>
  <si>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</si>
  <si>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</si>
  <si>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</si>
  <si>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</si>
  <si>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</si>
  <si>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</si>
  <si>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</si>
  <si>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</si>
  <si>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</si>
  <si>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</si>
  <si>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</si>
  <si>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</si>
  <si>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</si>
  <si>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</si>
  <si>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</si>
  <si>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</si>
  <si>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</si>
  <si>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</si>
  <si>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</si>
  <si>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</si>
  <si>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</si>
  <si>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</si>
  <si>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</si>
  <si>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</si>
  <si>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</si>
  <si>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</si>
  <si>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</si>
  <si>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</si>
  <si>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</si>
  <si>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</si>
  <si>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</si>
  <si>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</si>
  <si>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</si>
  <si>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</si>
  <si>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</si>
  <si>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</si>
  <si>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</si>
  <si>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</si>
  <si>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</si>
  <si>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</si>
  <si>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</si>
  <si>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</si>
  <si>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</si>
  <si>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</si>
  <si>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</si>
  <si>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</si>
  <si>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</si>
  <si>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</si>
  <si>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</si>
  <si>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</si>
  <si>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</si>
  <si>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</si>
  <si>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</si>
  <si>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</si>
  <si>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</si>
  <si>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</si>
  <si>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</si>
  <si>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</si>
  <si>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</si>
  <si>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</si>
  <si>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</si>
  <si>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</si>
  <si>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</si>
  <si>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</si>
  <si>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</si>
  <si>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</si>
  <si>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</si>
  <si>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</si>
  <si>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</si>
  <si>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</si>
  <si>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</si>
  <si>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</si>
  <si>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</si>
  <si>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</si>
  <si>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</si>
  <si>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</si>
  <si>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</si>
  <si>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</si>
  <si>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</si>
  <si>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</si>
  <si>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</si>
  <si>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</si>
  <si>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</si>
  <si>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</si>
  <si>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</si>
  <si>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</si>
  <si>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</si>
  <si>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</si>
  <si>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</si>
  <si>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</si>
  <si>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</si>
  <si>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</si>
  <si>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</si>
  <si>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</si>
  <si>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</si>
  <si>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</si>
  <si>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</si>
  <si>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</si>
  <si>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</si>
  <si>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</si>
  <si>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</si>
  <si>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</si>
  <si>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</si>
  <si>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</si>
  <si>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</si>
  <si>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</si>
  <si>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</si>
  <si>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</si>
  <si>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</si>
  <si>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</si>
  <si>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</si>
  <si>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</si>
  <si>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</si>
  <si>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</si>
  <si>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</si>
  <si>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</si>
  <si>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</si>
  <si>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</si>
  <si>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</si>
  <si>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</si>
  <si>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</si>
  <si>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</si>
  <si>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</si>
  <si>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</si>
  <si>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</si>
  <si>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</si>
  <si>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</si>
  <si>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</si>
  <si>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</si>
  <si>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</si>
  <si>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</si>
  <si>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</si>
  <si>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</si>
  <si>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</si>
  <si>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</si>
  <si>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</si>
  <si>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</si>
  <si>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</si>
  <si>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</si>
  <si>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</si>
  <si>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</si>
  <si>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</si>
  <si>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</si>
  <si>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</si>
  <si>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</si>
  <si>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</si>
  <si>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</si>
  <si>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</si>
  <si>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</si>
  <si>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</si>
  <si>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</si>
  <si>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</si>
  <si>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</si>
  <si>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</si>
  <si>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</si>
  <si>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</si>
  <si>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</si>
  <si>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</si>
  <si>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</si>
  <si>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</si>
  <si>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</si>
  <si>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</si>
  <si>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</si>
  <si>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</si>
  <si>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</si>
  <si>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</si>
  <si>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</si>
  <si>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</si>
  <si>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</si>
  <si>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</si>
  <si>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</si>
  <si>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</si>
  <si>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</si>
  <si>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</si>
  <si>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</si>
  <si>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</si>
  <si>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</si>
  <si>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</si>
  <si>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</si>
  <si>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</si>
  <si>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</si>
  <si>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</si>
  <si>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</si>
  <si>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</si>
  <si>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</si>
  <si>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</si>
  <si>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</si>
  <si>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</si>
  <si>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</si>
  <si>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</si>
  <si>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</si>
  <si>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</si>
  <si>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</si>
  <si>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</si>
  <si>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</si>
  <si>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</si>
  <si>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</si>
  <si>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</si>
  <si>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</si>
  <si>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</si>
  <si>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</si>
  <si>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</si>
  <si>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</si>
  <si>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</si>
  <si>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</si>
  <si>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</si>
  <si>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</si>
  <si>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</si>
  <si>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</si>
  <si>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</si>
  <si>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</si>
  <si>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</si>
  <si>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</si>
  <si>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</si>
  <si>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</si>
  <si>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</si>
  <si>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</si>
  <si>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</si>
  <si>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</si>
  <si>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</si>
  <si>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</si>
  <si>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</si>
  <si>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</si>
  <si>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</si>
  <si>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</si>
  <si>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</si>
  <si>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</si>
  <si>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</si>
  <si>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</si>
  <si>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</si>
  <si>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</si>
  <si>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</si>
  <si>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</si>
  <si>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</si>
  <si>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</si>
  <si>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</si>
  <si>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</si>
  <si>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</si>
  <si>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</si>
  <si>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</si>
  <si>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</si>
  <si>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</si>
  <si>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</si>
  <si>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</si>
  <si>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</si>
  <si>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</si>
  <si>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</si>
  <si>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</si>
  <si>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</si>
  <si>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</si>
  <si>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</si>
  <si>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</si>
  <si>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</si>
  <si>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</si>
  <si>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</si>
  <si>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</si>
  <si>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</si>
  <si>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</si>
  <si>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</si>
  <si>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</si>
  <si>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</si>
  <si>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</si>
  <si>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</si>
  <si>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</si>
  <si>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</si>
  <si>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</si>
  <si>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</si>
  <si>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</si>
  <si>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</si>
  <si>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</si>
  <si>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</si>
  <si>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</si>
  <si>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</si>
  <si>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</si>
  <si>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</si>
  <si>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</si>
  <si>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</si>
  <si>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</si>
  <si>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</si>
  <si>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</si>
  <si>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</si>
  <si>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</si>
  <si>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</si>
  <si>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</si>
  <si>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</si>
  <si>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</si>
  <si>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</si>
  <si>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</si>
  <si>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</si>
  <si>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</si>
  <si>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</si>
  <si>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</si>
  <si>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</si>
  <si>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</si>
  <si>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</si>
  <si>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</si>
  <si>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</si>
  <si>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</si>
  <si>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</si>
  <si>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</si>
  <si>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</si>
  <si>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</si>
  <si>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</si>
  <si>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</si>
  <si>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</si>
  <si>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</si>
  <si>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</si>
  <si>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</si>
  <si>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</si>
  <si>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</si>
  <si>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</si>
  <si>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</si>
  <si>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</si>
  <si>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</si>
  <si>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</si>
  <si>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</si>
  <si>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</si>
  <si>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</si>
  <si>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</si>
  <si>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</si>
  <si>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</si>
  <si>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</si>
  <si>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</si>
  <si>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</si>
  <si>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</si>
  <si>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</si>
  <si>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</si>
  <si>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</si>
  <si>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</si>
  <si>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</si>
  <si>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</si>
  <si>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</si>
  <si>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</si>
  <si>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</si>
  <si>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</si>
  <si>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</si>
  <si>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</si>
  <si>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</si>
  <si>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</si>
  <si>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</si>
  <si>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</si>
  <si>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</si>
  <si>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</si>
  <si>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</si>
  <si>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</si>
  <si>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</si>
  <si>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</si>
  <si>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</si>
  <si>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</si>
  <si>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</si>
  <si>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</si>
  <si>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</si>
  <si>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</si>
  <si>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</si>
  <si>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</si>
  <si>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</si>
  <si>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</si>
  <si>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</si>
  <si>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</si>
  <si>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</si>
  <si>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</si>
  <si>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</si>
  <si>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</si>
  <si>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</si>
  <si>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</si>
  <si>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</si>
  <si>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</si>
  <si>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</si>
  <si>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</si>
  <si>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</si>
  <si>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</si>
  <si>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</si>
  <si>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</si>
  <si>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</si>
  <si>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</si>
  <si>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</si>
  <si>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</si>
  <si>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</si>
  <si>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</si>
  <si>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</si>
  <si>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</si>
  <si>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</si>
  <si>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</si>
  <si>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</si>
  <si>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</si>
  <si>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</si>
  <si>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</si>
  <si>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</si>
  <si>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</si>
  <si>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</si>
  <si>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</si>
  <si>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</si>
  <si>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</si>
  <si>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</si>
  <si>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</si>
  <si>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</si>
  <si>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</si>
  <si>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</si>
  <si>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</si>
  <si>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</si>
  <si>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</si>
  <si>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</si>
  <si>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</si>
  <si>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</si>
  <si>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</si>
  <si>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</si>
  <si>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</si>
  <si>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</si>
  <si>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</si>
  <si>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</si>
  <si>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</si>
  <si>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</si>
  <si>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</si>
  <si>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</si>
  <si>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</si>
  <si>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</si>
  <si>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</si>
  <si>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</si>
  <si>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</si>
  <si>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</si>
  <si>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</si>
  <si>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</si>
  <si>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</si>
  <si>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</si>
  <si>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</si>
  <si>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</si>
  <si>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</si>
  <si>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</si>
  <si>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</si>
  <si>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</si>
  <si>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</si>
  <si>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</si>
  <si>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</si>
  <si>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</si>
  <si>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</si>
  <si>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</si>
  <si>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</si>
  <si>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</si>
  <si>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</si>
  <si>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</si>
  <si>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</si>
  <si>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</si>
  <si>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</si>
  <si>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</si>
  <si>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</si>
  <si>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</si>
  <si>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</si>
  <si>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</si>
  <si>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</si>
  <si>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</si>
  <si>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</si>
  <si>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</si>
  <si>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</si>
  <si>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</si>
  <si>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</si>
  <si>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</si>
  <si>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</si>
  <si>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</si>
  <si>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</si>
  <si>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</si>
  <si>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</si>
  <si>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</si>
  <si>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</si>
  <si>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</si>
  <si>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</si>
  <si>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</si>
  <si>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</si>
  <si>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</si>
  <si>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</si>
  <si>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</si>
  <si>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</si>
  <si>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</si>
  <si>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</si>
  <si>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</si>
  <si>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</si>
  <si>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</si>
  <si>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</si>
  <si>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</si>
  <si>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</si>
  <si>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</si>
  <si>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</si>
  <si>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</si>
  <si>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</si>
  <si>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</si>
  <si>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</si>
  <si>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</si>
  <si>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</si>
  <si>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</si>
  <si>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</si>
  <si>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</si>
  <si>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</si>
  <si>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</si>
  <si>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</si>
  <si>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</si>
  <si>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</si>
  <si>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</si>
  <si>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</si>
  <si>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</si>
  <si>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</si>
  <si>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</si>
  <si>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</si>
  <si>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</si>
  <si>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</si>
  <si>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</si>
  <si>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</si>
  <si>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</si>
  <si>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</si>
  <si>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</si>
  <si>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</si>
  <si>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</si>
  <si>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</si>
  <si>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</si>
  <si>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</si>
  <si>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</si>
  <si>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</si>
  <si>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</si>
  <si>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</si>
  <si>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</si>
  <si>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</si>
  <si>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</si>
  <si>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</si>
  <si>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</si>
  <si>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</si>
  <si>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</si>
  <si>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</si>
  <si>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</si>
  <si>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</si>
  <si>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</si>
  <si>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</si>
  <si>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</si>
  <si>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</si>
  <si>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</si>
  <si>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</si>
  <si>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</si>
  <si>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</si>
  <si>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</si>
  <si>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</si>
  <si>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</si>
  <si>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</si>
  <si>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</si>
  <si>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</si>
  <si>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</si>
  <si>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</si>
  <si>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</si>
  <si>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</si>
  <si>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</si>
  <si>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</si>
  <si>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</si>
  <si>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</si>
  <si>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</si>
  <si>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</si>
  <si>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</si>
  <si>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</si>
  <si>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</si>
  <si>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</si>
  <si>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</si>
  <si>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</si>
  <si>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</si>
  <si>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</si>
  <si>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</si>
  <si>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</si>
  <si>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</si>
  <si>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</si>
  <si>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</si>
  <si>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</si>
  <si>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</si>
  <si>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</si>
  <si>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</si>
  <si>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</si>
  <si>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</si>
  <si>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</si>
  <si>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</si>
  <si>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</si>
  <si>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</si>
  <si>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</si>
  <si>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</si>
  <si>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</si>
  <si>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</si>
  <si>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</si>
  <si>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</si>
  <si>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</si>
  <si>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</si>
  <si>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</si>
  <si>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</si>
  <si>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</si>
  <si>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</si>
  <si>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</si>
  <si>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</si>
  <si>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</si>
  <si>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</si>
  <si>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</si>
  <si>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</si>
  <si>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</si>
  <si>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</si>
  <si>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</si>
  <si>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</si>
  <si>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</si>
  <si>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</si>
  <si>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</si>
  <si>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</si>
  <si>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</si>
  <si>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</si>
  <si>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</si>
  <si>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</si>
  <si>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</si>
  <si>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</si>
  <si>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</si>
  <si>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</si>
  <si>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</si>
  <si>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</si>
  <si>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</si>
  <si>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</si>
  <si>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</si>
  <si>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</si>
  <si>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</si>
  <si>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</si>
  <si>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</si>
  <si>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</si>
  <si>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</si>
  <si>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</si>
  <si>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</si>
  <si>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</si>
  <si>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</si>
  <si>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</si>
  <si>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</si>
  <si>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</si>
  <si>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</si>
  <si>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</si>
  <si>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</si>
  <si>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</si>
  <si>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</si>
  <si>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</si>
  <si>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</si>
  <si>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</si>
  <si>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</si>
  <si>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</si>
  <si>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</si>
  <si>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</si>
  <si>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</si>
  <si>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</si>
  <si>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</si>
  <si>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</si>
  <si>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</si>
  <si>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</si>
  <si>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</si>
  <si>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</si>
  <si>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</si>
  <si>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</si>
  <si>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</si>
  <si>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</si>
  <si>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</si>
  <si>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</si>
  <si>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</si>
  <si>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</si>
  <si>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</si>
  <si>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</si>
  <si>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</si>
  <si>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</si>
  <si>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</si>
  <si>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</si>
  <si>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</si>
  <si>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</si>
  <si>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</si>
  <si>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</si>
  <si>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</si>
  <si>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</si>
  <si>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</si>
  <si>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</si>
  <si>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</si>
  <si>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</si>
  <si>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</si>
  <si>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</si>
  <si>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</si>
  <si>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</si>
  <si>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</si>
  <si>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</si>
  <si>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</si>
  <si>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</si>
  <si>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</si>
  <si>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</si>
  <si>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</si>
  <si>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</si>
  <si>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</si>
  <si>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</si>
  <si>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</si>
  <si>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</si>
  <si>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</si>
  <si>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</si>
  <si>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</si>
  <si>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</si>
  <si>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</si>
  <si>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</si>
  <si>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</si>
  <si>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</si>
  <si>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</si>
  <si>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</si>
  <si>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</si>
  <si>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</si>
  <si>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</si>
  <si>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</si>
  <si>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</si>
  <si>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</si>
  <si>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</si>
  <si>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</si>
  <si>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</si>
  <si>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</si>
  <si>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</si>
  <si>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</si>
  <si>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</si>
  <si>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</si>
  <si>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</si>
  <si>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</si>
  <si>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</si>
  <si>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</si>
  <si>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</si>
  <si>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</si>
  <si>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</si>
  <si>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</si>
  <si>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</si>
  <si>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</si>
  <si>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</si>
  <si>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</si>
  <si>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</si>
  <si>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</si>
  <si>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</si>
  <si>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</si>
  <si>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</si>
  <si>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</si>
  <si>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</si>
  <si>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</si>
  <si>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</si>
  <si>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</si>
  <si>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</si>
  <si>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</si>
  <si>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</si>
  <si>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</si>
  <si>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</si>
  <si>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</si>
  <si>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</si>
  <si>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</si>
  <si>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</si>
  <si>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</si>
  <si>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</si>
  <si>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</si>
  <si>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</si>
  <si>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</si>
  <si>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</si>
  <si>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</si>
  <si>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</si>
  <si>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</si>
  <si>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</si>
  <si>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</si>
  <si>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</si>
  <si>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</si>
  <si>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</si>
  <si>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</si>
  <si>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</si>
  <si>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</si>
  <si>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</si>
  <si>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</si>
  <si>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</si>
  <si>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</si>
  <si>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</si>
  <si>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</si>
  <si>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</si>
  <si>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</si>
  <si>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</si>
  <si>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</si>
  <si>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</si>
  <si>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</si>
  <si>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</si>
  <si>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</si>
  <si>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</si>
  <si>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</si>
  <si>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</si>
  <si>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</si>
  <si>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</si>
  <si>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</si>
  <si>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</si>
  <si>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</si>
  <si>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</si>
  <si>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</si>
  <si>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</si>
  <si>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</si>
  <si>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</si>
  <si>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</si>
  <si>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</si>
  <si>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</si>
  <si>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</si>
  <si>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</si>
  <si>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</si>
  <si>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</si>
  <si>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</si>
  <si>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</si>
  <si>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</si>
  <si>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</si>
  <si>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</si>
  <si>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</si>
  <si>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</si>
  <si>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</si>
  <si>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</si>
  <si>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</si>
  <si>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</si>
  <si>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</si>
  <si>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</si>
  <si>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</si>
  <si>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</si>
  <si>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</si>
  <si>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</si>
  <si>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</si>
  <si>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</si>
  <si>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</si>
  <si>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</si>
  <si>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</si>
  <si>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</si>
  <si>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</si>
  <si>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</si>
  <si>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</si>
  <si>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</si>
  <si>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</si>
  <si>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</si>
  <si>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</si>
  <si>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</si>
  <si>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</si>
  <si>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</si>
  <si>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</si>
  <si>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</si>
  <si>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</si>
  <si>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</si>
  <si>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</si>
  <si>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</si>
  <si>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</si>
  <si>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</si>
  <si>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</si>
  <si>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</si>
  <si>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</si>
  <si>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</si>
  <si>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</si>
  <si>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</si>
  <si>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</si>
  <si>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</si>
  <si>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</si>
  <si>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</si>
  <si>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</si>
  <si>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</si>
  <si>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</si>
  <si>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</si>
  <si>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</si>
  <si>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</si>
  <si>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</si>
  <si>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</si>
  <si>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</si>
  <si>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</si>
  <si>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</si>
  <si>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</si>
  <si>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</si>
  <si>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</si>
  <si>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</si>
  <si>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</si>
  <si>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</si>
  <si>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</si>
  <si>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</si>
  <si>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</si>
  <si>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</si>
  <si>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</si>
  <si>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</si>
  <si>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</si>
  <si>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</si>
  <si>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</si>
  <si>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</si>
  <si>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</si>
  <si>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</si>
  <si>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</si>
  <si>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</si>
  <si>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</si>
  <si>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</si>
  <si>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</si>
  <si>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</si>
  <si>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</si>
  <si>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</si>
  <si>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</si>
  <si>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</si>
  <si>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</si>
  <si>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</si>
  <si>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</si>
  <si>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</si>
  <si>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</si>
  <si>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</si>
  <si>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</si>
  <si>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</si>
  <si>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</si>
  <si>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</si>
  <si>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</si>
  <si>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</si>
  <si>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</si>
  <si>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</si>
  <si>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</si>
  <si>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</si>
  <si>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</si>
  <si>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</si>
  <si>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</si>
  <si>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</si>
  <si>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</si>
  <si>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</si>
  <si>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</si>
  <si>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</si>
  <si>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</si>
  <si>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</si>
  <si>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</si>
  <si>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</si>
  <si>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</si>
  <si>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</si>
  <si>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</si>
  <si>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</si>
  <si>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</si>
  <si>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</si>
  <si>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</si>
  <si>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</si>
  <si>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</si>
  <si>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</si>
  <si>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</si>
  <si>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</si>
  <si>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</si>
  <si>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</si>
  <si>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</si>
  <si>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</si>
  <si>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</si>
  <si>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</si>
  <si>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</si>
  <si>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</si>
  <si>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</si>
  <si>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</si>
  <si>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</si>
  <si>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</si>
  <si>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</si>
  <si>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</si>
  <si>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</si>
  <si>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</si>
  <si>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</si>
  <si>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</si>
  <si>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</si>
  <si>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</si>
  <si>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</si>
  <si>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</si>
  <si>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</si>
  <si>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</si>
  <si>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</si>
  <si>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</si>
  <si>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</si>
  <si>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</si>
  <si>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</si>
  <si>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</si>
  <si>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</si>
  <si>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</si>
  <si>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</si>
  <si>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</si>
  <si>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</si>
  <si>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</si>
  <si>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</si>
  <si>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</si>
  <si>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</si>
  <si>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</si>
  <si>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</si>
  <si>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</si>
  <si>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</si>
  <si>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</si>
  <si>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</si>
  <si>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</si>
  <si>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</si>
  <si>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</si>
  <si>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</si>
  <si>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</si>
  <si>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</si>
  <si>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</si>
  <si>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</si>
  <si>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</si>
  <si>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</si>
  <si>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</si>
  <si>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</si>
  <si>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</si>
  <si>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</si>
  <si>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</si>
  <si>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</si>
  <si>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</si>
  <si>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</si>
  <si>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</si>
  <si>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</si>
  <si>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</si>
  <si>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</si>
  <si>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</si>
  <si>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</si>
  <si>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</si>
  <si>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</si>
  <si>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</si>
  <si>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</si>
  <si>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</si>
  <si>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</si>
  <si>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</si>
  <si>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</si>
  <si>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</si>
  <si>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</si>
  <si>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</si>
  <si>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</si>
  <si>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</si>
  <si>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</si>
  <si>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</si>
  <si>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</si>
  <si>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</si>
  <si>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</si>
  <si>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</si>
  <si>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</si>
  <si>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</si>
  <si>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</si>
  <si>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</si>
  <si>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</si>
  <si>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</si>
  <si>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</si>
  <si>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</si>
  <si>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</si>
  <si>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</si>
  <si>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</si>
  <si>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</si>
  <si>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</si>
  <si>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</si>
  <si>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</si>
  <si>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</si>
  <si>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</si>
  <si>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</si>
  <si>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</si>
  <si>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</si>
  <si>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</si>
  <si>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</si>
  <si>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</si>
  <si>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</si>
  <si>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</si>
  <si>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</si>
  <si>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</si>
  <si>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</si>
  <si>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</si>
  <si>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</si>
  <si>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</si>
  <si>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</si>
  <si>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</si>
  <si>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</si>
  <si>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</si>
  <si>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</si>
  <si>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</si>
  <si>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</si>
  <si>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</si>
  <si>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</si>
  <si>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</si>
  <si>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</si>
  <si>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</si>
  <si>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</si>
  <si>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</si>
  <si>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</si>
  <si>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</si>
  <si>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</si>
  <si>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</si>
  <si>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</si>
  <si>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</si>
  <si>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</si>
  <si>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</si>
  <si>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</si>
  <si>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</si>
  <si>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</si>
  <si>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</si>
  <si>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</si>
  <si>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</si>
  <si>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</si>
  <si>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</si>
  <si>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</si>
  <si>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</si>
  <si>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</si>
  <si>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</si>
  <si>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</si>
  <si>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</si>
  <si>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</si>
  <si>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</si>
  <si>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</si>
  <si>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</si>
  <si>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</si>
  <si>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</si>
  <si>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</si>
  <si>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</si>
  <si>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</si>
  <si>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</si>
  <si>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</si>
  <si>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</si>
  <si>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</si>
  <si>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</si>
  <si>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</si>
  <si>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</si>
  <si>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</si>
  <si>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</si>
  <si>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</si>
  <si>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</si>
  <si>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</si>
  <si>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</si>
  <si>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</si>
  <si>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</si>
  <si>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</si>
  <si>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</si>
  <si>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</si>
  <si>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</si>
  <si>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</si>
  <si>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</si>
  <si>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</si>
  <si>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</si>
  <si>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</si>
  <si>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</si>
  <si>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</si>
  <si>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</si>
  <si>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</si>
  <si>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</si>
  <si>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</si>
  <si>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</si>
  <si>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</si>
  <si>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</si>
  <si>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</si>
  <si>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</si>
  <si>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</si>
  <si>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</si>
  <si>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</si>
  <si>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</si>
  <si>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</si>
  <si>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</si>
  <si>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</si>
  <si>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</si>
  <si>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</si>
  <si>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</si>
  <si>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</si>
  <si>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</si>
  <si>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</si>
  <si>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</si>
  <si>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</si>
  <si>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</si>
  <si>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</si>
  <si>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</si>
  <si>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</si>
  <si>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</si>
  <si>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</si>
  <si>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</si>
  <si>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</si>
  <si>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</si>
  <si>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</si>
  <si>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</si>
  <si>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</si>
  <si>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</si>
  <si>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</si>
  <si>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</si>
  <si>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</si>
  <si>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</si>
  <si>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</si>
  <si>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</si>
  <si>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</si>
  <si>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</si>
  <si>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</si>
  <si>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</si>
  <si>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</si>
  <si>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</si>
  <si>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</si>
  <si>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</si>
  <si>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</si>
  <si>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</si>
  <si>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</si>
  <si>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</si>
  <si>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</si>
  <si>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</si>
  <si>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</si>
  <si>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</si>
  <si>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</si>
  <si>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</si>
  <si>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</si>
  <si>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</si>
  <si>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</si>
  <si>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</si>
  <si>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</si>
  <si>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</si>
  <si>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</si>
  <si>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</si>
  <si>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</si>
  <si>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</si>
  <si>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</si>
  <si>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</si>
  <si>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</si>
  <si>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</si>
  <si>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</si>
  <si>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</si>
  <si>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</si>
  <si>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</si>
  <si>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</si>
  <si>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</si>
  <si>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</si>
  <si>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</si>
  <si>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</si>
  <si>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</si>
  <si>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</si>
  <si>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</si>
  <si>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</si>
  <si>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</si>
  <si>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</si>
  <si>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</si>
  <si>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</si>
  <si>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</si>
  <si>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</si>
  <si>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</si>
  <si>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</si>
  <si>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</si>
  <si>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</si>
  <si>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</si>
  <si>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</si>
  <si>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</si>
  <si>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</si>
  <si>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</si>
  <si>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</si>
  <si>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</si>
  <si>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</si>
  <si>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</si>
  <si>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</si>
  <si>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</si>
  <si>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</si>
  <si>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</si>
  <si>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</si>
  <si>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</si>
  <si>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</si>
  <si>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</si>
  <si>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</si>
  <si>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</si>
  <si>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</si>
  <si>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</si>
  <si>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</si>
  <si>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</si>
  <si>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</si>
  <si>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</si>
  <si>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</si>
  <si>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</si>
  <si>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</si>
  <si>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</si>
  <si>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</si>
  <si>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</si>
  <si>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</si>
  <si>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</si>
  <si>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</si>
  <si>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</si>
  <si>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</si>
  <si>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</si>
  <si>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</si>
  <si>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</si>
  <si>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</si>
  <si>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</si>
  <si>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</si>
  <si>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</si>
  <si>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</si>
  <si>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</si>
  <si>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</si>
  <si>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</si>
  <si>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</si>
  <si>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</si>
  <si>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</si>
  <si>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</si>
  <si>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</si>
  <si>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</si>
  <si>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</si>
  <si>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</si>
  <si>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</si>
  <si>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</si>
  <si>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</si>
  <si>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</si>
  <si>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</si>
  <si>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</si>
  <si>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</si>
  <si>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</si>
  <si>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</si>
  <si>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</si>
  <si>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</si>
  <si>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</si>
  <si>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</si>
  <si>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</si>
  <si>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</si>
  <si>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</si>
  <si>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</si>
  <si>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</si>
  <si>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</si>
  <si>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</si>
  <si>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</si>
  <si>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</si>
  <si>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</si>
  <si>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</si>
  <si>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</si>
  <si>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</si>
  <si>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</si>
  <si>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</si>
  <si>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</si>
  <si>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</si>
  <si>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</si>
  <si>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</si>
  <si>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</si>
  <si>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</si>
  <si>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</si>
  <si>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</si>
  <si>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</si>
  <si>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</si>
  <si>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</si>
  <si>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</si>
  <si>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</si>
  <si>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</si>
  <si>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</si>
  <si>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</si>
  <si>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</si>
  <si>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</si>
  <si>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</si>
  <si>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</si>
  <si>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</si>
  <si>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</si>
  <si>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</si>
  <si>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</si>
  <si>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</si>
  <si>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</si>
  <si>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</si>
  <si>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</si>
  <si>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</si>
  <si>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</si>
  <si>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</si>
  <si>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</si>
  <si>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</si>
  <si>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</si>
  <si>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</si>
  <si>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</si>
  <si>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</si>
  <si>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</si>
  <si>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</si>
  <si>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</si>
  <si>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</si>
  <si>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</si>
  <si>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</si>
  <si>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</si>
  <si>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</si>
  <si>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</si>
  <si>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</si>
  <si>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</si>
  <si>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</si>
  <si>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</si>
  <si>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</si>
  <si>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</si>
  <si>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</si>
  <si>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</si>
  <si>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</si>
  <si>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</si>
  <si>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</si>
  <si>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</si>
  <si>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</si>
  <si>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</si>
  <si>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</si>
  <si>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</si>
  <si>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</si>
  <si>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</si>
  <si>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</si>
  <si>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</si>
  <si>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</si>
  <si>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</si>
  <si>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</si>
  <si>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</si>
  <si>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</si>
  <si>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</si>
  <si>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</si>
  <si>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</si>
  <si>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</si>
  <si>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</si>
  <si>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</si>
  <si>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</si>
  <si>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</si>
  <si>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</si>
  <si>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</si>
  <si>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</si>
  <si>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</si>
  <si>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</si>
  <si>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</si>
  <si>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</si>
  <si>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</si>
  <si>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</si>
  <si>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</si>
  <si>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</si>
  <si>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</si>
  <si>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</si>
  <si>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</si>
  <si>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</si>
  <si>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</si>
  <si>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</si>
  <si>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</si>
  <si>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</si>
  <si>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</si>
  <si>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</si>
  <si>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</si>
  <si>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</si>
  <si>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</si>
  <si>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</si>
  <si>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</si>
  <si>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</si>
  <si>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</si>
  <si>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</si>
  <si>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</si>
  <si>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</si>
  <si>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</si>
  <si>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</si>
  <si>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</si>
  <si>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</si>
  <si>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</si>
  <si>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</si>
  <si>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</si>
  <si>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</si>
  <si>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</si>
  <si>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</si>
  <si>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</si>
  <si>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</si>
  <si>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</si>
  <si>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</si>
  <si>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</si>
  <si>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</si>
  <si>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</si>
  <si>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</si>
  <si>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</si>
  <si>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</si>
  <si>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</si>
  <si>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</si>
  <si>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</si>
  <si>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</si>
  <si>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</si>
  <si>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</si>
  <si>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</si>
  <si>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</si>
  <si>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</si>
  <si>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</si>
  <si>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</si>
  <si>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</si>
  <si>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</si>
  <si>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</si>
  <si>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</si>
  <si>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</si>
  <si>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</si>
  <si>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</si>
  <si>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</si>
  <si>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</si>
  <si>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</si>
  <si>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</si>
  <si>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</si>
  <si>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</si>
  <si>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</si>
  <si>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</si>
  <si>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</si>
  <si>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</si>
  <si>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</si>
  <si>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</si>
  <si>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</si>
  <si>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</si>
  <si>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</si>
  <si>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</si>
  <si>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</si>
  <si>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</si>
  <si>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</si>
  <si>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</si>
  <si>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</si>
  <si>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</si>
  <si>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</si>
  <si>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</si>
  <si>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</si>
  <si>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</si>
  <si>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</si>
  <si>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</si>
  <si>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</si>
  <si>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</si>
  <si>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</si>
  <si>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</si>
  <si>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</si>
  <si>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</si>
  <si>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</si>
  <si>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</si>
  <si>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</si>
  <si>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</si>
  <si>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</si>
  <si>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</si>
  <si>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</si>
  <si>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</si>
  <si>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</si>
  <si>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</si>
  <si>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</si>
  <si>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</si>
  <si>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</si>
  <si>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</si>
  <si>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</si>
  <si>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</si>
  <si>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</si>
  <si>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</si>
  <si>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</si>
  <si>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</si>
  <si>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</si>
  <si>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</si>
  <si>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</si>
  <si>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</si>
  <si>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</si>
  <si>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</si>
  <si>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</si>
  <si>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</si>
  <si>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</si>
  <si>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</si>
  <si>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</si>
  <si>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</si>
  <si>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</si>
  <si>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</si>
  <si>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</si>
  <si>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</si>
  <si>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</si>
  <si>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</si>
  <si>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</si>
  <si>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</si>
  <si>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</si>
  <si>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</si>
  <si>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</si>
  <si>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</si>
  <si>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</si>
  <si>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</si>
  <si>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</si>
  <si>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</si>
  <si>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</si>
  <si>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</si>
  <si>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</si>
  <si>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</si>
  <si>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</si>
  <si>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</si>
  <si>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</si>
  <si>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</si>
  <si>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</si>
  <si>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</si>
  <si>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</si>
  <si>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</si>
  <si>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</si>
  <si>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</si>
  <si>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</si>
  <si>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</si>
  <si>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</si>
  <si>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</si>
  <si>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</si>
  <si>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</si>
  <si>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</si>
  <si>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</si>
  <si>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</si>
  <si>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</si>
  <si>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</si>
  <si>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</si>
  <si>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</si>
  <si>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</si>
  <si>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</si>
  <si>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</si>
  <si>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</si>
  <si>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</si>
  <si>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</si>
  <si>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</si>
  <si>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</si>
  <si>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</si>
  <si>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</si>
  <si>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</si>
  <si>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</si>
  <si>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</si>
  <si>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</si>
  <si>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</si>
  <si>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</si>
  <si>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</si>
  <si>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</si>
  <si>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</si>
  <si>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</si>
  <si>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</si>
  <si>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</si>
  <si>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</si>
  <si>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</si>
  <si>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</si>
  <si>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</si>
  <si>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</si>
  <si>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</si>
  <si>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</si>
  <si>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</si>
  <si>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</si>
  <si>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</si>
  <si>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</si>
  <si>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</si>
  <si>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</si>
  <si>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</si>
  <si>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</si>
  <si>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</si>
  <si>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</si>
  <si>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</si>
  <si>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</si>
  <si>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</si>
  <si>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</si>
  <si>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</si>
  <si>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</si>
  <si>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</si>
  <si>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</si>
  <si>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</si>
  <si>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</si>
  <si>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</si>
  <si>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</si>
  <si>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</si>
  <si>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</si>
  <si>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</si>
  <si>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</si>
  <si>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</si>
  <si>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</si>
  <si>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</si>
  <si>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</si>
  <si>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</si>
  <si>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</si>
  <si>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</si>
  <si>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</si>
  <si>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</si>
  <si>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</si>
  <si>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</si>
  <si>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</si>
  <si>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</si>
  <si>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</si>
  <si>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</si>
  <si>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</si>
  <si>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</si>
  <si>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</si>
  <si>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</si>
  <si>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</si>
  <si>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</si>
  <si>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</si>
  <si>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</si>
  <si>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</si>
  <si>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</si>
  <si>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</si>
  <si>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</si>
  <si>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</si>
  <si>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</si>
  <si>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</si>
  <si>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</si>
  <si>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</si>
  <si>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</si>
  <si>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</si>
  <si>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</si>
  <si>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</si>
  <si>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</si>
  <si>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</si>
  <si>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</si>
  <si>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</si>
  <si>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</si>
  <si>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</si>
  <si>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</si>
  <si>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</si>
  <si>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</si>
  <si>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</si>
  <si>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</si>
  <si>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</si>
  <si>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</si>
  <si>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</si>
  <si>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</si>
  <si>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</si>
  <si>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</si>
  <si>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</si>
  <si>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</si>
  <si>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</si>
  <si>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</si>
  <si>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</si>
  <si>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</si>
  <si>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</si>
  <si>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</si>
  <si>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</si>
  <si>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</si>
  <si>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</si>
  <si>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</si>
  <si>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</si>
  <si>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</si>
  <si>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</si>
  <si>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</si>
  <si>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</si>
  <si>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</si>
  <si>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</si>
  <si>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</si>
  <si>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</si>
  <si>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</si>
  <si>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</si>
  <si>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</si>
  <si>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</si>
  <si>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</si>
  <si>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</si>
  <si>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</si>
  <si>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</si>
  <si>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</si>
  <si>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</si>
  <si>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</si>
  <si>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</si>
  <si>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</si>
  <si>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</si>
  <si>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</si>
  <si>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</si>
  <si>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</si>
  <si>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</si>
  <si>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</si>
  <si>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</si>
  <si>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</si>
  <si>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</si>
  <si>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</si>
  <si>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</si>
  <si>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</si>
  <si>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</si>
  <si>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</si>
  <si>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</si>
  <si>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</si>
  <si>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</si>
  <si>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</si>
  <si>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</si>
  <si>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</si>
  <si>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</si>
  <si>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</si>
  <si>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</si>
  <si>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</si>
  <si>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</si>
  <si>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</si>
  <si>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</si>
  <si>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</si>
  <si>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</si>
  <si>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</si>
  <si>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</si>
  <si>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</si>
  <si>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</si>
  <si>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</si>
  <si>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</si>
  <si>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</si>
  <si>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</si>
  <si>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</si>
  <si>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</si>
  <si>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</si>
  <si>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</si>
  <si>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</si>
  <si>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</si>
  <si>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</si>
  <si>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</si>
  <si>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</si>
  <si>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</si>
  <si>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</si>
  <si>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</si>
  <si>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</si>
  <si>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</si>
  <si>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</si>
  <si>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</si>
  <si>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</si>
  <si>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</si>
  <si>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</si>
  <si>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</si>
  <si>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</si>
  <si>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</si>
  <si>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</si>
  <si>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</si>
  <si>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</si>
  <si>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</si>
  <si>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</si>
  <si>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</si>
  <si>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</si>
  <si>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</si>
  <si>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</si>
  <si>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</si>
  <si>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</si>
  <si>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</si>
  <si>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</si>
  <si>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</si>
  <si>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</si>
  <si>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</si>
  <si>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</si>
  <si>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</si>
  <si>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</si>
  <si>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</si>
  <si>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</si>
  <si>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</si>
  <si>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</si>
  <si>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</si>
  <si>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</si>
  <si>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</si>
  <si>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</si>
  <si>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</si>
  <si>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</si>
  <si>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</si>
  <si>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</si>
  <si>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</si>
  <si>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</si>
  <si>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</si>
  <si>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</si>
  <si>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</si>
  <si>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</si>
  <si>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</si>
  <si>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</si>
  <si>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</si>
  <si>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</si>
  <si>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</si>
  <si>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</si>
  <si>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</si>
  <si>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</si>
  <si>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</si>
  <si>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</si>
  <si>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</si>
  <si>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</si>
  <si>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</si>
  <si>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</si>
  <si>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</si>
  <si>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</si>
  <si>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</si>
  <si>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</si>
  <si>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</si>
  <si>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</si>
  <si>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</si>
  <si>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</si>
  <si>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</si>
  <si>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</si>
  <si>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</si>
  <si>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</si>
  <si>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</si>
  <si>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</si>
  <si>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</si>
  <si>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</si>
  <si>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</si>
  <si>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</si>
  <si>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</si>
  <si>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</si>
  <si>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</si>
  <si>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</si>
  <si>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</si>
  <si>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</si>
  <si>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</si>
  <si>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</si>
  <si>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</si>
  <si>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</si>
  <si>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</si>
  <si>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</si>
  <si>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</si>
  <si>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</si>
  <si>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</si>
  <si>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</si>
  <si>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</si>
  <si>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</si>
  <si>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</si>
  <si>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</si>
  <si>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</si>
  <si>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</si>
  <si>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</si>
  <si>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</si>
  <si>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</si>
  <si>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</si>
  <si>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</si>
  <si>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</si>
  <si>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</si>
  <si>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</si>
  <si>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</si>
  <si>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</si>
  <si>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</si>
  <si>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</si>
  <si>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</si>
  <si>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</si>
  <si>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</si>
  <si>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</si>
  <si>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</si>
  <si>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</si>
  <si>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</si>
  <si>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</si>
  <si>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</si>
  <si>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</si>
  <si>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</si>
  <si>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</si>
  <si>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</si>
  <si>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</si>
  <si>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</si>
  <si>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</si>
  <si>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</si>
  <si>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</si>
  <si>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</si>
  <si>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</si>
  <si>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</si>
  <si>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</si>
  <si>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</si>
  <si>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</si>
  <si>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</si>
  <si>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</si>
  <si>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</si>
  <si>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</si>
  <si>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</si>
  <si>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</si>
  <si>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</si>
  <si>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</si>
  <si>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</si>
  <si>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</si>
  <si>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</si>
  <si>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</si>
  <si>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</si>
  <si>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</si>
  <si>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</si>
  <si>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</si>
  <si>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</si>
  <si>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</si>
  <si>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</si>
  <si>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</si>
  <si>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</si>
  <si>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</si>
  <si>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</si>
  <si>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</si>
  <si>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</si>
  <si>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</si>
  <si>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</si>
  <si>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</si>
  <si>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</si>
  <si>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</si>
  <si>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</si>
  <si>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</si>
  <si>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</si>
  <si>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</si>
  <si>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</si>
  <si>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</si>
  <si>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</si>
  <si>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</si>
  <si>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</si>
  <si>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</si>
  <si>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</si>
  <si>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</si>
  <si>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</si>
  <si>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</si>
  <si>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</si>
  <si>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</si>
  <si>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</si>
  <si>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</si>
  <si>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</si>
  <si>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</si>
  <si>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</si>
  <si>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</si>
  <si>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</si>
  <si>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</si>
  <si>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</si>
  <si>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</si>
  <si>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</si>
  <si>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</si>
  <si>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</si>
  <si>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</si>
  <si>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</si>
  <si>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</si>
  <si>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</si>
  <si>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</si>
  <si>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</si>
  <si>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</si>
  <si>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</si>
  <si>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</si>
  <si>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</si>
  <si>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</si>
  <si>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</si>
  <si>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</si>
  <si>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</si>
  <si>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</si>
  <si>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</si>
  <si>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</si>
  <si>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</si>
  <si>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</si>
  <si>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</si>
  <si>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</si>
  <si>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</si>
  <si>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</si>
  <si>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</si>
  <si>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</si>
  <si>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</si>
  <si>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</si>
  <si>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</si>
  <si>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</si>
  <si>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</si>
  <si>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</si>
  <si>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</si>
  <si>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</si>
  <si>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</si>
  <si>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</si>
  <si>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</si>
  <si>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</si>
  <si>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</si>
  <si>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</si>
  <si>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</si>
  <si>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</si>
  <si>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</si>
  <si>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</si>
  <si>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</si>
  <si>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</si>
  <si>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</si>
  <si>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</si>
  <si>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</si>
  <si>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</si>
  <si>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</si>
  <si>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</si>
  <si>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</si>
  <si>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</si>
  <si>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</si>
  <si>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</si>
  <si>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</si>
  <si>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</si>
  <si>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</si>
  <si>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</si>
  <si>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</si>
  <si>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</si>
  <si>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</si>
  <si>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</si>
  <si>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</si>
  <si>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</si>
  <si>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</si>
  <si>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</si>
  <si>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</si>
  <si>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</si>
  <si>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</si>
  <si>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</si>
  <si>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</si>
  <si>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</si>
  <si>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</si>
  <si>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</si>
  <si>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</si>
  <si>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</si>
  <si>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</si>
  <si>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</si>
  <si>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</si>
  <si>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</si>
  <si>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</si>
  <si>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</si>
  <si>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</si>
  <si>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</si>
  <si>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</si>
  <si>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</si>
  <si>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</si>
  <si>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</si>
  <si>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</si>
  <si>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</si>
  <si>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</si>
  <si>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</si>
  <si>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</si>
  <si>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</si>
  <si>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</si>
  <si>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</si>
  <si>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</si>
  <si>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</si>
  <si>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</si>
  <si>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</si>
  <si>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</si>
  <si>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</si>
  <si>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</si>
  <si>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</si>
  <si>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</si>
  <si>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</si>
  <si>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</si>
  <si>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</si>
  <si>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</si>
  <si>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</si>
  <si>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</si>
  <si>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</si>
  <si>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</si>
  <si>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</si>
  <si>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</si>
  <si>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</si>
  <si>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</si>
  <si>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</si>
  <si>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</si>
  <si>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</si>
  <si>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</si>
  <si>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</si>
  <si>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</si>
  <si>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</si>
  <si>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</si>
  <si>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</si>
  <si>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</si>
  <si>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</si>
  <si>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</si>
  <si>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</si>
  <si>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</si>
  <si>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</si>
  <si>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</si>
  <si>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</si>
  <si>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</si>
  <si>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</si>
  <si>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</si>
  <si>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</si>
  <si>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</si>
  <si>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</si>
  <si>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</si>
  <si>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</si>
  <si>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</si>
  <si>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</si>
  <si>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</si>
  <si>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</si>
  <si>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</si>
  <si>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</si>
  <si>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</si>
  <si>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</si>
  <si>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</si>
  <si>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</si>
  <si>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</si>
  <si>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</si>
  <si>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</si>
  <si>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</si>
  <si>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</si>
  <si>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</si>
  <si>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</si>
  <si>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</si>
  <si>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</si>
  <si>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</si>
  <si>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</si>
  <si>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</si>
  <si>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</si>
  <si>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</si>
  <si>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</si>
  <si>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</si>
  <si>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</si>
  <si>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</si>
  <si>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</si>
  <si>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</si>
  <si>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</si>
  <si>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</si>
  <si>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</si>
  <si>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</si>
  <si>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</si>
  <si>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</si>
  <si>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</si>
  <si>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</si>
  <si>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</si>
  <si>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</si>
  <si>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</si>
  <si>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</si>
  <si>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</si>
  <si>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</si>
  <si>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</si>
  <si>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</si>
  <si>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</si>
  <si>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</si>
  <si>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</si>
  <si>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</si>
  <si>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</si>
  <si>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</si>
  <si>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</si>
  <si>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</si>
  <si>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</si>
  <si>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</si>
  <si>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</si>
  <si>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</si>
  <si>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</si>
  <si>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</si>
  <si>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</si>
  <si>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</si>
  <si>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</si>
  <si>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</si>
  <si>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</si>
  <si>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</si>
  <si>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</si>
  <si>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</si>
  <si>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</si>
  <si>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</si>
  <si>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</si>
  <si>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</si>
  <si>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</si>
  <si>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</si>
  <si>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</si>
  <si>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</si>
  <si>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</si>
  <si>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</si>
  <si>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</si>
  <si>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</si>
  <si>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</si>
  <si>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</si>
  <si>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</si>
  <si>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</si>
  <si>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</si>
  <si>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</si>
  <si>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</si>
  <si>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</si>
  <si>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</si>
  <si>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</si>
  <si>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</si>
  <si>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</si>
  <si>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</si>
  <si>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</si>
  <si>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</si>
  <si>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</si>
  <si>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</si>
  <si>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</si>
  <si>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</si>
  <si>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</si>
  <si>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</si>
  <si>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</si>
  <si>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</si>
  <si>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</si>
  <si>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</si>
  <si>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</si>
  <si>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</si>
  <si>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</si>
  <si>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</si>
  <si>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</si>
  <si>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</si>
  <si>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</si>
  <si>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</si>
  <si>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</si>
  <si>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</si>
  <si>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</si>
  <si>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</si>
  <si>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</si>
  <si>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</si>
  <si>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</si>
  <si>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</si>
  <si>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</si>
  <si>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</si>
  <si>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</si>
  <si>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</si>
  <si>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</si>
  <si>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</si>
  <si>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</si>
  <si>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</si>
  <si>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</si>
  <si>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</si>
  <si>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</si>
  <si>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</si>
  <si>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</si>
  <si>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</si>
  <si>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</si>
  <si>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</si>
  <si>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</si>
  <si>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</si>
  <si>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</si>
  <si>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</si>
  <si>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</si>
  <si>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</si>
  <si>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</si>
  <si>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</si>
  <si>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</si>
  <si>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</si>
  <si>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</si>
  <si>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</si>
  <si>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</si>
  <si>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</si>
  <si>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</si>
  <si>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</si>
  <si>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</si>
  <si>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</si>
  <si>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</si>
  <si>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</si>
  <si>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</si>
  <si>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</si>
  <si>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</si>
  <si>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</si>
  <si>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</si>
  <si>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</si>
  <si>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</si>
  <si>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</si>
  <si>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</si>
  <si>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</si>
  <si>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</si>
  <si>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</si>
  <si>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</si>
  <si>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</si>
  <si>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</si>
  <si>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</si>
  <si>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</si>
  <si>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</si>
  <si>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</si>
  <si>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</si>
  <si>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</si>
  <si>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</si>
  <si>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</si>
  <si>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</si>
  <si>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</si>
  <si>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</si>
  <si>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</si>
  <si>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</si>
  <si>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</si>
  <si>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</si>
  <si>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</si>
  <si>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</si>
  <si>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</si>
  <si>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</si>
  <si>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</si>
  <si>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</si>
  <si>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</si>
  <si>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</si>
  <si>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</si>
  <si>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</si>
  <si>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</si>
  <si>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</si>
  <si>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</si>
  <si>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</si>
  <si>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</si>
  <si>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</si>
  <si>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</si>
  <si>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</si>
  <si>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</si>
  <si>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</si>
  <si>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</si>
  <si>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</si>
  <si>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</si>
  <si>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</si>
  <si>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</si>
  <si>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</si>
  <si>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</si>
  <si>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</si>
  <si>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</si>
  <si>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</si>
  <si>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</si>
  <si>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</si>
  <si>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</si>
  <si>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</si>
  <si>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</si>
  <si>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</si>
  <si>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</si>
  <si>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</si>
  <si>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</si>
  <si>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</si>
  <si>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</si>
  <si>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</si>
  <si>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</si>
  <si>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</si>
  <si>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</si>
  <si>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</si>
  <si>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</si>
  <si>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</si>
  <si>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</si>
  <si>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</si>
  <si>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</si>
  <si>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</si>
  <si>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</si>
  <si>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</si>
  <si>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</si>
  <si>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</si>
  <si>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</si>
  <si>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</si>
  <si>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</si>
  <si>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</si>
  <si>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</si>
  <si>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</si>
  <si>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</si>
  <si>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</si>
  <si>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</si>
  <si>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</si>
  <si>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</si>
  <si>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</si>
  <si>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</si>
  <si>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</si>
  <si>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</si>
  <si>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</si>
  <si>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</si>
  <si>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</si>
  <si>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</si>
  <si>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</si>
  <si>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</si>
  <si>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</si>
  <si>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</si>
  <si>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</si>
  <si>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</si>
  <si>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</si>
  <si>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</si>
  <si>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</si>
  <si>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</si>
  <si>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</si>
  <si>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</si>
  <si>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</si>
  <si>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</si>
  <si>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</si>
  <si>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</si>
  <si>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</si>
  <si>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</si>
  <si>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</si>
  <si>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</si>
  <si>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</si>
  <si>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</si>
  <si>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</si>
  <si>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</si>
  <si>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</si>
  <si>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</si>
  <si>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</si>
  <si>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</si>
  <si>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</si>
  <si>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</si>
  <si>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</si>
  <si>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</si>
  <si>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</si>
  <si>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</si>
  <si>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</si>
  <si>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</si>
  <si>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</si>
  <si>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</si>
  <si>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</si>
  <si>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</si>
  <si>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</si>
  <si>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</si>
  <si>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</si>
  <si>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</si>
  <si>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</si>
  <si>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</si>
  <si>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</si>
  <si>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</si>
  <si>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</si>
  <si>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</si>
  <si>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</si>
  <si>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</si>
  <si>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</si>
  <si>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</si>
  <si>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</si>
  <si>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</si>
  <si>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</si>
  <si>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</si>
  <si>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</si>
  <si>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</si>
  <si>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</si>
  <si>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</si>
  <si>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</si>
  <si>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</si>
  <si>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</si>
  <si>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</si>
  <si>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</si>
  <si>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</si>
  <si>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</si>
  <si>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</si>
  <si>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</si>
  <si>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</si>
  <si>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</si>
  <si>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</si>
  <si>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</si>
  <si>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</si>
  <si>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</si>
  <si>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</si>
  <si>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</si>
  <si>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</si>
  <si>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</si>
  <si>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</si>
  <si>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</si>
  <si>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</si>
  <si>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</si>
  <si>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</si>
  <si>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</si>
  <si>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</si>
  <si>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</si>
  <si>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</si>
  <si>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</si>
  <si>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</si>
  <si>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</si>
  <si>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</si>
  <si>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</si>
  <si>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</si>
  <si>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</si>
  <si>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</si>
  <si>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</si>
  <si>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</si>
  <si>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</si>
  <si>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</si>
  <si>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</si>
  <si>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</si>
  <si>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</si>
  <si>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</si>
  <si>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</si>
  <si>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</si>
  <si>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</si>
  <si>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</si>
  <si>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</si>
  <si>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</si>
  <si>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</si>
  <si>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</si>
  <si>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</si>
  <si>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</si>
  <si>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</si>
  <si>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</si>
  <si>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</si>
  <si>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</si>
  <si>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</si>
  <si>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</si>
  <si>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</si>
  <si>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</si>
  <si>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</si>
  <si>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</si>
  <si>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</si>
  <si>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</si>
  <si>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</si>
  <si>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</si>
  <si>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</si>
  <si>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</si>
  <si>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</si>
  <si>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</si>
  <si>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</si>
  <si>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</si>
  <si>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</si>
  <si>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</si>
  <si>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</si>
  <si>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</si>
  <si>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</si>
  <si>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</si>
  <si>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</si>
  <si>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</si>
  <si>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</si>
  <si>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</si>
  <si>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</si>
  <si>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</si>
  <si>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</si>
  <si>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</si>
  <si>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</si>
  <si>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</si>
  <si>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</si>
  <si>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</si>
  <si>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</si>
  <si>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</si>
  <si>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</si>
  <si>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</si>
  <si>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</si>
  <si>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</si>
  <si>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</si>
  <si>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</si>
  <si>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</si>
  <si>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</si>
  <si>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</si>
  <si>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</si>
  <si>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</si>
  <si>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</si>
  <si>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</si>
  <si>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</si>
  <si>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</si>
  <si>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</si>
  <si>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</si>
  <si>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</si>
  <si>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</si>
  <si>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</si>
  <si>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</si>
  <si>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</si>
  <si>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</si>
  <si>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</si>
  <si>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</si>
  <si>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</si>
  <si>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</si>
  <si>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</si>
  <si>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</si>
  <si>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</si>
  <si>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</si>
  <si>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</si>
  <si>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</si>
  <si>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</si>
  <si>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</si>
  <si>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</si>
  <si>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</si>
  <si>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</si>
  <si>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</si>
  <si>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</si>
  <si>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</si>
  <si>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</si>
  <si>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</si>
  <si>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</si>
  <si>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</si>
  <si>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</si>
  <si>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</si>
  <si>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</si>
  <si>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</si>
  <si>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</si>
  <si>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</si>
  <si>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</si>
  <si>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</si>
  <si>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</si>
  <si>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</si>
  <si>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</si>
  <si>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</si>
  <si>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</si>
  <si>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</si>
  <si>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</si>
  <si>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</si>
  <si>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</si>
  <si>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</si>
  <si>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</si>
  <si>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</si>
  <si>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</si>
  <si>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</si>
  <si>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</si>
  <si>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</si>
  <si>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</si>
  <si>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</si>
  <si>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</si>
  <si>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</si>
  <si>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</si>
  <si>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</si>
  <si>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</si>
  <si>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</si>
  <si>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</si>
  <si>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</si>
  <si>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</si>
  <si>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</si>
  <si>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</si>
  <si>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</si>
  <si>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</si>
  <si>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</si>
  <si>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</si>
  <si>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</si>
  <si>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</si>
  <si>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</si>
  <si>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</si>
  <si>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</si>
  <si>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</si>
  <si>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</si>
  <si>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</si>
  <si>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</si>
  <si>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</si>
  <si>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</si>
  <si>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</si>
  <si>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</si>
  <si>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</si>
  <si>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</si>
  <si>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</si>
  <si>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</si>
  <si>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</si>
  <si>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</si>
  <si>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</si>
  <si>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</si>
  <si>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</si>
  <si>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</si>
  <si>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</si>
  <si>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</si>
  <si>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</si>
  <si>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</si>
  <si>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</si>
  <si>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</si>
  <si>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</si>
  <si>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</si>
  <si>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</si>
  <si>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</si>
  <si>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</si>
  <si>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</si>
  <si>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</si>
  <si>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</si>
  <si>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</si>
  <si>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</si>
  <si>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</si>
  <si>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</si>
  <si>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</si>
  <si>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</si>
  <si>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</si>
  <si>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</si>
  <si>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</si>
  <si>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</si>
  <si>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</si>
  <si>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</si>
  <si>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</si>
  <si>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</si>
  <si>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</si>
  <si>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</si>
  <si>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</si>
  <si>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</si>
  <si>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</si>
  <si>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</si>
  <si>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</si>
  <si>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</si>
  <si>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</si>
  <si>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</si>
  <si>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</si>
  <si>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</si>
  <si>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</si>
  <si>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</si>
  <si>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</si>
  <si>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</si>
  <si>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</si>
  <si>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</si>
  <si>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</si>
  <si>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</si>
  <si>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</si>
  <si>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</si>
  <si>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</si>
  <si>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</si>
  <si>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</si>
  <si>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</si>
  <si>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</si>
  <si>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</si>
  <si>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</si>
  <si>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</si>
  <si>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</si>
  <si>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</si>
  <si>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</si>
  <si>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</si>
  <si>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</si>
  <si>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</si>
  <si>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</si>
  <si>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</si>
  <si>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</si>
  <si>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</si>
  <si>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</si>
  <si>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</si>
  <si>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</si>
  <si>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</si>
  <si>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</si>
  <si>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</si>
  <si>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</si>
  <si>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</si>
  <si>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</si>
  <si>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</si>
  <si>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</si>
  <si>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</si>
  <si>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</si>
  <si>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</si>
  <si>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</si>
  <si>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</si>
  <si>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</si>
  <si>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</si>
  <si>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</si>
  <si>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</si>
  <si>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</si>
  <si>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</si>
  <si>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</si>
  <si>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</si>
  <si>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</si>
  <si>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</si>
  <si>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</si>
  <si>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</si>
  <si>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</si>
  <si>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</si>
  <si>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</si>
  <si>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</si>
  <si>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</si>
  <si>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</si>
  <si>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</si>
  <si>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</si>
  <si>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</si>
  <si>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</si>
  <si>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</si>
  <si>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</si>
  <si>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</si>
  <si>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</si>
  <si>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</si>
  <si>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</si>
  <si>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</si>
  <si>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</si>
  <si>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</si>
  <si>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</si>
  <si>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</si>
  <si>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</si>
  <si>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</si>
  <si>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</si>
  <si>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</si>
  <si>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</si>
  <si>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</si>
  <si>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</si>
  <si>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</si>
  <si>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</si>
  <si>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</si>
  <si>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</si>
  <si>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</si>
  <si>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</si>
  <si>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</si>
  <si>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</si>
  <si>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</si>
  <si>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</si>
  <si>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</si>
  <si>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</si>
  <si>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</si>
  <si>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</si>
  <si>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</si>
  <si>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</si>
  <si>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</si>
  <si>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</si>
  <si>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</si>
  <si>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</si>
  <si>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</si>
  <si>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</si>
  <si>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</si>
  <si>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</si>
  <si>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</si>
  <si>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</si>
  <si>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</si>
  <si>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</si>
  <si>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</si>
  <si>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</si>
  <si>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</si>
  <si>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</si>
  <si>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</si>
  <si>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</si>
  <si>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</si>
  <si>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</si>
  <si>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</si>
  <si>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</si>
  <si>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</si>
  <si>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</si>
  <si>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</si>
  <si>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</si>
  <si>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</si>
  <si>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</si>
  <si>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</si>
  <si>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</si>
  <si>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</si>
  <si>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</si>
  <si>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</si>
  <si>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</si>
  <si>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</si>
  <si>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</si>
  <si>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</si>
  <si>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</si>
  <si>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</si>
  <si>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</si>
  <si>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</si>
  <si>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</si>
  <si>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</si>
  <si>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</si>
  <si>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</si>
  <si>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</si>
  <si>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</si>
  <si>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</si>
  <si>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</si>
  <si>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</si>
  <si>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</si>
  <si>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</si>
  <si>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</si>
  <si>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</si>
  <si>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</si>
  <si>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</si>
  <si>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</si>
  <si>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</si>
  <si>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</si>
  <si>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</si>
  <si>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</si>
  <si>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</si>
  <si>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</si>
  <si>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</si>
  <si>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</si>
  <si>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</si>
  <si>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</si>
  <si>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</si>
  <si>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</si>
  <si>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</si>
  <si>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</si>
  <si>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</si>
  <si>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</si>
  <si>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</si>
  <si>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</si>
  <si>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</si>
  <si>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</si>
  <si>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</si>
  <si>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</si>
  <si>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</si>
  <si>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</si>
  <si>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</si>
  <si>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</si>
  <si>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</si>
  <si>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</si>
  <si>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</si>
  <si>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</si>
  <si>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</si>
  <si>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</si>
  <si>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</si>
  <si>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</si>
  <si>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</si>
  <si>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</si>
  <si>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</si>
  <si>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</si>
  <si>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</si>
  <si>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</si>
  <si>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</si>
  <si>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</si>
  <si>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</si>
  <si>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</si>
  <si>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</si>
  <si>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</si>
  <si>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</si>
  <si>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</si>
  <si>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</si>
  <si>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</si>
  <si>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</si>
  <si>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</si>
  <si>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</si>
  <si>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</si>
  <si>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</si>
  <si>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</si>
  <si>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</si>
  <si>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</si>
  <si>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</si>
  <si>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</si>
  <si>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</si>
  <si>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</si>
  <si>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</si>
  <si>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</si>
  <si>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</si>
  <si>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</si>
  <si>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</si>
  <si>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</si>
  <si>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</si>
  <si>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</si>
  <si>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</si>
  <si>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</si>
  <si>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</si>
  <si>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</si>
  <si>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</si>
  <si>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</si>
  <si>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</si>
  <si>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</si>
  <si>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</si>
  <si>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</si>
  <si>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</si>
  <si>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</si>
  <si>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</si>
  <si>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</si>
  <si>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</si>
  <si>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</si>
  <si>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</si>
  <si>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</si>
  <si>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</si>
  <si>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</si>
  <si>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</si>
  <si>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</si>
  <si>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</si>
  <si>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</si>
  <si>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</si>
  <si>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</si>
  <si>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</si>
  <si>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</si>
  <si>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</si>
  <si>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</si>
  <si>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</si>
  <si>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</si>
  <si>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</si>
  <si>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</si>
  <si>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</si>
  <si>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</si>
  <si>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</si>
  <si>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</si>
  <si>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</si>
  <si>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</si>
  <si>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</si>
  <si>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</si>
  <si>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</si>
  <si>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</si>
  <si>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</si>
  <si>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</si>
  <si>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</si>
  <si>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</si>
  <si>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</si>
  <si>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</si>
  <si>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</si>
  <si>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</si>
  <si>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</si>
  <si>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</si>
  <si>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</si>
  <si>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</si>
  <si>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</si>
  <si>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</si>
  <si>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</si>
  <si>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</si>
  <si>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</si>
  <si>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</si>
  <si>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</si>
  <si>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</si>
  <si>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</si>
  <si>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</si>
  <si>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</si>
  <si>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</si>
  <si>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</si>
  <si>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</si>
  <si>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</si>
  <si>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</si>
  <si>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</si>
  <si>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</si>
  <si>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</si>
  <si>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</si>
  <si>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</si>
  <si>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</si>
  <si>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</si>
  <si>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</si>
  <si>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</si>
  <si>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</si>
  <si>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</si>
  <si>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</si>
  <si>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</si>
  <si>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</si>
  <si>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</si>
  <si>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</si>
  <si>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</si>
  <si>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</si>
  <si>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</si>
  <si>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</si>
  <si>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</si>
  <si>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</si>
  <si>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</si>
  <si>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</si>
  <si>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</si>
  <si>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</si>
  <si>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</si>
  <si>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</si>
  <si>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</si>
  <si>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</si>
  <si>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</si>
  <si>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</si>
  <si>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</si>
  <si>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</si>
  <si>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</si>
  <si>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</si>
  <si>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</si>
  <si>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</si>
  <si>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</si>
  <si>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</si>
  <si>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</si>
  <si>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</si>
  <si>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</si>
  <si>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</si>
  <si>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</si>
  <si>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</si>
  <si>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</si>
  <si>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</si>
  <si>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</si>
  <si>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</si>
  <si>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</si>
  <si>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</si>
  <si>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</si>
  <si>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</si>
  <si>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</si>
  <si>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</si>
  <si>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</si>
  <si>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</si>
  <si>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</si>
  <si>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</si>
  <si>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</si>
  <si>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</si>
  <si>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</si>
  <si>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</si>
  <si>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</si>
  <si>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</si>
  <si>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</si>
  <si>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</si>
  <si>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</si>
  <si>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</si>
  <si>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</si>
  <si>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</si>
  <si>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</si>
  <si>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</si>
  <si>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</si>
  <si>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</si>
  <si>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</si>
  <si>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</si>
  <si>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</si>
  <si>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</si>
  <si>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</si>
  <si>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</si>
  <si>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</si>
  <si>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</si>
  <si>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</si>
  <si>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</si>
  <si>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</si>
  <si>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</si>
  <si>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</si>
  <si>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</si>
  <si>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</si>
  <si>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</si>
  <si>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</si>
  <si>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</si>
  <si>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</si>
  <si>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</si>
  <si>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</si>
  <si>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</si>
  <si>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</si>
  <si>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</si>
  <si>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</si>
  <si>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</si>
  <si>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</si>
  <si>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</si>
  <si>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</si>
  <si>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</si>
  <si>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</si>
  <si>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</si>
  <si>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</si>
  <si>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</si>
  <si>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</si>
  <si>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</si>
  <si>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</si>
  <si>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</si>
  <si>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</si>
  <si>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</si>
  <si>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</si>
  <si>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</si>
  <si>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</si>
  <si>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</si>
  <si>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</si>
  <si>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</si>
  <si>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</si>
  <si>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</si>
  <si>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</si>
  <si>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</si>
  <si>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</si>
  <si>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</si>
  <si>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</si>
  <si>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</si>
  <si>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</si>
  <si>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</si>
  <si>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</si>
  <si>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</si>
  <si>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</si>
  <si>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</si>
  <si>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</si>
  <si>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</si>
  <si>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</si>
  <si>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</si>
  <si>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</si>
  <si>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</si>
  <si>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</si>
  <si>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</si>
  <si>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</si>
  <si>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</si>
  <si>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</si>
  <si>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</si>
  <si>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</si>
  <si>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</si>
  <si>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</si>
  <si>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</si>
  <si>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</si>
  <si>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</si>
  <si>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</si>
  <si>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</si>
  <si>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</si>
  <si>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</si>
  <si>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</si>
  <si>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</si>
  <si>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</si>
  <si>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</si>
  <si>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</si>
  <si>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</si>
  <si>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</si>
  <si>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</si>
  <si>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</si>
  <si>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</si>
  <si>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</si>
  <si>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</si>
  <si>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</si>
  <si>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</si>
  <si>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</si>
  <si>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</si>
  <si>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</si>
  <si>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</si>
  <si>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</si>
  <si>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</si>
  <si>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</si>
  <si>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</si>
  <si>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</si>
  <si>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</si>
  <si>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</si>
  <si>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</si>
  <si>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</si>
  <si>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</si>
  <si>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</si>
  <si>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</si>
  <si>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</si>
  <si>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</si>
  <si>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</si>
  <si>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</si>
  <si>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</si>
  <si>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</si>
  <si>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</si>
  <si>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</si>
  <si>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</si>
  <si>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</si>
  <si>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</si>
  <si>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</si>
  <si>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</si>
  <si>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</si>
  <si>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</si>
  <si>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</si>
  <si>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</si>
  <si>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</si>
  <si>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</si>
  <si>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</si>
  <si>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</si>
  <si>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</si>
  <si>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</si>
  <si>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</si>
  <si>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</si>
  <si>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</si>
  <si>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</si>
  <si>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</si>
  <si>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</si>
  <si>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</si>
  <si>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</si>
  <si>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</si>
  <si>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</si>
  <si>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</si>
  <si>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</si>
  <si>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</si>
  <si>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</si>
  <si>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</si>
  <si>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</si>
  <si>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</si>
  <si>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</si>
  <si>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</si>
  <si>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</si>
  <si>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</si>
  <si>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</si>
  <si>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</si>
  <si>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</si>
  <si>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</si>
  <si>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</si>
  <si>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</si>
  <si>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</si>
  <si>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</si>
  <si>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</si>
  <si>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</si>
  <si>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</si>
  <si>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</si>
  <si>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</si>
  <si>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</si>
  <si>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</si>
  <si>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</si>
  <si>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</si>
  <si>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</si>
  <si>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</si>
  <si>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</si>
  <si>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</si>
  <si>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</si>
  <si>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</si>
  <si>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</si>
  <si>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</si>
  <si>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</si>
  <si>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</si>
  <si>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</si>
  <si>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</si>
  <si>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</si>
  <si>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</si>
  <si>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</si>
  <si>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</si>
  <si>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</si>
  <si>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</si>
  <si>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</si>
  <si>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</si>
  <si>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</si>
  <si>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</si>
  <si>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</si>
  <si>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</si>
  <si>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</si>
  <si>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</si>
  <si>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</si>
  <si>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</si>
  <si>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</si>
  <si>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</si>
  <si>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</si>
  <si>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</si>
  <si>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</si>
  <si>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</si>
  <si>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</si>
  <si>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</si>
  <si>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</si>
  <si>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</si>
  <si>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</si>
  <si>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</si>
  <si>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</si>
  <si>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</si>
  <si>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</si>
  <si>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</si>
  <si>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</si>
  <si>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</si>
  <si>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</si>
  <si>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</si>
  <si>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</si>
  <si>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</si>
  <si>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</si>
  <si>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</si>
  <si>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</si>
  <si>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</si>
  <si>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</si>
  <si>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</si>
  <si>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</si>
  <si>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</si>
  <si>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</si>
  <si>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</si>
  <si>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</si>
  <si>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</si>
  <si>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</si>
  <si>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</si>
  <si>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</si>
  <si>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</si>
  <si>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</si>
  <si>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</si>
  <si>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</si>
  <si>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</si>
  <si>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</si>
  <si>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</si>
  <si>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</si>
  <si>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</si>
  <si>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</si>
  <si>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</si>
  <si>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</si>
  <si>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</si>
  <si>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</si>
  <si>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</si>
  <si>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</si>
  <si>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</si>
  <si>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</si>
  <si>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</si>
  <si>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</si>
  <si>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</si>
  <si>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</si>
  <si>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</si>
  <si>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</si>
  <si>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</si>
  <si>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</si>
  <si>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</si>
  <si>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</si>
  <si>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</si>
  <si>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</si>
  <si>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</si>
  <si>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</si>
  <si>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</si>
  <si>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</si>
  <si>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</si>
  <si>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</si>
  <si>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</si>
  <si>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</si>
  <si>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</si>
  <si>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</si>
  <si>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</si>
  <si>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</si>
  <si>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</si>
  <si>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</si>
  <si>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</si>
  <si>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</si>
  <si>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</si>
  <si>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</si>
  <si>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</si>
  <si>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</si>
  <si>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</si>
  <si>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</si>
  <si>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</si>
  <si>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</si>
  <si>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</si>
  <si>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</si>
  <si>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</si>
  <si>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</si>
  <si>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</si>
  <si>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</si>
  <si>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</si>
  <si>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</si>
  <si>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</si>
  <si>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</si>
  <si>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</si>
  <si>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</si>
  <si>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</si>
  <si>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</si>
  <si>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</si>
  <si>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</si>
  <si>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</si>
  <si>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</si>
  <si>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</si>
  <si>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</si>
  <si>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</si>
  <si>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</si>
  <si>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</si>
  <si>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</si>
  <si>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</si>
  <si>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</si>
  <si>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</si>
  <si>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</si>
  <si>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</si>
  <si>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</si>
  <si>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</si>
  <si>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</si>
  <si>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</si>
  <si>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</si>
  <si>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</si>
  <si>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</si>
  <si>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</si>
  <si>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</si>
  <si>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</si>
  <si>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</si>
  <si>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</si>
  <si>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</si>
  <si>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</si>
  <si>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</si>
  <si>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</si>
  <si>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</si>
  <si>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</si>
  <si>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</si>
  <si>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</si>
  <si>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</si>
  <si>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</si>
  <si>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</si>
  <si>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</si>
  <si>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</si>
  <si>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</si>
  <si>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</si>
  <si>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</si>
  <si>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</si>
  <si>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</si>
  <si>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</si>
  <si>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</si>
  <si>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</si>
  <si>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</si>
  <si>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</si>
  <si>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</si>
  <si>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</si>
  <si>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</si>
  <si>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</si>
  <si>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</si>
  <si>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</si>
  <si>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</si>
  <si>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</si>
  <si>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</si>
  <si>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</si>
  <si>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</si>
  <si>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</si>
  <si>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</si>
  <si>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</si>
  <si>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</si>
  <si>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</si>
  <si>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</si>
  <si>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</si>
  <si>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</si>
  <si>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</si>
  <si>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</si>
  <si>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</si>
  <si>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</si>
  <si>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</si>
  <si>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</si>
  <si>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</si>
  <si>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</si>
  <si>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</si>
  <si>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</si>
  <si>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</si>
  <si>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</si>
  <si>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</si>
  <si>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</si>
  <si>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</si>
  <si>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</si>
  <si>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</si>
  <si>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</si>
  <si>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</si>
  <si>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</si>
  <si>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</si>
  <si>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</si>
  <si>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</si>
  <si>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</si>
  <si>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</si>
  <si>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</si>
  <si>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</si>
  <si>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</si>
  <si>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</si>
  <si>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</si>
  <si>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</si>
  <si>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</si>
  <si>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</si>
  <si>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</si>
  <si>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</si>
  <si>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</si>
  <si>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</si>
  <si>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</si>
  <si>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</si>
  <si>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</si>
  <si>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</si>
  <si>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</si>
  <si>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</si>
  <si>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</si>
  <si>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</si>
  <si>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</si>
  <si>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</si>
  <si>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</si>
  <si>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</si>
  <si>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</si>
  <si>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</si>
  <si>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</si>
  <si>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</si>
  <si>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</si>
  <si>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</si>
  <si>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</si>
  <si>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</si>
  <si>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</si>
  <si>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</si>
  <si>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</si>
  <si>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</si>
  <si>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</si>
  <si>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</si>
  <si>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</si>
  <si>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</si>
  <si>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</si>
  <si>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</si>
  <si>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</si>
  <si>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</si>
  <si>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</si>
  <si>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</si>
  <si>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</si>
  <si>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</si>
  <si>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</si>
  <si>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</si>
  <si>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</si>
  <si>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</si>
  <si>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</si>
  <si>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</si>
  <si>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</si>
  <si>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</si>
  <si>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</si>
  <si>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</si>
  <si>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</si>
  <si>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</si>
  <si>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</si>
  <si>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</si>
  <si>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</si>
  <si>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</si>
  <si>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</si>
  <si>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</si>
  <si>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</si>
  <si>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</si>
  <si>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</si>
  <si>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</si>
  <si>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</si>
  <si>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</si>
  <si>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</si>
  <si>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</si>
  <si>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</si>
  <si>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</si>
  <si>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</si>
  <si>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</si>
  <si>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</si>
  <si>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</si>
  <si>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</si>
  <si>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</si>
  <si>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</si>
  <si>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</si>
  <si>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</si>
  <si>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</si>
  <si>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</si>
  <si>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</si>
  <si>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</si>
  <si>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</si>
  <si>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</si>
  <si>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</si>
  <si>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</si>
  <si>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</si>
  <si>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</si>
  <si>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</si>
  <si>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</si>
  <si>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</si>
  <si>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</si>
  <si>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</si>
  <si>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</si>
  <si>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</si>
  <si>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</si>
  <si>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</si>
  <si>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</si>
  <si>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</si>
  <si>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</si>
  <si>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</si>
  <si>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</si>
  <si>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</si>
  <si>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</si>
  <si>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</si>
  <si>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</si>
  <si>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</si>
  <si>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</si>
  <si>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</si>
  <si>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</si>
  <si>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</si>
  <si>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</si>
  <si>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</si>
  <si>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</si>
  <si>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</si>
  <si>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</si>
  <si>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</si>
  <si>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</si>
  <si>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</si>
  <si>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</si>
  <si>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</si>
  <si>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</si>
  <si>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</si>
  <si>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</si>
  <si>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</si>
  <si>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</si>
  <si>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</si>
  <si>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</si>
  <si>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</si>
  <si>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</si>
  <si>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</si>
  <si>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</si>
  <si>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</si>
  <si>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</si>
  <si>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</si>
  <si>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</si>
  <si>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</si>
  <si>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</si>
  <si>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</si>
  <si>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</si>
  <si>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</si>
  <si>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</si>
  <si>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</si>
  <si>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</si>
  <si>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</si>
  <si>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</si>
  <si>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</si>
  <si>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</si>
  <si>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</si>
  <si>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</si>
  <si>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</si>
  <si>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</si>
  <si>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</si>
  <si>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</si>
  <si>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</si>
  <si>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</si>
  <si>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</si>
  <si>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</si>
  <si>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</si>
  <si>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</si>
  <si>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</si>
  <si>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</si>
  <si>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</si>
  <si>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</si>
  <si>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</si>
  <si>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</si>
  <si>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</si>
  <si>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</si>
  <si>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</si>
  <si>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</si>
  <si>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</si>
  <si>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</si>
  <si>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</si>
  <si>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</si>
  <si>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</si>
  <si>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</si>
  <si>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</si>
  <si>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</si>
  <si>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</si>
  <si>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</si>
  <si>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</si>
  <si>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</si>
  <si>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</si>
  <si>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</si>
  <si>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</si>
  <si>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</si>
  <si>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</si>
  <si>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</si>
  <si>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</si>
  <si>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</si>
  <si>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</si>
  <si>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</si>
  <si>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</si>
  <si>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</si>
  <si>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</si>
  <si>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</si>
  <si>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</si>
  <si>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</si>
  <si>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</si>
  <si>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</si>
  <si>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</si>
  <si>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</si>
  <si>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</si>
  <si>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</si>
  <si>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</si>
  <si>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</si>
  <si>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</si>
  <si>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</si>
  <si>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</si>
  <si>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</si>
  <si>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</si>
  <si>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</si>
  <si>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</si>
  <si>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</si>
  <si>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</si>
  <si>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</si>
  <si>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</si>
  <si>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</si>
  <si>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</si>
  <si>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</si>
  <si>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</si>
  <si>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</si>
  <si>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</si>
  <si>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</si>
  <si>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</si>
  <si>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</si>
  <si>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</si>
  <si>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</si>
  <si>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</si>
  <si>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</si>
  <si>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</si>
  <si>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</si>
  <si>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</si>
  <si>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</si>
  <si>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</si>
  <si>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</si>
  <si>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</si>
  <si>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</si>
  <si>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</si>
  <si>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Successful</t>
  </si>
  <si>
    <t>Unsuccessful</t>
  </si>
  <si>
    <t>Q1</t>
  </si>
  <si>
    <t>Q2</t>
  </si>
  <si>
    <t>Q3</t>
  </si>
  <si>
    <t>IQR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</si>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</sst>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0" fillId="0" borderId="0" xfId="0" applyFont="1"/>
    <xf numFmtId="41" fontId="1" fillId="0" borderId="0" xfId="0" applyNumberFormat="1" applyFont="1"/>
    <xf numFmtId="4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7-4AD8-AFFD-5B565740C198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7-4AD8-AFFD-5B565740C198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7-4AD8-AFFD-5B565740C198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37-4AD8-AFFD-5B565740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640624"/>
        <c:axId val="471638704"/>
      </c:barChart>
      <c:catAx>
        <c:axId val="47164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38704"/>
        <c:crosses val="autoZero"/>
        <c:auto val="1"/>
        <c:lblAlgn val="ctr"/>
        <c:lblOffset val="100"/>
        <c:noMultiLvlLbl val="0"/>
      </c:catAx>
      <c:valAx>
        <c:axId val="4716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3-4367-A5D1-3F6CCC9F112A}"/>
            </c:ext>
          </c:extLst>
        </c:ser>
        <c:ser>
          <c:idx val="1"/>
          <c:order val="1"/>
          <c:tx>
            <c:strRef>
              <c:f>'Sub-Category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3-4367-A5D1-3F6CCC9F112A}"/>
            </c:ext>
          </c:extLst>
        </c:ser>
        <c:ser>
          <c:idx val="2"/>
          <c:order val="2"/>
          <c:tx>
            <c:strRef>
              <c:f>'Sub-Category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3-4367-A5D1-3F6CCC9F112A}"/>
            </c:ext>
          </c:extLst>
        </c:ser>
        <c:ser>
          <c:idx val="3"/>
          <c:order val="3"/>
          <c:tx>
            <c:strRef>
              <c:f>'Sub-Category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3-4367-A5D1-3F6CCC9F1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052792"/>
        <c:axId val="513050872"/>
      </c:barChart>
      <c:catAx>
        <c:axId val="51305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50872"/>
        <c:crosses val="autoZero"/>
        <c:auto val="1"/>
        <c:lblAlgn val="ctr"/>
        <c:lblOffset val="100"/>
        <c:noMultiLvlLbl val="0"/>
      </c:catAx>
      <c:valAx>
        <c:axId val="51305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5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Over Time!PivotTable2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C-444A-A89F-F6BD4EE7B59A}"/>
            </c:ext>
          </c:extLst>
        </c:ser>
        <c:ser>
          <c:idx val="1"/>
          <c:order val="1"/>
          <c:tx>
            <c:strRef>
              <c:f>'Outcomes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C-444A-A89F-F6BD4EE7B59A}"/>
            </c:ext>
          </c:extLst>
        </c:ser>
        <c:ser>
          <c:idx val="2"/>
          <c:order val="2"/>
          <c:tx>
            <c:strRef>
              <c:f>'Outcomes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6C-444A-A89F-F6BD4EE7B59A}"/>
            </c:ext>
          </c:extLst>
        </c:ser>
        <c:ser>
          <c:idx val="3"/>
          <c:order val="3"/>
          <c:tx>
            <c:strRef>
              <c:f>'Outcomes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6C-444A-A89F-F6BD4EE7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74680"/>
        <c:axId val="463275000"/>
      </c:lineChart>
      <c:catAx>
        <c:axId val="46327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75000"/>
        <c:crosses val="autoZero"/>
        <c:auto val="1"/>
        <c:lblAlgn val="ctr"/>
        <c:lblOffset val="100"/>
        <c:noMultiLvlLbl val="0"/>
      </c:catAx>
      <c:valAx>
        <c:axId val="46327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7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B-4824-B73E-55915CB43DF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B-4824-B73E-55915CB43DF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7.1328671328671323E-2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B-4824-B73E-55915CB4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98392"/>
        <c:axId val="542936120"/>
      </c:lineChart>
      <c:catAx>
        <c:axId val="49959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36120"/>
        <c:crosses val="autoZero"/>
        <c:auto val="1"/>
        <c:lblAlgn val="ctr"/>
        <c:lblOffset val="100"/>
        <c:noMultiLvlLbl val="0"/>
      </c:catAx>
      <c:valAx>
        <c:axId val="5429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9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90486</xdr:rowOff>
    </xdr:from>
    <xdr:to>
      <xdr:col>14</xdr:col>
      <xdr:colOff>590550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1F37-4CD5-40FA-95E2-8A3EB750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33337</xdr:rowOff>
    </xdr:from>
    <xdr:to>
      <xdr:col>19</xdr:col>
      <xdr:colOff>600074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1CAC9-627F-4887-9A20-6DE49B9C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4761</xdr:rowOff>
    </xdr:from>
    <xdr:to>
      <xdr:col>18</xdr:col>
      <xdr:colOff>9524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36964-ABAE-4ED7-87D9-B4E6013FB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13</xdr:row>
      <xdr:rowOff>190499</xdr:rowOff>
    </xdr:from>
    <xdr:to>
      <xdr:col>8</xdr:col>
      <xdr:colOff>0</xdr:colOff>
      <xdr:row>34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0F668B-1F9B-45E9-B3FE-1DD2C6F1B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ace" refreshedDate="44355.756384259257" createdVersion="7" refreshedVersion="7" minRefreshableVersion="3" recordCount="4115" xr:uid="{C5680E4E-FFD0-4739-8F31-BBB0CCF09D74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ace" refreshedDate="44356.331265624998" createdVersion="7" refreshedVersion="7" minRefreshableVersion="3" recordCount="4115" xr:uid="{CE9EBEBD-3A45-451B-A4A1-199C4AFBD482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CC154-08F9-435A-9BDD-B708462CB7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name="Outcome"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0B1E3-67BB-406B-9A73-E4B8C7F079E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07531-A5F1-47B0-8E66-DC07549C598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customWidth="1"/>
    <col min="16" max="16" width="22.7109375" style="7" customWidth="1"/>
    <col min="17" max="18" width="20.7109375" customWidth="1"/>
    <col min="19" max="20" width="3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RIGHT(N2,(LEN(N2)-FIND("/",N2)))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RIGHT(N3,(LEN(N3)-FIND("/",N3)))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RIGHT(N67,(LEN(N67)-FIND("/",N67)))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RIGHT(N131,(LEN(N131)-FIND("/",N131)))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RIGHT(N195,(LEN(N195)-FIND("/",N195)))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RIGHT(N259,(LEN(N259)-FIND("/",N259)))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RIGHT(N323,(LEN(N323)-FIND("/",N323)))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RIGHT(N387,(LEN(N387)-FIND("/",N387)))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RIGHT(N451,(LEN(N451)-FIND("/",N451)))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RIGHT(N515,(LEN(N515)-FIND("/",N515)))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RIGHT(N579,(LEN(N579)-FIND("/",N579)))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RIGHT(N643,(LEN(N643)-FIND("/",N643)))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RIGHT(N707,(LEN(N707)-FIND("/",N707)))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RIGHT(N771,(LEN(N771)-FIND("/",N771)))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RIGHT(N835,(LEN(N835)-FIND("/",N835)))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RIGHT(N899,(LEN(N899)-FIND("/",N899)))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RIGHT(N963,(LEN(N963)-FIND("/",N963)))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RIGHT(N1027,(LEN(N1027)-FIND("/",N1027)))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RIGHT(N1091,(LEN(N1091)-FIND("/",N1091)))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RIGHT(N1155,(LEN(N1155)-FIND("/",N1155)))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RIGHT(N1219,(LEN(N1219)-FIND("/",N1219)))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RIGHT(N1283,(LEN(N1283)-FIND("/",N1283)))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RIGHT(N1347,(LEN(N1347)-FIND("/",N1347)))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RIGHT(N1411,(LEN(N1411)-FIND("/",N1411)))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RIGHT(N1475,(LEN(N1475)-FIND("/",N1475)))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RIGHT(N1539,(LEN(N1539)-FIND("/",N1539)))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RIGHT(N1603,(LEN(N1603)-FIND("/",N1603)))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RIGHT(N1667,(LEN(N1667)-FIND("/",N1667)))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RIGHT(N1731,(LEN(N1731)-FIND("/",N1731)))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RIGHT(N1795,(LEN(N1795)-FIND("/",N1795)))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RIGHT(N1859,(LEN(N1859)-FIND("/",N1859)))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RIGHT(N1923,(LEN(N1923)-FIND("/",N1923)))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RIGHT(N1987,(LEN(N1987)-FIND("/",N1987)))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RIGHT(N2051,(LEN(N2051)-FIND("/",N2051)))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RIGHT(N2115,(LEN(N2115)-FIND("/",N2115)))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RIGHT(N2179,(LEN(N2179)-FIND("/",N2179)))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RIGHT(N2243,(LEN(N2243)-FIND("/",N2243)))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RIGHT(N2307,(LEN(N2307)-FIND("/",N2307)))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RIGHT(N2371,(LEN(N2371)-FIND("/",N2371)))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RIGHT(N2435,(LEN(N2435)-FIND("/",N2435)))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RIGHT(N2499,(LEN(N2499)-FIND("/",N2499)))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RIGHT(N2563,(LEN(N2563)-FIND("/",N2563)))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RIGHT(N2627,(LEN(N2627)-FIND("/",N2627)))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RIGHT(N2691,(LEN(N2691)-FIND("/",N2691)))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RIGHT(N2755,(LEN(N2755)-FIND("/",N2755)))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RIGHT(N2819,(LEN(N2819)-FIND("/",N2819)))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RIGHT(N2883,(LEN(N2883)-FIND("/",N2883)))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RIGHT(N2947,(LEN(N2947)-FIND("/",N2947)))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RIGHT(N3011,(LEN(N3011)-FIND("/",N3011)))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RIGHT(N3075,(LEN(N3075)-FIND("/",N3075)))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RIGHT(N3139,(LEN(N3139)-FIND("/",N3139)))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RIGHT(N3203,(LEN(N3203)-FIND("/",N3203)))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RIGHT(N3267,(LEN(N3267)-FIND("/",N3267)))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RIGHT(N3331,(LEN(N3331)-FIND("/",N3331)))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RIGHT(N3395,(LEN(N3395)-FIND("/",N3395)))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RIGHT(N3459,(LEN(N3459)-FIND("/",N3459)))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RIGHT(N3523,(LEN(N3523)-FIND("/",N3523)))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RIGHT(N3587,(LEN(N3587)-FIND("/",N3587)))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RIGHT(N3651,(LEN(N3651)-FIND("/",N3651)))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RIGHT(N3715,(LEN(N3715)-FIND("/",N3715)))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RIGHT(N3779,(LEN(N3779)-FIND("/",N3779)))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RIGHT(N3843,(LEN(N3843)-FIND("/",N3843)))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RIGHT(N3907,(LEN(N3907)-FIND("/",N3907)))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RIGHT(N3971,(LEN(N3971)-FIND("/",N3971)))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RIGHT(N4035,(LEN(N4035)-FIND("/",N4035)))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RIGHT(N4099,(LEN(N4099)-FIND("/",N4099)))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90B6-46B8-4C47-BA7E-E188D6525F64}">
  <dimension ref="A1:F14"/>
  <sheetViews>
    <sheetView workbookViewId="0">
      <selection activeCell="B17" sqref="B1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B73F-D541-43B5-8CF6-A519F0679474}">
  <dimension ref="A1:F47"/>
  <sheetViews>
    <sheetView workbookViewId="0">
      <selection activeCell="S21" sqref="S2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8308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BD90-0176-4282-8AAA-69D7A8FB3DD8}">
  <dimension ref="A1:F18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8321</v>
      </c>
    </row>
    <row r="2" spans="1:6" x14ac:dyDescent="0.25">
      <c r="A2" s="10" t="s">
        <v>8380</v>
      </c>
      <c r="B2" t="s">
        <v>8321</v>
      </c>
    </row>
    <row r="4" spans="1:6" x14ac:dyDescent="0.25">
      <c r="A4" s="10" t="s">
        <v>8367</v>
      </c>
      <c r="B4" s="10" t="s">
        <v>8322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D9E8D-680F-4EB0-A7C8-407BFC8FAB99}">
  <dimension ref="A1:H13"/>
  <sheetViews>
    <sheetView workbookViewId="0">
      <selection activeCell="M7" sqref="M7"/>
    </sheetView>
  </sheetViews>
  <sheetFormatPr defaultRowHeight="15" x14ac:dyDescent="0.25"/>
  <cols>
    <col min="1" max="1" width="30.7109375" customWidth="1"/>
    <col min="2" max="2" width="18.7109375" customWidth="1"/>
    <col min="3" max="3" width="15.7109375" customWidth="1"/>
    <col min="4" max="4" width="18.7109375" customWidth="1"/>
    <col min="5" max="5" width="14.7109375" customWidth="1"/>
    <col min="6" max="6" width="20.7109375" customWidth="1"/>
    <col min="7" max="7" width="18.7109375" customWidth="1"/>
    <col min="8" max="8" width="20.7109375" customWidth="1"/>
  </cols>
  <sheetData>
    <row r="1" spans="1:8" s="5" customFormat="1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COUNTIFS('Kickstarter Data'!F2:F4115,"successful",'Kickstarter Data'!D2:D4115,"&lt;1000")</f>
        <v>322</v>
      </c>
      <c r="C2">
        <f>COUNTIFS('Kickstarter Data'!F2:F4115,"failed",'Kickstarter Data'!D2:D4115,"&lt;1000")</f>
        <v>113</v>
      </c>
      <c r="D2">
        <f>COUNTIFS('Kickstarter Data'!F2:F4115,"canceled",'Kickstarter Data'!D2:D4115,"&lt;1000")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8390</v>
      </c>
      <c r="B3">
        <f>COUNTIFS('Kickstarter Data'!F2:F4115,"successful",'Kickstarter Data'!D2:D4115,"&lt;=4999")-COUNTIFS('Kickstarter Data'!F2:F4115,"successful",'Kickstarter Data'!D2:D4115,"&lt;1000")</f>
        <v>932</v>
      </c>
      <c r="C3">
        <f>COUNTIFS('Kickstarter Data'!F2:F4115,"failed",'Kickstarter Data'!D2:D4115,"&lt;=4999")-COUNTIFS('Kickstarter Data'!F2:F4115,"failed",'Kickstarter Data'!D2:D4115,"&lt;1000")</f>
        <v>420</v>
      </c>
      <c r="D3">
        <f>COUNTIFS('Kickstarter Data'!F2:F4115,"canceled",'Kickstarter Data'!D2:D4115,"&lt;4999")-COUNTIFS('Kickstarter Data'!F2:F4115,"canceled",'Kickstarter Data'!D2:D4115,"&lt;1000")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8391</v>
      </c>
      <c r="B4">
        <f>COUNTIFS('Kickstarter Data'!F2:F4115,"successful",'Kickstarter Data'!D2:D4115,"&lt;=9999")-COUNTIFS('Kickstarter Data'!F2:F4115,"successful",'Kickstarter Data'!D2:D4115,"&lt;5000")</f>
        <v>381</v>
      </c>
      <c r="C4">
        <f>COUNTIFS('Kickstarter Data'!F3:F4116,"failed",'Kickstarter Data'!D3:D4116,"&lt;=9999")-COUNTIFS('Kickstarter Data'!F3:F4116,"failed",'Kickstarter Data'!D3:D4116,"&lt;5000")</f>
        <v>283</v>
      </c>
      <c r="D4">
        <f>COUNTIFS('Kickstarter Data'!F3:F4116,"canceled",'Kickstarter Data'!D3:D4116,"&lt;9999")-COUNTIFS('Kickstarter Data'!F3:F4116,"canceled",'Kickstarter Data'!D3:D4116,"&lt;5000")</f>
        <v>51</v>
      </c>
      <c r="E4">
        <f t="shared" si="0"/>
        <v>715</v>
      </c>
      <c r="F4" s="6">
        <f t="shared" si="1"/>
        <v>0.53286713286713283</v>
      </c>
      <c r="G4" s="6">
        <f t="shared" si="2"/>
        <v>0.39580419580419579</v>
      </c>
      <c r="H4" s="6">
        <f t="shared" si="3"/>
        <v>7.1328671328671323E-2</v>
      </c>
    </row>
    <row r="5" spans="1:8" x14ac:dyDescent="0.25">
      <c r="A5" t="s">
        <v>8392</v>
      </c>
      <c r="B5">
        <f>COUNTIFS('Kickstarter Data'!F2:F4115,"successful",'Kickstarter Data'!D2:D4115,"&lt;=14999")-COUNTIFS('Kickstarter Data'!F2:F4115,"successful",'Kickstarter Data'!D2:D4115,"&lt;10000")</f>
        <v>168</v>
      </c>
      <c r="C5">
        <f>COUNTIFS('Kickstarter Data'!F4:F4117,"failed",'Kickstarter Data'!D4:D4117,"&lt;=14999")-COUNTIFS('Kickstarter Data'!F4:F4117,"failed",'Kickstarter Data'!D4:D4117,"&lt;10000")</f>
        <v>144</v>
      </c>
      <c r="D5">
        <f>COUNTIFS('Kickstarter Data'!F4:F4117,"canceled",'Kickstarter Data'!D4:D4117,"&lt;14999")-COUNTIFS('Kickstarter Data'!F4:F4117,"canceled",'Kickstarter Data'!D4:D4117,"&lt;10000")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8393</v>
      </c>
      <c r="B6">
        <f>COUNTIFS('Kickstarter Data'!F2:F4115,"successful",'Kickstarter Data'!D2:D4115,"&lt;=19999")-COUNTIFS('Kickstarter Data'!F2:F4115,"successful",'Kickstarter Data'!D2:D4115,"&lt;15000")</f>
        <v>94</v>
      </c>
      <c r="C6">
        <f>COUNTIFS('Kickstarter Data'!F5:F4118,"failed",'Kickstarter Data'!D5:D4118,"&lt;=19999")-COUNTIFS('Kickstarter Data'!F5:F4118,"failed",'Kickstarter Data'!D5:D4118,"&lt;15000")</f>
        <v>90</v>
      </c>
      <c r="D6">
        <f>COUNTIFS('Kickstarter Data'!F5:F4118,"canceled",'Kickstarter Data'!D5:D4118,"&lt;19999")-COUNTIFS('Kickstarter Data'!F5:F4118,"canceled",'Kickstarter Data'!D5:D4118,"&lt;15000")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8394</v>
      </c>
      <c r="B7">
        <f>COUNTIFS('Kickstarter Data'!F3:F4116,"successful",'Kickstarter Data'!D3:D4116,"&lt;=24999")-COUNTIFS('Kickstarter Data'!F3:F4116,"successful",'Kickstarter Data'!D3:D4116,"&lt;20000")</f>
        <v>62</v>
      </c>
      <c r="C7">
        <f>COUNTIFS('Kickstarter Data'!F6:F4119,"failed",'Kickstarter Data'!D6:D4119,"&lt;=24999")-COUNTIFS('Kickstarter Data'!F6:F4119,"failed",'Kickstarter Data'!D6:D4119,"&lt;20000")</f>
        <v>72</v>
      </c>
      <c r="D7">
        <f>COUNTIFS('Kickstarter Data'!F6:F4119,"canceled",'Kickstarter Data'!D6:D4119,"&lt;24999")-COUNTIFS('Kickstarter Data'!F6:F4119,"canceled",'Kickstarter Data'!D6:D4119,"&lt;20000")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8395</v>
      </c>
      <c r="B8">
        <f>COUNTIFS('Kickstarter Data'!F4:F4117,"successful",'Kickstarter Data'!D4:D4117,"&lt;=29999")-COUNTIFS('Kickstarter Data'!F4:F4117,"successful",'Kickstarter Data'!D4:D4117,"&lt;25000")</f>
        <v>55</v>
      </c>
      <c r="C8">
        <f>COUNTIFS('Kickstarter Data'!F7:F4120,"failed",'Kickstarter Data'!D7:D4120,"&lt;=29999")-COUNTIFS('Kickstarter Data'!F7:F4120,"failed",'Kickstarter Data'!D7:D4120,"&lt;25000")</f>
        <v>64</v>
      </c>
      <c r="D8">
        <f>COUNTIFS('Kickstarter Data'!F7:F4120,"canceled",'Kickstarter Data'!D7:D4120,"&lt;29999")-COUNTIFS('Kickstarter Data'!F7:F4120,"canceled",'Kickstarter Data'!D7:D4120,"&lt;25000")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8396</v>
      </c>
      <c r="B9">
        <f>COUNTIFS('Kickstarter Data'!F5:F4118,"successful",'Kickstarter Data'!D5:D4118,"&lt;=34999")-COUNTIFS('Kickstarter Data'!F5:F4118,"successful",'Kickstarter Data'!D5:D4118,"&lt;30000")</f>
        <v>32</v>
      </c>
      <c r="C9">
        <f>COUNTIFS('Kickstarter Data'!F8:F4121,"failed",'Kickstarter Data'!D8:D4121,"&lt;=34999")-COUNTIFS('Kickstarter Data'!F8:F4121,"failed",'Kickstarter Data'!D8:D4121,"&lt;30000")</f>
        <v>37</v>
      </c>
      <c r="D9">
        <f>COUNTIFS('Kickstarter Data'!F8:F4121,"canceled",'Kickstarter Data'!D8:D4121,"&lt;34999")-COUNTIFS('Kickstarter Data'!F8:F4121,"canceled",'Kickstarter Data'!D8:D4121,"&lt;30000")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8397</v>
      </c>
      <c r="B10">
        <f>COUNTIFS('Kickstarter Data'!F6:F4119,"successful",'Kickstarter Data'!D6:D4119,"&lt;=39999")-COUNTIFS('Kickstarter Data'!F6:F4119,"successful",'Kickstarter Data'!D6:D4119,"&lt;35000")</f>
        <v>26</v>
      </c>
      <c r="C10">
        <f>COUNTIFS('Kickstarter Data'!F9:F4122,"failed",'Kickstarter Data'!D9:D4122,"&lt;=39999")-COUNTIFS('Kickstarter Data'!F9:F4122,"failed",'Kickstarter Data'!D9:D4122,"&lt;35000")</f>
        <v>22</v>
      </c>
      <c r="D10">
        <f>COUNTIFS('Kickstarter Data'!F9:F4122,"canceled",'Kickstarter Data'!D9:D4122,"&lt;39999")-COUNTIFS('Kickstarter Data'!F9:F4122,"canceled",'Kickstarter Data'!D9:D4122,"&lt;35000")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8398</v>
      </c>
      <c r="B11">
        <f>COUNTIFS('Kickstarter Data'!F7:F4120,"successful",'Kickstarter Data'!D7:D4120,"&lt;=44999")-COUNTIFS('Kickstarter Data'!F7:F4120,"successful",'Kickstarter Data'!D7:D4120,"&lt;40000")</f>
        <v>20</v>
      </c>
      <c r="C11">
        <f>COUNTIFS('Kickstarter Data'!F10:F4123,"failed",'Kickstarter Data'!D10:D4123,"&lt;=44999")-COUNTIFS('Kickstarter Data'!F10:F4123,"failed",'Kickstarter Data'!D10:D4123,"&lt;40000")</f>
        <v>16</v>
      </c>
      <c r="D11">
        <f>COUNTIFS('Kickstarter Data'!F10:F4123,"canceled",'Kickstarter Data'!D10:D4123,"&lt;44999")-COUNTIFS('Kickstarter Data'!F10:F4123,"canceled",'Kickstarter Data'!D10:D4123,"&lt;40000")</f>
        <v>6</v>
      </c>
      <c r="E11">
        <f t="shared" si="0"/>
        <v>42</v>
      </c>
      <c r="F11" s="6">
        <f t="shared" si="1"/>
        <v>0.47619047619047616</v>
      </c>
      <c r="G11" s="6">
        <f t="shared" si="2"/>
        <v>0.38095238095238093</v>
      </c>
      <c r="H11" s="6">
        <f t="shared" si="3"/>
        <v>0.14285714285714285</v>
      </c>
    </row>
    <row r="12" spans="1:8" x14ac:dyDescent="0.25">
      <c r="A12" t="s">
        <v>8399</v>
      </c>
      <c r="B12">
        <f>COUNTIFS('Kickstarter Data'!F8:F4121,"successful",'Kickstarter Data'!D8:D4121,"&lt;=49999")-COUNTIFS('Kickstarter Data'!F8:F4121,"successful",'Kickstarter Data'!D8:D4121,"&lt;45000")</f>
        <v>6</v>
      </c>
      <c r="C12">
        <f>COUNTIFS('Kickstarter Data'!F11:F4124,"failed",'Kickstarter Data'!D11:D4124,"&lt;=49999")-COUNTIFS('Kickstarter Data'!F11:F4124,"failed",'Kickstarter Data'!D11:D4124,"&lt;45000")</f>
        <v>11</v>
      </c>
      <c r="D12">
        <f>COUNTIFS('Kickstarter Data'!F11:F4124,"canceled",'Kickstarter Data'!D11:D4124,"&lt;49999")-COUNTIFS('Kickstarter Data'!F11:F4124,"canceled",'Kickstarter Data'!D11:D4124,"&lt;45000")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COUNTIFS('Kickstarter Data'!F2:F4115,"successful",'Kickstarter Data'!D2:D4115,"&gt;=50000")</f>
        <v>86</v>
      </c>
      <c r="C13">
        <f>COUNTIFS('Kickstarter Data'!F2:F4115,"failed",'Kickstarter Data'!D2:D4115,"&gt;=50000")</f>
        <v>258</v>
      </c>
      <c r="D13">
        <f>COUNTIFS('Kickstarter Data'!F2:F4115,"canceled",'Kickstarter Data'!D2:D4115,"&gt;=50000")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B7:B12 C4:C12 D4:D12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1180-C7ED-41C9-B564-53467961305F}">
  <dimension ref="A1:K2186"/>
  <sheetViews>
    <sheetView workbookViewId="0">
      <selection activeCell="I16" sqref="I16"/>
    </sheetView>
  </sheetViews>
  <sheetFormatPr defaultRowHeight="15" x14ac:dyDescent="0.25"/>
  <cols>
    <col min="1" max="1" width="12.7109375" customWidth="1"/>
    <col min="2" max="2" width="15.7109375" customWidth="1"/>
    <col min="4" max="4" width="12.7109375" customWidth="1"/>
    <col min="5" max="5" width="15.7109375" customWidth="1"/>
    <col min="8" max="8" width="18.7109375" customWidth="1"/>
    <col min="9" max="9" width="10.7109375" customWidth="1"/>
    <col min="10" max="10" width="14.7109375" customWidth="1"/>
  </cols>
  <sheetData>
    <row r="1" spans="1:11" s="5" customFormat="1" x14ac:dyDescent="0.25">
      <c r="A1" s="5" t="s">
        <v>8401</v>
      </c>
      <c r="B1" s="5" t="s">
        <v>8402</v>
      </c>
      <c r="D1" s="5" t="s">
        <v>8401</v>
      </c>
      <c r="E1" s="5" t="s">
        <v>8402</v>
      </c>
      <c r="I1" s="5" t="s">
        <v>8409</v>
      </c>
      <c r="J1" s="5" t="s">
        <v>8410</v>
      </c>
    </row>
    <row r="2" spans="1:11" x14ac:dyDescent="0.25">
      <c r="A2" t="s">
        <v>8219</v>
      </c>
      <c r="B2">
        <v>182</v>
      </c>
      <c r="D2" t="s">
        <v>8221</v>
      </c>
      <c r="E2">
        <v>0</v>
      </c>
      <c r="H2" s="5" t="s">
        <v>8403</v>
      </c>
      <c r="I2">
        <f>AVERAGE(Backers_1)</f>
        <v>194.42517162471395</v>
      </c>
      <c r="J2">
        <f>AVERAGE(Backers_2)</f>
        <v>17.709803921568628</v>
      </c>
    </row>
    <row r="3" spans="1:11" x14ac:dyDescent="0.25">
      <c r="A3" t="s">
        <v>8219</v>
      </c>
      <c r="B3">
        <v>79</v>
      </c>
      <c r="D3" t="s">
        <v>8221</v>
      </c>
      <c r="E3">
        <v>1</v>
      </c>
      <c r="H3" s="5" t="s">
        <v>8404</v>
      </c>
      <c r="I3">
        <f>MEDIAN(Backers_1)</f>
        <v>62</v>
      </c>
      <c r="J3">
        <f>MEDIAN(Backers_2)</f>
        <v>4</v>
      </c>
    </row>
    <row r="4" spans="1:11" x14ac:dyDescent="0.25">
      <c r="A4" t="s">
        <v>8219</v>
      </c>
      <c r="B4">
        <v>35</v>
      </c>
      <c r="D4" t="s">
        <v>8221</v>
      </c>
      <c r="E4">
        <v>10</v>
      </c>
      <c r="H4" s="5" t="s">
        <v>8405</v>
      </c>
      <c r="I4">
        <f>MIN(Backers_1)</f>
        <v>1</v>
      </c>
      <c r="J4">
        <f>MIN(Backers_2)</f>
        <v>0</v>
      </c>
    </row>
    <row r="5" spans="1:11" x14ac:dyDescent="0.25">
      <c r="A5" t="s">
        <v>8219</v>
      </c>
      <c r="B5">
        <v>150</v>
      </c>
      <c r="D5" t="s">
        <v>8221</v>
      </c>
      <c r="E5">
        <v>0</v>
      </c>
      <c r="H5" s="5" t="s">
        <v>8406</v>
      </c>
      <c r="I5">
        <f>MAX(Backers_1)</f>
        <v>26457</v>
      </c>
      <c r="J5">
        <f>MAX(Backers_2)</f>
        <v>1293</v>
      </c>
    </row>
    <row r="6" spans="1:11" x14ac:dyDescent="0.25">
      <c r="A6" t="s">
        <v>8219</v>
      </c>
      <c r="B6">
        <v>284</v>
      </c>
      <c r="D6" t="s">
        <v>8221</v>
      </c>
      <c r="E6">
        <v>7</v>
      </c>
      <c r="H6" s="5" t="s">
        <v>8407</v>
      </c>
      <c r="I6">
        <f>_xlfn.VAR.P(Backers_1)</f>
        <v>712840.9867348104</v>
      </c>
      <c r="J6">
        <f>_xlfn.VAR.P(Backers_2)</f>
        <v>3773.2216685890044</v>
      </c>
    </row>
    <row r="7" spans="1:11" x14ac:dyDescent="0.25">
      <c r="A7" t="s">
        <v>8219</v>
      </c>
      <c r="B7">
        <v>47</v>
      </c>
      <c r="D7" t="s">
        <v>8221</v>
      </c>
      <c r="E7">
        <v>0</v>
      </c>
      <c r="H7" s="5" t="s">
        <v>8408</v>
      </c>
      <c r="I7">
        <f>_xlfn.STDEV.P(Backers_1)</f>
        <v>844.29910975602149</v>
      </c>
      <c r="J7">
        <f>_xlfn.STDEV.P(Backers_2)</f>
        <v>61.426555076684906</v>
      </c>
    </row>
    <row r="8" spans="1:11" x14ac:dyDescent="0.25">
      <c r="A8" t="s">
        <v>8219</v>
      </c>
      <c r="B8">
        <v>58</v>
      </c>
      <c r="D8" t="s">
        <v>8221</v>
      </c>
      <c r="E8">
        <v>1</v>
      </c>
    </row>
    <row r="9" spans="1:11" x14ac:dyDescent="0.25">
      <c r="A9" t="s">
        <v>8219</v>
      </c>
      <c r="B9">
        <v>57</v>
      </c>
      <c r="D9" t="s">
        <v>8221</v>
      </c>
      <c r="E9">
        <v>2</v>
      </c>
    </row>
    <row r="10" spans="1:11" x14ac:dyDescent="0.25">
      <c r="A10" t="s">
        <v>8219</v>
      </c>
      <c r="B10">
        <v>12</v>
      </c>
      <c r="D10" t="s">
        <v>8221</v>
      </c>
      <c r="E10">
        <v>3</v>
      </c>
    </row>
    <row r="11" spans="1:11" x14ac:dyDescent="0.25">
      <c r="A11" t="s">
        <v>8219</v>
      </c>
      <c r="B11">
        <v>20</v>
      </c>
      <c r="D11" t="s">
        <v>8221</v>
      </c>
      <c r="E11">
        <v>10</v>
      </c>
      <c r="H11" s="15" t="s">
        <v>8415</v>
      </c>
      <c r="I11" s="15"/>
      <c r="J11" s="15" t="s">
        <v>8416</v>
      </c>
      <c r="K11" s="15"/>
    </row>
    <row r="12" spans="1:11" x14ac:dyDescent="0.25">
      <c r="A12" t="s">
        <v>8219</v>
      </c>
      <c r="B12">
        <v>19</v>
      </c>
      <c r="D12" t="s">
        <v>8221</v>
      </c>
      <c r="E12">
        <v>10</v>
      </c>
      <c r="H12" t="s">
        <v>8411</v>
      </c>
      <c r="I12">
        <f>_xlfn.QUARTILE.EXC(Backers_1,1)</f>
        <v>29</v>
      </c>
      <c r="J12" t="s">
        <v>8411</v>
      </c>
      <c r="K12">
        <f>_xlfn.QUARTILE.EXC(Backers_2,1)</f>
        <v>1</v>
      </c>
    </row>
    <row r="13" spans="1:11" x14ac:dyDescent="0.25">
      <c r="A13" t="s">
        <v>8219</v>
      </c>
      <c r="B13">
        <v>75</v>
      </c>
      <c r="D13" t="s">
        <v>8221</v>
      </c>
      <c r="E13">
        <v>1</v>
      </c>
      <c r="H13" t="s">
        <v>8412</v>
      </c>
      <c r="I13">
        <f>_xlfn.QUARTILE.EXC(Backers_1,2)</f>
        <v>62</v>
      </c>
      <c r="J13" t="s">
        <v>8412</v>
      </c>
      <c r="K13">
        <f>_xlfn.QUARTILE.EXC(Backers_2,2)</f>
        <v>4</v>
      </c>
    </row>
    <row r="14" spans="1:11" x14ac:dyDescent="0.25">
      <c r="A14" t="s">
        <v>8219</v>
      </c>
      <c r="B14">
        <v>827</v>
      </c>
      <c r="D14" t="s">
        <v>8221</v>
      </c>
      <c r="E14">
        <v>0</v>
      </c>
      <c r="H14" t="s">
        <v>8413</v>
      </c>
      <c r="I14">
        <f>_xlfn.QUARTILE.EXC(Backers_1,3)</f>
        <v>141</v>
      </c>
      <c r="J14" t="s">
        <v>8413</v>
      </c>
      <c r="K14">
        <f>_xlfn.QUARTILE.EXC(Backers_2,3)</f>
        <v>12</v>
      </c>
    </row>
    <row r="15" spans="1:11" x14ac:dyDescent="0.25">
      <c r="A15" t="s">
        <v>8219</v>
      </c>
      <c r="B15">
        <v>51</v>
      </c>
      <c r="D15" t="s">
        <v>8221</v>
      </c>
      <c r="E15">
        <v>0</v>
      </c>
      <c r="H15" t="s">
        <v>8414</v>
      </c>
      <c r="I15">
        <f>I14-I12</f>
        <v>112</v>
      </c>
      <c r="J15" t="s">
        <v>8414</v>
      </c>
      <c r="K15">
        <f>K14-K12</f>
        <v>11</v>
      </c>
    </row>
    <row r="16" spans="1:11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H11:I11"/>
    <mergeCell ref="J11:K1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 Data</vt:lpstr>
      <vt:lpstr>Category Outcome</vt:lpstr>
      <vt:lpstr>Sub-Category Outcome</vt:lpstr>
      <vt:lpstr>Outcomes Over Time</vt:lpstr>
      <vt:lpstr>Outcomes Based on Goal</vt:lpstr>
      <vt:lpstr>Statistical Analysis</vt:lpstr>
      <vt:lpstr>Backers_1</vt:lpstr>
      <vt:lpstr>Backers_2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kdace</cp:lastModifiedBy>
  <dcterms:created xsi:type="dcterms:W3CDTF">2017-04-20T15:17:24Z</dcterms:created>
  <dcterms:modified xsi:type="dcterms:W3CDTF">2021-06-11T18:15:15Z</dcterms:modified>
</cp:coreProperties>
</file>