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ssemblies" sheetId="2" r:id="rId5"/>
    <sheet state="visible" name="Assembly Calculations" sheetId="3" r:id="rId6"/>
    <sheet state="visible" name="revit materials import" sheetId="4" r:id="rId7"/>
  </sheets>
  <definedNames>
    <definedName hidden="1" localSheetId="0" name="_xlnm._FilterDatabase">data!$A$1:$H$2</definedName>
    <definedName hidden="1" localSheetId="1" name="_xlnm._FilterDatabase">Assemblies!$A$2:$D$18</definedName>
  </definedNames>
  <calcPr/>
</workbook>
</file>

<file path=xl/sharedStrings.xml><?xml version="1.0" encoding="utf-8"?>
<sst xmlns="http://schemas.openxmlformats.org/spreadsheetml/2006/main" count="168" uniqueCount="91">
  <si>
    <t>Material name</t>
  </si>
  <si>
    <t>Company name</t>
  </si>
  <si>
    <t>URL</t>
  </si>
  <si>
    <t>PT</t>
  </si>
  <si>
    <t>MT</t>
  </si>
  <si>
    <t>location</t>
  </si>
  <si>
    <t>manufacturing</t>
  </si>
  <si>
    <t>unit</t>
  </si>
  <si>
    <t>Jura Limestone façade panels and wall cladding</t>
  </si>
  <si>
    <t>Franken-Schotter GmbH &amp; Co. KG</t>
  </si>
  <si>
    <t>https://app.2050-materials.com/product/details_designer/franken-schotter-gmbh-co-kg-jura-limestone-facade-panels-and-wall-cladding/</t>
  </si>
  <si>
    <t>Cladding</t>
  </si>
  <si>
    <t xml:space="preserve">Limestone </t>
  </si>
  <si>
    <t>Zurich</t>
  </si>
  <si>
    <t>kg</t>
  </si>
  <si>
    <t>Assembly name</t>
  </si>
  <si>
    <t>Thickness of assembly (mm)</t>
  </si>
  <si>
    <t>Material URL</t>
  </si>
  <si>
    <t>Quantity</t>
  </si>
  <si>
    <t>Facade System 1</t>
  </si>
  <si>
    <t xml:space="preserve">Name </t>
  </si>
  <si>
    <t>Total Embodied Carbon</t>
  </si>
  <si>
    <t>Thickness</t>
  </si>
  <si>
    <t>Unit</t>
  </si>
  <si>
    <t>Facade System 2</t>
  </si>
  <si>
    <t>Floor system 1</t>
  </si>
  <si>
    <t>Assembly Code</t>
  </si>
  <si>
    <t>Assembly Name</t>
  </si>
  <si>
    <t>Material Name</t>
  </si>
  <si>
    <t>Functional Unit</t>
  </si>
  <si>
    <t>Density [kg/m3]</t>
  </si>
  <si>
    <t>Thickness [m]</t>
  </si>
  <si>
    <t>Material Volume [m3]</t>
  </si>
  <si>
    <t>Area percentage [-]</t>
  </si>
  <si>
    <t>Material Quantity [FU/m2 of assembly]</t>
  </si>
  <si>
    <t>W1</t>
  </si>
  <si>
    <t>Conventional Massive Facade</t>
  </si>
  <si>
    <t>Brick</t>
  </si>
  <si>
    <t>https://app.2050-materials.com/product/details_designer/egernsund-wienerberger-a-s-yellow-and-sandcoloured-bricks-naturgasbaserede/</t>
  </si>
  <si>
    <t>Insulation (Stone Wool)</t>
  </si>
  <si>
    <t>https://app.2050-materials.com/product/details_designer/steinull-stone-wool-insulation-20-75-kg-m3/</t>
  </si>
  <si>
    <t>m2</t>
  </si>
  <si>
    <t>Plasterboard</t>
  </si>
  <si>
    <t>https://app.2050-materials.com/product/details_designer/usg-sheetrock-r-ecosmart-panels-firecode-r-30-western-us-9/</t>
  </si>
  <si>
    <t>Plaster</t>
  </si>
  <si>
    <t>https://app.2050-materials.com/product/details_designer/certainteed-inc-saint-gobain-light-weight-finishing-compound/</t>
  </si>
  <si>
    <t>Air Cavity</t>
  </si>
  <si>
    <t>W2</t>
  </si>
  <si>
    <t>Bio-based Massive Facade</t>
  </si>
  <si>
    <t>CLT Frame</t>
  </si>
  <si>
    <t>https://app.2050-materials.com/product/details_designer/klh-massivholz-gmbh-klh-cross-laminated-timber-clt/</t>
  </si>
  <si>
    <t>m3</t>
  </si>
  <si>
    <t>Hemp Fibre Insulation</t>
  </si>
  <si>
    <t>https://app.2050-materials.com/product/details_designer/ekolution-ab-hemp-fibre/</t>
  </si>
  <si>
    <t>Exterior Lime Plaster</t>
  </si>
  <si>
    <t>https://app.2050-materials.com/product/details_designer/kalk-a-s-rodvig-slaked-lime/</t>
  </si>
  <si>
    <t>Interior Clay Plaster</t>
  </si>
  <si>
    <t>https://app.2050-materials.com/product/details_designer/clayworks-ltd-clayworks-smooth-clay-plaster/</t>
  </si>
  <si>
    <t>F1</t>
  </si>
  <si>
    <t>Screed</t>
  </si>
  <si>
    <t>https://app.2050-materials.com/product/details_designer/mapei-spa-mapecem-pronto/</t>
  </si>
  <si>
    <t>Concrete Slab</t>
  </si>
  <si>
    <t>https://app.2050-materials.com/product/details_designer/kvarnbacken-fresh-concrete/</t>
  </si>
  <si>
    <t>Steel Reinforcement</t>
  </si>
  <si>
    <t>https://app.2050-materials.com/product/details_designer/e-a-smith-as-smith-stal-steel-rebar/</t>
  </si>
  <si>
    <t>Tile Adhesive</t>
  </si>
  <si>
    <t>https://app.2050-materials.com/product/details_designer/mapei-spa-kerabond-grey/</t>
  </si>
  <si>
    <t>Tiles</t>
  </si>
  <si>
    <t>https://app.2050-materials.com/product/details_designer/marazzi-ceramic-tiles/</t>
  </si>
  <si>
    <t>F2</t>
  </si>
  <si>
    <t>CLT Slab</t>
  </si>
  <si>
    <t>Timber Battens</t>
  </si>
  <si>
    <t>https://app.2050-materials.com/product/details_designer/stora-enso-kvh-r-structural-timber/</t>
  </si>
  <si>
    <t>Parquet Floor</t>
  </si>
  <si>
    <t>https://app.2050-materials.com/product/details_designer/junckers-industrier-a-s-solid-hardwood-2-strip-parquet-massivt-parketgulv-ask-14-x-129mm-b-3-0-silk-matt-commercial-re/</t>
  </si>
  <si>
    <t>R1</t>
  </si>
  <si>
    <t>Terracotta Tiles</t>
  </si>
  <si>
    <t>Concrete</t>
  </si>
  <si>
    <t>R2</t>
  </si>
  <si>
    <t>https://app.2050-materials.com/product/details_designer/dachziegelwerke-nelskamp-gmbh-clay-roof-tiles/</t>
  </si>
  <si>
    <t>Subroof Membrane</t>
  </si>
  <si>
    <t>https://app.2050-materials.com/product/details_designer/soprema-group-texsalon-r-mp-1-5mm/</t>
  </si>
  <si>
    <t>P1</t>
  </si>
  <si>
    <t>P2</t>
  </si>
  <si>
    <t>Bio-based Massive Partitions</t>
  </si>
  <si>
    <t>GD</t>
  </si>
  <si>
    <t>Double glazing</t>
  </si>
  <si>
    <t>https://app.2050-materials.com/product/details_designer/riche-menuiserie-fenetre-en-bois-aluminium-menuiserie-riche-double-vitrage/</t>
  </si>
  <si>
    <t>GT</t>
  </si>
  <si>
    <t>Triple glazing</t>
  </si>
  <si>
    <t>https://app.2050-materials.com/product/details_designer/riche-menuiserie-fenetre-en-bois-aluminium-menuiserie-riche-triple-vitrage/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</si>
</sst>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153437"/>
      <name val="PR"/>
    </font>
    <font>
      <u/>
      <color rgb="FF0000FF"/>
    </font>
    <font>
      <sz val="8.0"/>
      <color rgb="FF71999B"/>
      <name val="PR"/>
    </font>
    <font>
      <sz val="8.0"/>
      <color rgb="FF212529"/>
      <name val="PR"/>
    </font>
    <font>
      <b/>
      <color theme="1"/>
      <name val="Arial"/>
      <scheme val="minor"/>
    </font>
    <font>
      <u/>
      <color rgb="FF0000FF"/>
    </font>
    <font>
      <u/>
      <color rgb="FF0000FF"/>
    </font>
    <font>
      <color rgb="FF212529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2" fontId="5" numFmtId="0" xfId="0" applyFont="1"/>
    <xf borderId="0" fillId="0" fontId="1" numFmtId="0" xfId="0" applyFont="1"/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2" fillId="0" fontId="1" numFmtId="10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/>
    </xf>
    <xf borderId="5" fillId="0" fontId="1" numFmtId="0" xfId="0" applyAlignment="1" applyBorder="1" applyFont="1">
      <alignment horizontal="center"/>
    </xf>
    <xf borderId="0" fillId="2" fontId="9" numFmtId="0" xfId="0" applyAlignment="1" applyFont="1">
      <alignment horizontal="center" readingOrder="0" vertical="top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7" fillId="0" fontId="1" numFmtId="10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7" fillId="0" fontId="10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/>
    </xf>
    <xf borderId="2" fillId="0" fontId="1" numFmtId="4" xfId="0" applyAlignment="1" applyBorder="1" applyFont="1" applyNumberFormat="1">
      <alignment horizontal="center" readingOrder="0"/>
    </xf>
    <xf borderId="2" fillId="0" fontId="1" numFmtId="4" xfId="0" applyAlignment="1" applyBorder="1" applyFont="1" applyNumberFormat="1">
      <alignment horizontal="center"/>
    </xf>
    <xf borderId="7" fillId="0" fontId="1" numFmtId="4" xfId="0" applyAlignment="1" applyBorder="1" applyFont="1" applyNumberFormat="1">
      <alignment horizontal="center" readingOrder="0"/>
    </xf>
    <xf borderId="7" fillId="0" fontId="1" numFmtId="4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7" fillId="0" fontId="13" numFmtId="0" xfId="0" applyAlignment="1" applyBorder="1" applyFont="1">
      <alignment horizontal="center"/>
    </xf>
    <xf borderId="0" fillId="0" fontId="14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2050-materials.com/product/details_designer/franken-schotter-gmbh-co-kg-jura-limestone-facade-panels-and-wall-claddin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2050-materials.com/product/details_designer/franken-schotter-gmbh-co-kg-jura-limestone-facade-panels-and-wall-cladding/" TargetMode="External"/><Relationship Id="rId2" Type="http://schemas.openxmlformats.org/officeDocument/2006/relationships/hyperlink" Target="https://app.2050-materials.com/product/details_designer/franken-schotter-gmbh-co-kg-jura-limestone-facade-panels-and-wall-cladding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2050-materials.com/product/details_designer/stora-enso-kvh-r-structural-timber/" TargetMode="External"/><Relationship Id="rId22" Type="http://schemas.openxmlformats.org/officeDocument/2006/relationships/hyperlink" Target="https://app.2050-materials.com/product/details_designer/soprema-group-texsalon-r-mp-1-5mm/" TargetMode="External"/><Relationship Id="rId21" Type="http://schemas.openxmlformats.org/officeDocument/2006/relationships/hyperlink" Target="https://app.2050-materials.com/product/details_designer/soprema-group-texsalon-r-mp-1-5mm/" TargetMode="External"/><Relationship Id="rId24" Type="http://schemas.openxmlformats.org/officeDocument/2006/relationships/hyperlink" Target="https://app.2050-materials.com/product/details_designer/ekolution-ab-hemp-fibre/" TargetMode="External"/><Relationship Id="rId23" Type="http://schemas.openxmlformats.org/officeDocument/2006/relationships/hyperlink" Target="https://app.2050-materials.com/product/details_designer/ekolution-ab-hemp-fibre/" TargetMode="External"/><Relationship Id="rId1" Type="http://schemas.openxmlformats.org/officeDocument/2006/relationships/hyperlink" Target="https://app.2050-materials.com/product/details_designer/egernsund-wienerberger-a-s-yellow-and-sandcoloured-bricks-naturgasbaserede/" TargetMode="External"/><Relationship Id="rId2" Type="http://schemas.openxmlformats.org/officeDocument/2006/relationships/hyperlink" Target="https://app.2050-materials.com/product/details_designer/steinull-stone-wool-insulation-20-75-kg-m3/" TargetMode="External"/><Relationship Id="rId3" Type="http://schemas.openxmlformats.org/officeDocument/2006/relationships/hyperlink" Target="https://app.2050-materials.com/product/details_designer/usg-sheetrock-r-ecosmart-panels-firecode-r-30-western-us-9/" TargetMode="External"/><Relationship Id="rId4" Type="http://schemas.openxmlformats.org/officeDocument/2006/relationships/hyperlink" Target="https://app.2050-materials.com/product/details_designer/certainteed-inc-saint-gobain-light-weight-finishing-compound/" TargetMode="External"/><Relationship Id="rId9" Type="http://schemas.openxmlformats.org/officeDocument/2006/relationships/hyperlink" Target="https://app.2050-materials.com/product/details_designer/clayworks-ltd-clayworks-smooth-clay-plaster/" TargetMode="External"/><Relationship Id="rId26" Type="http://schemas.openxmlformats.org/officeDocument/2006/relationships/hyperlink" Target="https://app.2050-materials.com/product/details_designer/klh-massivholz-gmbh-klh-cross-laminated-timber-clt/" TargetMode="External"/><Relationship Id="rId25" Type="http://schemas.openxmlformats.org/officeDocument/2006/relationships/hyperlink" Target="https://app.2050-materials.com/product/details_designer/klh-massivholz-gmbh-klh-cross-laminated-timber-clt/" TargetMode="External"/><Relationship Id="rId28" Type="http://schemas.openxmlformats.org/officeDocument/2006/relationships/hyperlink" Target="https://app.2050-materials.com/product/details_designer/clayworks-ltd-clayworks-smooth-clay-plaster/" TargetMode="External"/><Relationship Id="rId27" Type="http://schemas.openxmlformats.org/officeDocument/2006/relationships/hyperlink" Target="https://app.2050-materials.com/product/details_designer/ekolution-ab-hemp-fibre/" TargetMode="External"/><Relationship Id="rId5" Type="http://schemas.openxmlformats.org/officeDocument/2006/relationships/hyperlink" Target="https://app.2050-materials.com/product/details_designer/klh-massivholz-gmbh-klh-cross-laminated-timber-clt/" TargetMode="External"/><Relationship Id="rId6" Type="http://schemas.openxmlformats.org/officeDocument/2006/relationships/hyperlink" Target="https://app.2050-materials.com/product/details_designer/ekolution-ab-hemp-fibre/" TargetMode="External"/><Relationship Id="rId29" Type="http://schemas.openxmlformats.org/officeDocument/2006/relationships/hyperlink" Target="https://app.2050-materials.com/product/details_designer/clayworks-ltd-clayworks-smooth-clay-plaster/" TargetMode="External"/><Relationship Id="rId7" Type="http://schemas.openxmlformats.org/officeDocument/2006/relationships/hyperlink" Target="https://app.2050-materials.com/product/details_designer/ekolution-ab-hemp-fibre/" TargetMode="External"/><Relationship Id="rId8" Type="http://schemas.openxmlformats.org/officeDocument/2006/relationships/hyperlink" Target="https://app.2050-materials.com/product/details_designer/kalk-a-s-rodvig-slaked-lime/" TargetMode="External"/><Relationship Id="rId31" Type="http://schemas.openxmlformats.org/officeDocument/2006/relationships/hyperlink" Target="https://app.2050-materials.com/product/details_designer/riche-menuiserie-fenetre-en-bois-aluminium-menuiserie-riche-triple-vitrage/" TargetMode="External"/><Relationship Id="rId30" Type="http://schemas.openxmlformats.org/officeDocument/2006/relationships/hyperlink" Target="https://app.2050-materials.com/product/details_designer/riche-menuiserie-fenetre-en-bois-aluminium-menuiserie-riche-double-vitrage/" TargetMode="External"/><Relationship Id="rId11" Type="http://schemas.openxmlformats.org/officeDocument/2006/relationships/hyperlink" Target="https://app.2050-materials.com/product/details_designer/kvarnbacken-fresh-concrete/" TargetMode="External"/><Relationship Id="rId10" Type="http://schemas.openxmlformats.org/officeDocument/2006/relationships/hyperlink" Target="https://app.2050-materials.com/product/details_designer/mapei-spa-mapecem-pronto/" TargetMode="External"/><Relationship Id="rId32" Type="http://schemas.openxmlformats.org/officeDocument/2006/relationships/drawing" Target="../drawings/drawing3.xml"/><Relationship Id="rId13" Type="http://schemas.openxmlformats.org/officeDocument/2006/relationships/hyperlink" Target="https://app.2050-materials.com/product/details_designer/mapei-spa-kerabond-grey/" TargetMode="External"/><Relationship Id="rId12" Type="http://schemas.openxmlformats.org/officeDocument/2006/relationships/hyperlink" Target="https://app.2050-materials.com/product/details_designer/e-a-smith-as-smith-stal-steel-rebar/" TargetMode="External"/><Relationship Id="rId15" Type="http://schemas.openxmlformats.org/officeDocument/2006/relationships/hyperlink" Target="https://app.2050-materials.com/product/details_designer/klh-massivholz-gmbh-klh-cross-laminated-timber-clt/" TargetMode="External"/><Relationship Id="rId14" Type="http://schemas.openxmlformats.org/officeDocument/2006/relationships/hyperlink" Target="https://app.2050-materials.com/product/details_designer/marazzi-ceramic-tiles/" TargetMode="External"/><Relationship Id="rId17" Type="http://schemas.openxmlformats.org/officeDocument/2006/relationships/hyperlink" Target="https://app.2050-materials.com/product/details_designer/stora-enso-kvh-r-structural-timber/" TargetMode="External"/><Relationship Id="rId16" Type="http://schemas.openxmlformats.org/officeDocument/2006/relationships/hyperlink" Target="https://app.2050-materials.com/product/details_designer/ekolution-ab-hemp-fibre/" TargetMode="External"/><Relationship Id="rId19" Type="http://schemas.openxmlformats.org/officeDocument/2006/relationships/hyperlink" Target="https://app.2050-materials.com/product/details_designer/dachziegelwerke-nelskamp-gmbh-clay-roof-tiles/" TargetMode="External"/><Relationship Id="rId18" Type="http://schemas.openxmlformats.org/officeDocument/2006/relationships/hyperlink" Target="https://app.2050-materials.com/product/details_designer/junckers-industrier-a-s-solid-hardwood-2-strip-parquet-massivt-parketgulv-ask-14-x-129mm-b-3-0-silk-matt-commercial-re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2" t="s">
        <v>9</v>
      </c>
      <c r="C2" s="3" t="s">
        <v>10</v>
      </c>
      <c r="D2" s="4" t="s">
        <v>11</v>
      </c>
      <c r="E2" s="1" t="s">
        <v>12</v>
      </c>
      <c r="F2" s="1" t="s">
        <v>13</v>
      </c>
      <c r="G2" s="1">
        <v>0.0599</v>
      </c>
      <c r="H2" s="1" t="s">
        <v>14</v>
      </c>
    </row>
    <row r="3">
      <c r="B3" s="5"/>
    </row>
  </sheetData>
  <autoFilter ref="$A$1:$H$2"/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88"/>
    <col customWidth="1" min="3" max="4" width="22.25"/>
  </cols>
  <sheetData>
    <row r="2">
      <c r="A2" s="1" t="s">
        <v>15</v>
      </c>
      <c r="B2" s="1" t="s">
        <v>16</v>
      </c>
      <c r="C2" s="1" t="s">
        <v>17</v>
      </c>
      <c r="D2" s="1" t="s">
        <v>18</v>
      </c>
    </row>
    <row r="3">
      <c r="A3" s="1" t="s">
        <v>19</v>
      </c>
      <c r="B3" s="1"/>
      <c r="C3" s="3" t="s">
        <v>10</v>
      </c>
      <c r="D3" s="6">
        <f>2600*50/1000</f>
        <v>130</v>
      </c>
      <c r="I3" s="1" t="s">
        <v>20</v>
      </c>
    </row>
    <row r="4">
      <c r="A4" s="1" t="s">
        <v>19</v>
      </c>
      <c r="I4" s="1" t="s">
        <v>21</v>
      </c>
    </row>
    <row r="5">
      <c r="A5" s="1" t="s">
        <v>19</v>
      </c>
      <c r="I5" s="1" t="s">
        <v>22</v>
      </c>
    </row>
    <row r="6">
      <c r="A6" s="1" t="s">
        <v>19</v>
      </c>
      <c r="I6" s="1" t="s">
        <v>23</v>
      </c>
    </row>
    <row r="7">
      <c r="A7" s="1" t="s">
        <v>19</v>
      </c>
    </row>
    <row r="8">
      <c r="A8" s="1" t="s">
        <v>24</v>
      </c>
      <c r="B8" s="1"/>
      <c r="C8" s="3" t="s">
        <v>10</v>
      </c>
      <c r="D8" s="6">
        <f>2600*50/1000</f>
        <v>130</v>
      </c>
    </row>
    <row r="9">
      <c r="A9" s="1" t="s">
        <v>24</v>
      </c>
    </row>
    <row r="10">
      <c r="A10" s="1" t="s">
        <v>24</v>
      </c>
    </row>
    <row r="11">
      <c r="A11" s="1" t="s">
        <v>24</v>
      </c>
    </row>
    <row r="12">
      <c r="A12" s="1" t="s">
        <v>24</v>
      </c>
    </row>
    <row r="13">
      <c r="A13" s="1" t="s">
        <v>25</v>
      </c>
    </row>
    <row r="14">
      <c r="A14" s="1" t="s">
        <v>25</v>
      </c>
    </row>
    <row r="15">
      <c r="A15" s="1" t="s">
        <v>25</v>
      </c>
    </row>
    <row r="16">
      <c r="A16" s="1" t="s">
        <v>25</v>
      </c>
    </row>
    <row r="17">
      <c r="A17" s="1" t="s">
        <v>25</v>
      </c>
    </row>
    <row r="18">
      <c r="A18" s="1" t="s">
        <v>25</v>
      </c>
    </row>
  </sheetData>
  <autoFilter ref="$A$2:$D$18"/>
  <hyperlinks>
    <hyperlink r:id="rId1" ref="C3"/>
    <hyperlink r:id="rId2" ref="C8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88"/>
    <col customWidth="1" min="2" max="2" width="25.63"/>
    <col customWidth="1" min="3" max="3" width="23.0"/>
    <col customWidth="1" min="4" max="4" width="51.13"/>
    <col customWidth="1" min="6" max="6" width="13.38"/>
    <col customWidth="1" min="8" max="8" width="17.63"/>
    <col customWidth="1" min="9" max="9" width="16.5"/>
    <col customWidth="1" min="10" max="10" width="31.25"/>
  </cols>
  <sheetData>
    <row r="1">
      <c r="A1" s="7" t="s">
        <v>26</v>
      </c>
      <c r="B1" s="7" t="s">
        <v>27</v>
      </c>
      <c r="C1" s="7" t="s">
        <v>28</v>
      </c>
      <c r="D1" s="7" t="s">
        <v>17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>
      <c r="A2" s="9" t="s">
        <v>35</v>
      </c>
      <c r="B2" s="10" t="s">
        <v>36</v>
      </c>
      <c r="C2" s="10" t="s">
        <v>37</v>
      </c>
      <c r="D2" s="11" t="s">
        <v>38</v>
      </c>
      <c r="E2" s="10" t="s">
        <v>14</v>
      </c>
      <c r="F2" s="10">
        <v>1710.0</v>
      </c>
      <c r="G2" s="12">
        <f>54*10^-3</f>
        <v>0.054</v>
      </c>
      <c r="H2" s="12">
        <f t="shared" ref="H2:H5" si="1">G2*1</f>
        <v>0.054</v>
      </c>
      <c r="I2" s="13"/>
      <c r="J2" s="12">
        <f>H2*F2</f>
        <v>92.34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4"/>
    </row>
    <row r="3">
      <c r="A3" s="15"/>
      <c r="B3" s="8"/>
      <c r="C3" s="16" t="s">
        <v>39</v>
      </c>
      <c r="D3" s="17" t="s">
        <v>40</v>
      </c>
      <c r="E3" s="16" t="s">
        <v>41</v>
      </c>
      <c r="F3" s="16">
        <v>73.4</v>
      </c>
      <c r="G3" s="8">
        <f>120*10^-3</f>
        <v>0.12</v>
      </c>
      <c r="H3" s="8">
        <f t="shared" si="1"/>
        <v>0.12</v>
      </c>
      <c r="I3" s="18"/>
      <c r="J3" s="16">
        <v>1.0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19"/>
    </row>
    <row r="4">
      <c r="A4" s="15"/>
      <c r="B4" s="8"/>
      <c r="C4" s="16" t="s">
        <v>42</v>
      </c>
      <c r="D4" s="17" t="s">
        <v>43</v>
      </c>
      <c r="E4" s="16" t="s">
        <v>14</v>
      </c>
      <c r="F4" s="20">
        <v>521.0</v>
      </c>
      <c r="G4" s="8">
        <f>15.9*10^-3</f>
        <v>0.0159</v>
      </c>
      <c r="H4" s="8">
        <f t="shared" si="1"/>
        <v>0.0159</v>
      </c>
      <c r="I4" s="18"/>
      <c r="J4" s="8">
        <f>H4*F4</f>
        <v>8.2839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19"/>
    </row>
    <row r="5">
      <c r="A5" s="15"/>
      <c r="B5" s="8"/>
      <c r="C5" s="16" t="s">
        <v>44</v>
      </c>
      <c r="D5" s="17" t="s">
        <v>45</v>
      </c>
      <c r="E5" s="16" t="s">
        <v>41</v>
      </c>
      <c r="F5" s="16">
        <v>1170.0</v>
      </c>
      <c r="G5" s="16">
        <v>0.015</v>
      </c>
      <c r="H5" s="8">
        <f t="shared" si="1"/>
        <v>0.015</v>
      </c>
      <c r="I5" s="18"/>
      <c r="J5" s="8">
        <f>1</f>
        <v>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9"/>
    </row>
    <row r="6">
      <c r="A6" s="21"/>
      <c r="B6" s="22"/>
      <c r="C6" s="23" t="s">
        <v>46</v>
      </c>
      <c r="D6" s="22"/>
      <c r="E6" s="22"/>
      <c r="F6" s="22"/>
      <c r="G6" s="23">
        <v>0.05</v>
      </c>
      <c r="H6" s="24"/>
      <c r="I6" s="24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5"/>
    </row>
    <row r="7">
      <c r="A7" s="26"/>
      <c r="B7" s="16"/>
      <c r="C7" s="16"/>
      <c r="D7" s="16"/>
      <c r="E7" s="16"/>
      <c r="F7" s="16"/>
      <c r="G7" s="16">
        <f>sum(G2:G6)</f>
        <v>0.2549</v>
      </c>
      <c r="H7" s="16"/>
      <c r="I7" s="1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19"/>
    </row>
    <row r="8">
      <c r="A8" s="9" t="s">
        <v>47</v>
      </c>
      <c r="B8" s="10" t="s">
        <v>48</v>
      </c>
      <c r="C8" s="10" t="s">
        <v>49</v>
      </c>
      <c r="D8" s="11" t="s">
        <v>50</v>
      </c>
      <c r="E8" s="10" t="s">
        <v>51</v>
      </c>
      <c r="F8" s="10">
        <v>470.0</v>
      </c>
      <c r="G8" s="10">
        <v>0.2</v>
      </c>
      <c r="H8" s="10">
        <f>G8*1</f>
        <v>0.2</v>
      </c>
      <c r="I8" s="10">
        <v>0.33</v>
      </c>
      <c r="J8" s="12">
        <f>H8*I8</f>
        <v>0.066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4"/>
    </row>
    <row r="9">
      <c r="A9" s="15"/>
      <c r="B9" s="8"/>
      <c r="C9" s="16" t="s">
        <v>52</v>
      </c>
      <c r="D9" s="17" t="s">
        <v>53</v>
      </c>
      <c r="E9" s="16" t="s">
        <v>41</v>
      </c>
      <c r="F9" s="16">
        <v>330.0</v>
      </c>
      <c r="G9" s="16">
        <v>0.1</v>
      </c>
      <c r="H9" s="16">
        <f>G9*1*I9</f>
        <v>0.067</v>
      </c>
      <c r="I9" s="16">
        <v>0.67</v>
      </c>
      <c r="J9" s="8">
        <f t="shared" ref="J9:J10" si="2">1*I9</f>
        <v>0.67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9"/>
    </row>
    <row r="10">
      <c r="A10" s="15"/>
      <c r="B10" s="8"/>
      <c r="C10" s="16" t="s">
        <v>52</v>
      </c>
      <c r="D10" s="17" t="s">
        <v>53</v>
      </c>
      <c r="E10" s="16" t="s">
        <v>41</v>
      </c>
      <c r="F10" s="16">
        <v>330.0</v>
      </c>
      <c r="G10" s="16">
        <v>0.1</v>
      </c>
      <c r="H10" s="16">
        <f>G10*I10</f>
        <v>0.067</v>
      </c>
      <c r="I10" s="16">
        <v>0.67</v>
      </c>
      <c r="J10" s="8">
        <f t="shared" si="2"/>
        <v>0.67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19"/>
    </row>
    <row r="11">
      <c r="A11" s="15"/>
      <c r="B11" s="8"/>
      <c r="C11" s="16" t="s">
        <v>54</v>
      </c>
      <c r="D11" s="17" t="s">
        <v>55</v>
      </c>
      <c r="E11" s="16" t="s">
        <v>14</v>
      </c>
      <c r="F11" s="16">
        <v>2620.0</v>
      </c>
      <c r="G11" s="16">
        <v>0.03</v>
      </c>
      <c r="H11" s="16">
        <f t="shared" ref="H11:H12" si="3">G11*1</f>
        <v>0.03</v>
      </c>
      <c r="I11" s="18"/>
      <c r="J11" s="8">
        <f t="shared" ref="J11:J12" si="4">H11*F11</f>
        <v>78.6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19"/>
    </row>
    <row r="12">
      <c r="A12" s="21"/>
      <c r="B12" s="22"/>
      <c r="C12" s="23" t="s">
        <v>56</v>
      </c>
      <c r="D12" s="27" t="s">
        <v>57</v>
      </c>
      <c r="E12" s="23" t="s">
        <v>14</v>
      </c>
      <c r="F12" s="23">
        <v>1550.0</v>
      </c>
      <c r="G12" s="23">
        <v>0.03</v>
      </c>
      <c r="H12" s="22">
        <f t="shared" si="3"/>
        <v>0.03</v>
      </c>
      <c r="I12" s="24"/>
      <c r="J12" s="22">
        <f t="shared" si="4"/>
        <v>46.5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5"/>
    </row>
    <row r="13">
      <c r="A13" s="26"/>
      <c r="B13" s="8"/>
      <c r="C13" s="16"/>
      <c r="D13" s="16"/>
      <c r="E13" s="16"/>
      <c r="F13" s="16"/>
      <c r="G13" s="16">
        <f>sum(G8:G12)</f>
        <v>0.46</v>
      </c>
      <c r="H13" s="8"/>
      <c r="I13" s="1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9"/>
    </row>
    <row r="14">
      <c r="A14" s="9" t="s">
        <v>58</v>
      </c>
      <c r="B14" s="12"/>
      <c r="C14" s="10" t="s">
        <v>59</v>
      </c>
      <c r="D14" s="11" t="s">
        <v>60</v>
      </c>
      <c r="E14" s="10" t="s">
        <v>14</v>
      </c>
      <c r="F14" s="10">
        <v>2650.0</v>
      </c>
      <c r="G14" s="10">
        <v>0.04</v>
      </c>
      <c r="H14" s="12">
        <f t="shared" ref="H14:H15" si="5">G14*1</f>
        <v>0.04</v>
      </c>
      <c r="I14" s="13"/>
      <c r="J14" s="12">
        <f t="shared" ref="J14:J15" si="6">H14*F14</f>
        <v>106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4"/>
    </row>
    <row r="15">
      <c r="A15" s="15"/>
      <c r="B15" s="8"/>
      <c r="C15" s="16" t="s">
        <v>61</v>
      </c>
      <c r="D15" s="17" t="s">
        <v>62</v>
      </c>
      <c r="E15" s="16" t="s">
        <v>14</v>
      </c>
      <c r="F15" s="16">
        <v>2400.0</v>
      </c>
      <c r="G15" s="16">
        <v>0.25</v>
      </c>
      <c r="H15" s="8">
        <f t="shared" si="5"/>
        <v>0.25</v>
      </c>
      <c r="I15" s="18"/>
      <c r="J15" s="8">
        <f t="shared" si="6"/>
        <v>600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9"/>
    </row>
    <row r="16">
      <c r="A16" s="15"/>
      <c r="B16" s="8"/>
      <c r="C16" s="16" t="s">
        <v>63</v>
      </c>
      <c r="D16" s="17" t="s">
        <v>64</v>
      </c>
      <c r="E16" s="16" t="s">
        <v>14</v>
      </c>
      <c r="F16" s="16">
        <v>7870.0</v>
      </c>
      <c r="G16" s="16"/>
      <c r="H16" s="8">
        <f>(2/100)*H15</f>
        <v>0.005</v>
      </c>
      <c r="I16" s="8">
        <v>0.98</v>
      </c>
      <c r="J16" s="16">
        <f>F16*H16*0.98</f>
        <v>38.563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9"/>
    </row>
    <row r="17">
      <c r="A17" s="15"/>
      <c r="B17" s="8"/>
      <c r="C17" s="16" t="s">
        <v>39</v>
      </c>
      <c r="D17" s="28" t="str">
        <f t="shared" ref="D17:F17" si="7">D3</f>
        <v>https://app.2050-materials.com/product/details_designer/steinull-stone-wool-insulation-20-75-kg-m3/</v>
      </c>
      <c r="E17" s="8" t="str">
        <f t="shared" si="7"/>
        <v>m2</v>
      </c>
      <c r="F17" s="8">
        <f t="shared" si="7"/>
        <v>73.4</v>
      </c>
      <c r="G17" s="16">
        <v>0.1</v>
      </c>
      <c r="H17" s="8">
        <f>G17*1</f>
        <v>0.1</v>
      </c>
      <c r="I17" s="8">
        <v>0.02</v>
      </c>
      <c r="J17" s="16">
        <v>1.0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9"/>
    </row>
    <row r="18">
      <c r="A18" s="15"/>
      <c r="B18" s="8"/>
      <c r="C18" s="16" t="s">
        <v>65</v>
      </c>
      <c r="D18" s="17" t="s">
        <v>66</v>
      </c>
      <c r="E18" s="16" t="s">
        <v>14</v>
      </c>
      <c r="F18" s="16">
        <v>2400.0</v>
      </c>
      <c r="G18" s="16">
        <v>0.003</v>
      </c>
      <c r="H18" s="8">
        <f>3*10^-3</f>
        <v>0.003</v>
      </c>
      <c r="I18" s="18"/>
      <c r="J18" s="8">
        <f>H18*F18</f>
        <v>7.2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9"/>
    </row>
    <row r="19">
      <c r="A19" s="21"/>
      <c r="B19" s="22"/>
      <c r="C19" s="23" t="s">
        <v>67</v>
      </c>
      <c r="D19" s="27" t="s">
        <v>68</v>
      </c>
      <c r="E19" s="23" t="s">
        <v>41</v>
      </c>
      <c r="F19" s="23">
        <v>2250.0</v>
      </c>
      <c r="G19" s="23">
        <v>0.02</v>
      </c>
      <c r="H19" s="23">
        <f>9*10^-3</f>
        <v>0.009</v>
      </c>
      <c r="I19" s="24"/>
      <c r="J19" s="23">
        <v>1.0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5"/>
    </row>
    <row r="20">
      <c r="A20" s="26"/>
      <c r="B20" s="8"/>
      <c r="C20" s="16"/>
      <c r="D20" s="16"/>
      <c r="E20" s="16"/>
      <c r="F20" s="29"/>
      <c r="G20" s="29">
        <f>sum(G14:G19)</f>
        <v>0.413</v>
      </c>
      <c r="H20" s="30"/>
      <c r="I20" s="29"/>
      <c r="J20" s="30"/>
      <c r="K20" s="3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9"/>
    </row>
    <row r="21">
      <c r="A21" s="9" t="s">
        <v>69</v>
      </c>
      <c r="B21" s="12"/>
      <c r="C21" s="10" t="s">
        <v>70</v>
      </c>
      <c r="D21" s="11" t="s">
        <v>50</v>
      </c>
      <c r="E21" s="10" t="s">
        <v>51</v>
      </c>
      <c r="F21" s="31">
        <v>470.0</v>
      </c>
      <c r="G21" s="31">
        <v>0.28</v>
      </c>
      <c r="H21" s="32">
        <f>G21*1</f>
        <v>0.28</v>
      </c>
      <c r="I21" s="31"/>
      <c r="J21" s="32">
        <f>H21</f>
        <v>0.28</v>
      </c>
      <c r="K21" s="3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4"/>
    </row>
    <row r="22">
      <c r="A22" s="15"/>
      <c r="B22" s="8"/>
      <c r="C22" s="16" t="s">
        <v>52</v>
      </c>
      <c r="D22" s="17" t="s">
        <v>53</v>
      </c>
      <c r="E22" s="16" t="s">
        <v>41</v>
      </c>
      <c r="F22" s="29">
        <v>330.0</v>
      </c>
      <c r="G22" s="29">
        <v>0.1</v>
      </c>
      <c r="H22" s="30">
        <f t="shared" ref="H22:H23" si="8">G22*1*I22</f>
        <v>0.075</v>
      </c>
      <c r="I22" s="29">
        <v>0.75</v>
      </c>
      <c r="J22" s="30">
        <f>1</f>
        <v>1</v>
      </c>
      <c r="K22" s="3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19"/>
    </row>
    <row r="23">
      <c r="A23" s="15"/>
      <c r="B23" s="8"/>
      <c r="C23" s="16" t="s">
        <v>71</v>
      </c>
      <c r="D23" s="17" t="s">
        <v>72</v>
      </c>
      <c r="E23" s="16" t="s">
        <v>51</v>
      </c>
      <c r="F23" s="29">
        <v>562.0</v>
      </c>
      <c r="G23" s="29">
        <v>0.1</v>
      </c>
      <c r="H23" s="30">
        <f t="shared" si="8"/>
        <v>0.025</v>
      </c>
      <c r="I23" s="29">
        <v>0.25</v>
      </c>
      <c r="J23" s="30">
        <f>H23</f>
        <v>0.025</v>
      </c>
      <c r="K23" s="3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19"/>
    </row>
    <row r="24">
      <c r="A24" s="21"/>
      <c r="B24" s="22"/>
      <c r="C24" s="23" t="s">
        <v>73</v>
      </c>
      <c r="D24" s="27" t="s">
        <v>74</v>
      </c>
      <c r="E24" s="23" t="s">
        <v>41</v>
      </c>
      <c r="F24" s="33">
        <v>725.0</v>
      </c>
      <c r="G24" s="33">
        <v>0.014</v>
      </c>
      <c r="H24" s="34">
        <f t="shared" ref="H24:H25" si="10">G24*1</f>
        <v>0.014</v>
      </c>
      <c r="I24" s="34"/>
      <c r="J24" s="34">
        <f>1</f>
        <v>1</v>
      </c>
      <c r="K24" s="34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5"/>
    </row>
    <row r="25">
      <c r="A25" s="9" t="s">
        <v>75</v>
      </c>
      <c r="B25" s="12"/>
      <c r="C25" s="10" t="s">
        <v>76</v>
      </c>
      <c r="D25" s="35" t="str">
        <f t="shared" ref="D25:G25" si="9">D31</f>
        <v>https://app.2050-materials.com/product/details_designer/dachziegelwerke-nelskamp-gmbh-clay-roof-tiles/</v>
      </c>
      <c r="E25" s="12" t="str">
        <f t="shared" si="9"/>
        <v>kg</v>
      </c>
      <c r="F25" s="32">
        <f t="shared" si="9"/>
        <v>2150</v>
      </c>
      <c r="G25" s="32">
        <f t="shared" si="9"/>
        <v>0.011</v>
      </c>
      <c r="H25" s="32">
        <f t="shared" si="10"/>
        <v>0.011</v>
      </c>
      <c r="I25" s="32"/>
      <c r="J25" s="32">
        <f>F25*H25</f>
        <v>23.65</v>
      </c>
      <c r="K25" s="3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4"/>
    </row>
    <row r="26">
      <c r="A26" s="15"/>
      <c r="B26" s="8"/>
      <c r="C26" s="8" t="str">
        <f t="shared" ref="C26:G26" si="11">C32</f>
        <v>Timber Battens</v>
      </c>
      <c r="D26" s="28" t="str">
        <f t="shared" si="11"/>
        <v>https://app.2050-materials.com/product/details_designer/stora-enso-kvh-r-structural-timber/</v>
      </c>
      <c r="E26" s="8" t="str">
        <f t="shared" si="11"/>
        <v>m3</v>
      </c>
      <c r="F26" s="30">
        <f t="shared" si="11"/>
        <v>562</v>
      </c>
      <c r="G26" s="30">
        <f t="shared" si="11"/>
        <v>0.28</v>
      </c>
      <c r="H26" s="30">
        <f>G26*1*I26</f>
        <v>0.07</v>
      </c>
      <c r="I26" s="29">
        <v>0.25</v>
      </c>
      <c r="J26" s="30"/>
      <c r="K26" s="3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9"/>
    </row>
    <row r="27">
      <c r="A27" s="15"/>
      <c r="B27" s="8"/>
      <c r="C27" s="8" t="str">
        <f>C34</f>
        <v>Subroof Membrane</v>
      </c>
      <c r="D27" s="28" t="str">
        <f t="shared" ref="D27:G27" si="12">D33</f>
        <v>https://app.2050-materials.com/product/details_designer/soprema-group-texsalon-r-mp-1-5mm/</v>
      </c>
      <c r="E27" s="8" t="str">
        <f t="shared" si="12"/>
        <v>m2</v>
      </c>
      <c r="F27" s="30">
        <f t="shared" si="12"/>
        <v>933</v>
      </c>
      <c r="G27" s="36">
        <f t="shared" si="12"/>
        <v>0.0015</v>
      </c>
      <c r="H27" s="30"/>
      <c r="I27" s="30"/>
      <c r="J27" s="30">
        <f>1</f>
        <v>1</v>
      </c>
      <c r="K27" s="3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9"/>
    </row>
    <row r="28">
      <c r="A28" s="15"/>
      <c r="B28" s="8"/>
      <c r="C28" s="16" t="str">
        <f t="shared" ref="C28:G28" si="13">C27</f>
        <v>Subroof Membrane</v>
      </c>
      <c r="D28" s="17" t="str">
        <f t="shared" si="13"/>
        <v>https://app.2050-materials.com/product/details_designer/soprema-group-texsalon-r-mp-1-5mm/</v>
      </c>
      <c r="E28" s="16" t="str">
        <f t="shared" si="13"/>
        <v>m2</v>
      </c>
      <c r="F28" s="29">
        <f t="shared" si="13"/>
        <v>933</v>
      </c>
      <c r="G28" s="37">
        <f t="shared" si="13"/>
        <v>0.0015</v>
      </c>
      <c r="H28" s="30"/>
      <c r="I28" s="30"/>
      <c r="J28" s="29">
        <v>1.0</v>
      </c>
      <c r="K28" s="30"/>
      <c r="L28" s="30"/>
      <c r="M28" s="30"/>
      <c r="N28" s="30"/>
      <c r="O28" s="30"/>
      <c r="P28" s="30"/>
      <c r="Q28" s="30"/>
      <c r="R28" s="30"/>
      <c r="S28" s="30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9"/>
    </row>
    <row r="29">
      <c r="A29" s="15"/>
      <c r="B29" s="8"/>
      <c r="C29" s="16" t="s">
        <v>39</v>
      </c>
      <c r="D29" s="28" t="str">
        <f t="shared" ref="D29:F29" si="14">D3</f>
        <v>https://app.2050-materials.com/product/details_designer/steinull-stone-wool-insulation-20-75-kg-m3/</v>
      </c>
      <c r="E29" s="8" t="str">
        <f t="shared" si="14"/>
        <v>m2</v>
      </c>
      <c r="F29" s="30">
        <f t="shared" si="14"/>
        <v>73.4</v>
      </c>
      <c r="G29" s="30"/>
      <c r="H29" s="30"/>
      <c r="I29" s="30" t="str">
        <f>I3</f>
        <v/>
      </c>
      <c r="J29" s="29">
        <v>1.0</v>
      </c>
      <c r="K29" s="30" t="str">
        <f t="shared" ref="K29:S29" si="15">K3</f>
        <v/>
      </c>
      <c r="L29" s="30" t="str">
        <f t="shared" si="15"/>
        <v/>
      </c>
      <c r="M29" s="30" t="str">
        <f t="shared" si="15"/>
        <v/>
      </c>
      <c r="N29" s="30" t="str">
        <f t="shared" si="15"/>
        <v/>
      </c>
      <c r="O29" s="30" t="str">
        <f t="shared" si="15"/>
        <v/>
      </c>
      <c r="P29" s="30" t="str">
        <f t="shared" si="15"/>
        <v/>
      </c>
      <c r="Q29" s="30" t="str">
        <f t="shared" si="15"/>
        <v/>
      </c>
      <c r="R29" s="30" t="str">
        <f t="shared" si="15"/>
        <v/>
      </c>
      <c r="S29" s="30" t="str">
        <f t="shared" si="15"/>
        <v/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9"/>
    </row>
    <row r="30">
      <c r="A30" s="21"/>
      <c r="B30" s="22"/>
      <c r="C30" s="23" t="s">
        <v>77</v>
      </c>
      <c r="D30" s="38" t="str">
        <f t="shared" ref="D30:F30" si="16">D15</f>
        <v>https://app.2050-materials.com/product/details_designer/kvarnbacken-fresh-concrete/</v>
      </c>
      <c r="E30" s="22" t="str">
        <f t="shared" si="16"/>
        <v>kg</v>
      </c>
      <c r="F30" s="22">
        <f t="shared" si="16"/>
        <v>2400</v>
      </c>
      <c r="G30" s="34"/>
      <c r="H30" s="34"/>
      <c r="I30" s="34"/>
      <c r="J30" s="34"/>
      <c r="K30" s="34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5"/>
    </row>
    <row r="31">
      <c r="A31" s="9" t="s">
        <v>78</v>
      </c>
      <c r="B31" s="12"/>
      <c r="C31" s="10" t="s">
        <v>76</v>
      </c>
      <c r="D31" s="11" t="s">
        <v>79</v>
      </c>
      <c r="E31" s="10" t="s">
        <v>14</v>
      </c>
      <c r="F31" s="31">
        <v>2150.0</v>
      </c>
      <c r="G31" s="31">
        <v>0.011</v>
      </c>
      <c r="H31" s="32">
        <f>G31*1</f>
        <v>0.011</v>
      </c>
      <c r="I31" s="32"/>
      <c r="J31" s="32">
        <f>H31*F31</f>
        <v>23.65</v>
      </c>
      <c r="K31" s="3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4"/>
    </row>
    <row r="32">
      <c r="A32" s="15"/>
      <c r="B32" s="8"/>
      <c r="C32" s="16" t="s">
        <v>71</v>
      </c>
      <c r="D32" s="17" t="s">
        <v>72</v>
      </c>
      <c r="E32" s="16" t="s">
        <v>51</v>
      </c>
      <c r="F32" s="29">
        <v>562.0</v>
      </c>
      <c r="G32" s="29">
        <v>0.28</v>
      </c>
      <c r="H32" s="30">
        <f>G32*1*I32</f>
        <v>0.07</v>
      </c>
      <c r="I32" s="29">
        <v>0.25</v>
      </c>
      <c r="J32" s="30">
        <f>H32</f>
        <v>0.07</v>
      </c>
      <c r="K32" s="30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9"/>
    </row>
    <row r="33">
      <c r="A33" s="15"/>
      <c r="B33" s="8"/>
      <c r="C33" s="16" t="s">
        <v>80</v>
      </c>
      <c r="D33" s="17" t="s">
        <v>81</v>
      </c>
      <c r="E33" s="16" t="s">
        <v>41</v>
      </c>
      <c r="F33" s="29">
        <v>933.0</v>
      </c>
      <c r="G33" s="37">
        <v>0.0015</v>
      </c>
      <c r="H33" s="30">
        <f t="shared" ref="H33:H34" si="17">G33*1</f>
        <v>0.0015</v>
      </c>
      <c r="I33" s="30"/>
      <c r="J33" s="30">
        <f t="shared" ref="J33:J34" si="18">1</f>
        <v>1</v>
      </c>
      <c r="K33" s="30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9"/>
    </row>
    <row r="34">
      <c r="A34" s="15"/>
      <c r="B34" s="8"/>
      <c r="C34" s="16" t="s">
        <v>80</v>
      </c>
      <c r="D34" s="17" t="s">
        <v>81</v>
      </c>
      <c r="E34" s="16" t="s">
        <v>41</v>
      </c>
      <c r="F34" s="29">
        <v>933.0</v>
      </c>
      <c r="G34" s="37">
        <v>0.0015</v>
      </c>
      <c r="H34" s="30">
        <f t="shared" si="17"/>
        <v>0.0015</v>
      </c>
      <c r="I34" s="30"/>
      <c r="J34" s="30">
        <f t="shared" si="18"/>
        <v>1</v>
      </c>
      <c r="K34" s="30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9"/>
    </row>
    <row r="35">
      <c r="A35" s="15"/>
      <c r="B35" s="8"/>
      <c r="C35" s="16" t="s">
        <v>52</v>
      </c>
      <c r="D35" s="17" t="s">
        <v>53</v>
      </c>
      <c r="E35" s="16" t="s">
        <v>41</v>
      </c>
      <c r="F35" s="16">
        <v>330.0</v>
      </c>
      <c r="G35" s="16">
        <v>0.1</v>
      </c>
      <c r="H35" s="16">
        <f>G35*1*I35</f>
        <v>0.075</v>
      </c>
      <c r="I35" s="16">
        <v>0.75</v>
      </c>
      <c r="J35" s="8">
        <f t="shared" ref="J35:J36" si="19">1*I35</f>
        <v>0.75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9"/>
    </row>
    <row r="36">
      <c r="A36" s="15"/>
      <c r="B36" s="8"/>
      <c r="C36" s="16" t="s">
        <v>52</v>
      </c>
      <c r="D36" s="17" t="s">
        <v>53</v>
      </c>
      <c r="E36" s="16" t="s">
        <v>41</v>
      </c>
      <c r="F36" s="16">
        <v>330.0</v>
      </c>
      <c r="G36" s="16">
        <v>0.1</v>
      </c>
      <c r="H36" s="16">
        <f>G36*I36</f>
        <v>0.075</v>
      </c>
      <c r="I36" s="16">
        <v>0.75</v>
      </c>
      <c r="J36" s="8">
        <f t="shared" si="19"/>
        <v>0.75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9"/>
    </row>
    <row r="37">
      <c r="A37" s="21"/>
      <c r="B37" s="22"/>
      <c r="C37" s="23" t="s">
        <v>70</v>
      </c>
      <c r="D37" s="38" t="s">
        <v>50</v>
      </c>
      <c r="E37" s="22" t="s">
        <v>51</v>
      </c>
      <c r="F37" s="34">
        <v>470.0</v>
      </c>
      <c r="G37" s="34">
        <v>0.28</v>
      </c>
      <c r="H37" s="34">
        <f t="shared" ref="H37:H38" si="21">G37*1</f>
        <v>0.28</v>
      </c>
      <c r="I37" s="34"/>
      <c r="J37" s="34">
        <f>H37</f>
        <v>0.28</v>
      </c>
      <c r="K37" s="34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5"/>
    </row>
    <row r="38">
      <c r="A38" s="9" t="s">
        <v>82</v>
      </c>
      <c r="B38" s="12"/>
      <c r="C38" s="10" t="s">
        <v>37</v>
      </c>
      <c r="D38" s="35" t="str">
        <f t="shared" ref="D38:G38" si="20">D2</f>
        <v>https://app.2050-materials.com/product/details_designer/egernsund-wienerberger-a-s-yellow-and-sandcoloured-bricks-naturgasbaserede/</v>
      </c>
      <c r="E38" s="12" t="str">
        <f t="shared" si="20"/>
        <v>kg</v>
      </c>
      <c r="F38" s="32">
        <f t="shared" si="20"/>
        <v>1710</v>
      </c>
      <c r="G38" s="32">
        <f t="shared" si="20"/>
        <v>0.054</v>
      </c>
      <c r="H38" s="32">
        <f t="shared" si="21"/>
        <v>0.054</v>
      </c>
      <c r="I38" s="32"/>
      <c r="J38" s="32">
        <f>H38*F38</f>
        <v>92.34</v>
      </c>
      <c r="K38" s="3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4"/>
    </row>
    <row r="39">
      <c r="A39" s="15"/>
      <c r="B39" s="8"/>
      <c r="C39" s="16" t="s">
        <v>39</v>
      </c>
      <c r="D39" s="39" t="str">
        <f t="shared" ref="D39:F39" si="22">D3</f>
        <v>https://app.2050-materials.com/product/details_designer/steinull-stone-wool-insulation-20-75-kg-m3/</v>
      </c>
      <c r="E39" s="8" t="str">
        <f t="shared" si="22"/>
        <v>m2</v>
      </c>
      <c r="F39" s="30">
        <f t="shared" si="22"/>
        <v>73.4</v>
      </c>
      <c r="G39" s="30">
        <f>60*10^-3</f>
        <v>0.06</v>
      </c>
      <c r="H39" s="30"/>
      <c r="I39" s="30"/>
      <c r="J39" s="29">
        <v>1.0</v>
      </c>
      <c r="K39" s="30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9"/>
    </row>
    <row r="40">
      <c r="A40" s="15"/>
      <c r="B40" s="8"/>
      <c r="C40" s="16" t="s">
        <v>42</v>
      </c>
      <c r="D40" s="28" t="str">
        <f t="shared" ref="D40:I40" si="23">D4</f>
        <v>https://app.2050-materials.com/product/details_designer/usg-sheetrock-r-ecosmart-panels-firecode-r-30-western-us-9/</v>
      </c>
      <c r="E40" s="8" t="str">
        <f t="shared" si="23"/>
        <v>kg</v>
      </c>
      <c r="F40" s="30">
        <f t="shared" si="23"/>
        <v>521</v>
      </c>
      <c r="G40" s="30">
        <f t="shared" si="23"/>
        <v>0.0159</v>
      </c>
      <c r="H40" s="30">
        <f t="shared" si="23"/>
        <v>0.0159</v>
      </c>
      <c r="I40" s="30" t="str">
        <f t="shared" si="23"/>
        <v/>
      </c>
      <c r="J40" s="30">
        <f>H40*F40</f>
        <v>8.2839</v>
      </c>
      <c r="K40" s="30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9"/>
    </row>
    <row r="41">
      <c r="A41" s="21"/>
      <c r="B41" s="22"/>
      <c r="C41" s="23" t="s">
        <v>44</v>
      </c>
      <c r="D41" s="38" t="str">
        <f t="shared" ref="D41:H41" si="24">D5</f>
        <v>https://app.2050-materials.com/product/details_designer/certainteed-inc-saint-gobain-light-weight-finishing-compound/</v>
      </c>
      <c r="E41" s="22" t="str">
        <f t="shared" si="24"/>
        <v>m2</v>
      </c>
      <c r="F41" s="34">
        <f t="shared" si="24"/>
        <v>1170</v>
      </c>
      <c r="G41" s="34">
        <f t="shared" si="24"/>
        <v>0.015</v>
      </c>
      <c r="H41" s="34">
        <f t="shared" si="24"/>
        <v>0.015</v>
      </c>
      <c r="I41" s="34"/>
      <c r="J41" s="33">
        <v>1.0</v>
      </c>
      <c r="K41" s="34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5"/>
    </row>
    <row r="42">
      <c r="A42" s="9" t="s">
        <v>83</v>
      </c>
      <c r="B42" s="10" t="s">
        <v>84</v>
      </c>
      <c r="C42" s="10" t="s">
        <v>49</v>
      </c>
      <c r="D42" s="11" t="s">
        <v>50</v>
      </c>
      <c r="E42" s="10" t="s">
        <v>51</v>
      </c>
      <c r="F42" s="10">
        <v>470.0</v>
      </c>
      <c r="G42" s="10">
        <v>0.1</v>
      </c>
      <c r="H42" s="10">
        <f t="shared" ref="H42:H45" si="25">G42*1</f>
        <v>0.1</v>
      </c>
      <c r="I42" s="10">
        <v>0.33</v>
      </c>
      <c r="J42" s="12">
        <f>H42*I42</f>
        <v>0.033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4"/>
    </row>
    <row r="43">
      <c r="A43" s="15"/>
      <c r="B43" s="8"/>
      <c r="C43" s="16" t="s">
        <v>52</v>
      </c>
      <c r="D43" s="17" t="s">
        <v>53</v>
      </c>
      <c r="E43" s="16" t="s">
        <v>41</v>
      </c>
      <c r="F43" s="16">
        <v>330.0</v>
      </c>
      <c r="G43" s="16">
        <v>0.1</v>
      </c>
      <c r="H43" s="16">
        <f t="shared" si="25"/>
        <v>0.1</v>
      </c>
      <c r="I43" s="16">
        <v>0.67</v>
      </c>
      <c r="J43" s="8">
        <f>1*I43</f>
        <v>0.67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9"/>
    </row>
    <row r="44">
      <c r="A44" s="15"/>
      <c r="B44" s="8"/>
      <c r="C44" s="16" t="s">
        <v>56</v>
      </c>
      <c r="D44" s="17" t="s">
        <v>57</v>
      </c>
      <c r="E44" s="16" t="s">
        <v>14</v>
      </c>
      <c r="F44" s="16">
        <v>1550.0</v>
      </c>
      <c r="G44" s="16">
        <v>0.03</v>
      </c>
      <c r="H44" s="16">
        <f t="shared" si="25"/>
        <v>0.03</v>
      </c>
      <c r="I44" s="16"/>
      <c r="J44" s="8">
        <f t="shared" ref="J44:J45" si="26">H44*F44</f>
        <v>46.5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9"/>
    </row>
    <row r="45">
      <c r="A45" s="21"/>
      <c r="B45" s="22"/>
      <c r="C45" s="23" t="s">
        <v>56</v>
      </c>
      <c r="D45" s="27" t="s">
        <v>57</v>
      </c>
      <c r="E45" s="23" t="s">
        <v>14</v>
      </c>
      <c r="F45" s="23">
        <v>1550.0</v>
      </c>
      <c r="G45" s="23">
        <v>0.03</v>
      </c>
      <c r="H45" s="22">
        <f t="shared" si="25"/>
        <v>0.03</v>
      </c>
      <c r="I45" s="24"/>
      <c r="J45" s="22">
        <f t="shared" si="26"/>
        <v>46.5</v>
      </c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5"/>
    </row>
    <row r="46">
      <c r="A46" s="16" t="s">
        <v>85</v>
      </c>
      <c r="B46" s="16" t="s">
        <v>86</v>
      </c>
      <c r="C46" s="16" t="s">
        <v>86</v>
      </c>
      <c r="D46" s="17" t="s">
        <v>87</v>
      </c>
      <c r="E46" s="16" t="s">
        <v>41</v>
      </c>
      <c r="F46" s="30"/>
      <c r="G46" s="30"/>
      <c r="H46" s="30"/>
      <c r="I46" s="30"/>
      <c r="J46" s="30"/>
      <c r="K46" s="30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>
      <c r="A47" s="16" t="s">
        <v>88</v>
      </c>
      <c r="B47" s="16" t="s">
        <v>89</v>
      </c>
      <c r="C47" s="16" t="s">
        <v>89</v>
      </c>
      <c r="D47" s="17" t="s">
        <v>90</v>
      </c>
      <c r="E47" s="16" t="s">
        <v>41</v>
      </c>
      <c r="F47" s="30"/>
      <c r="G47" s="30"/>
      <c r="H47" s="30"/>
      <c r="I47" s="30"/>
      <c r="J47" s="30"/>
      <c r="K47" s="30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>
      <c r="A48" s="8"/>
      <c r="B48" s="8"/>
      <c r="C48" s="8"/>
      <c r="D48" s="8"/>
      <c r="E48" s="8"/>
      <c r="F48" s="30"/>
      <c r="G48" s="30"/>
      <c r="H48" s="30"/>
      <c r="I48" s="30"/>
      <c r="J48" s="30"/>
      <c r="K48" s="30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>
      <c r="A49" s="16"/>
      <c r="B49" s="8"/>
      <c r="C49" s="8"/>
      <c r="D49" s="8"/>
      <c r="E49" s="8"/>
      <c r="F49" s="30"/>
      <c r="G49" s="30"/>
      <c r="H49" s="30"/>
      <c r="I49" s="30"/>
      <c r="J49" s="30"/>
      <c r="K49" s="30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>
      <c r="A50" s="8"/>
      <c r="B50" s="8"/>
      <c r="C50" s="8"/>
      <c r="D50" s="8"/>
      <c r="E50" s="8"/>
      <c r="F50" s="30"/>
      <c r="G50" s="30"/>
      <c r="H50" s="30"/>
      <c r="I50" s="30"/>
      <c r="J50" s="30"/>
      <c r="K50" s="30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>
      <c r="A51" s="8"/>
      <c r="B51" s="8"/>
      <c r="C51" s="8"/>
      <c r="D51" s="8"/>
      <c r="E51" s="8"/>
      <c r="F51" s="30"/>
      <c r="G51" s="30"/>
      <c r="H51" s="30"/>
      <c r="I51" s="30"/>
      <c r="J51" s="30"/>
      <c r="K51" s="30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</row>
  </sheetData>
  <hyperlinks>
    <hyperlink r:id="rId1" ref="D2"/>
    <hyperlink r:id="rId2" ref="D3"/>
    <hyperlink r:id="rId3" ref="D4"/>
    <hyperlink r:id="rId4" ref="D5"/>
    <hyperlink r:id="rId5" ref="D8"/>
    <hyperlink r:id="rId6" ref="D9"/>
    <hyperlink r:id="rId7" ref="D10"/>
    <hyperlink r:id="rId8" ref="D11"/>
    <hyperlink r:id="rId9" ref="D12"/>
    <hyperlink r:id="rId10" ref="D14"/>
    <hyperlink r:id="rId11" ref="D15"/>
    <hyperlink r:id="rId12" ref="D16"/>
    <hyperlink r:id="rId13" ref="D18"/>
    <hyperlink r:id="rId14" ref="D19"/>
    <hyperlink r:id="rId15" ref="D21"/>
    <hyperlink r:id="rId16" ref="D22"/>
    <hyperlink r:id="rId17" ref="D23"/>
    <hyperlink r:id="rId18" ref="D24"/>
    <hyperlink r:id="rId19" ref="D31"/>
    <hyperlink r:id="rId20" ref="D32"/>
    <hyperlink r:id="rId21" ref="D33"/>
    <hyperlink r:id="rId22" ref="D34"/>
    <hyperlink r:id="rId23" ref="D35"/>
    <hyperlink r:id="rId24" ref="D36"/>
    <hyperlink r:id="rId25" ref="D37"/>
    <hyperlink r:id="rId26" ref="D42"/>
    <hyperlink r:id="rId27" ref="D43"/>
    <hyperlink r:id="rId28" ref="D44"/>
    <hyperlink r:id="rId29" ref="D45"/>
    <hyperlink r:id="rId30" ref="D46"/>
    <hyperlink r:id="rId31" ref="D47"/>
  </hyperlinks>
  <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