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2785" windowHeight="14655"/>
  </bookViews>
  <sheets>
    <sheet name="熱収支" sheetId="1" r:id="rId1"/>
    <sheet name="換気量" sheetId="4" r:id="rId2"/>
    <sheet name="イメージ" sheetId="6" r:id="rId3"/>
    <sheet name="日射" sheetId="5" r:id="rId4"/>
    <sheet name="家電リスト" sheetId="2" r:id="rId5"/>
    <sheet name="Sheet1" sheetId="7" r:id="rId6"/>
  </sheets>
  <definedNames>
    <definedName name="_xlnm.Print_Area" localSheetId="2">イメージ!$A$1:$Y$13</definedName>
  </definedNames>
  <calcPr calcId="145621"/>
</workbook>
</file>

<file path=xl/calcChain.xml><?xml version="1.0" encoding="utf-8"?>
<calcChain xmlns="http://schemas.openxmlformats.org/spreadsheetml/2006/main">
  <c r="H24" i="4" l="1"/>
  <c r="H18" i="4"/>
  <c r="H14" i="4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I2" i="1" l="1"/>
  <c r="S6" i="5" l="1"/>
  <c r="S8" i="5"/>
  <c r="S7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7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D25" i="7"/>
  <c r="D24" i="7"/>
  <c r="D23" i="7"/>
  <c r="D22" i="7"/>
  <c r="D21" i="7"/>
  <c r="D20" i="7"/>
  <c r="D6" i="7"/>
  <c r="D5" i="7"/>
  <c r="D4" i="7"/>
  <c r="D3" i="7"/>
  <c r="D2" i="7"/>
  <c r="D3" i="1"/>
  <c r="D4" i="1"/>
  <c r="D5" i="1"/>
  <c r="D6" i="1"/>
  <c r="D20" i="1"/>
  <c r="D21" i="1"/>
  <c r="D22" i="1"/>
  <c r="D23" i="1"/>
  <c r="D24" i="1"/>
  <c r="D25" i="1"/>
  <c r="D2" i="1"/>
  <c r="R9" i="5"/>
  <c r="V9" i="5" s="1"/>
  <c r="Y9" i="5" s="1"/>
  <c r="O14" i="5" s="1"/>
  <c r="R6" i="5"/>
  <c r="R7" i="5"/>
  <c r="R8" i="5"/>
  <c r="R5" i="5"/>
  <c r="K45" i="5"/>
  <c r="E26" i="7" l="1"/>
  <c r="K5" i="5" l="1"/>
  <c r="V6" i="5" s="1"/>
  <c r="K6" i="5"/>
  <c r="T6" i="5" s="1"/>
  <c r="K7" i="5"/>
  <c r="K8" i="5"/>
  <c r="T8" i="5" s="1"/>
  <c r="K9" i="5"/>
  <c r="U8" i="5" s="1"/>
  <c r="K10" i="5"/>
  <c r="S5" i="5" s="1"/>
  <c r="V5" i="5" s="1"/>
  <c r="Y5" i="5" s="1"/>
  <c r="P14" i="5" s="1"/>
  <c r="K4" i="5"/>
  <c r="V7" i="5" s="1"/>
  <c r="Y7" i="5" s="1"/>
  <c r="R14" i="5" s="1"/>
  <c r="Y6" i="5" l="1"/>
  <c r="Q14" i="5" s="1"/>
  <c r="N10" i="5"/>
  <c r="V8" i="5"/>
  <c r="Y8" i="5" s="1"/>
  <c r="S14" i="5" s="1"/>
  <c r="H19" i="1" l="1"/>
  <c r="H13" i="1"/>
  <c r="H9" i="1"/>
  <c r="F7" i="4" l="1"/>
  <c r="G7" i="4" s="1"/>
  <c r="B32" i="6" s="1"/>
  <c r="C30" i="6" l="1"/>
  <c r="G3" i="1" s="1"/>
  <c r="D30" i="6"/>
  <c r="G4" i="1" s="1"/>
  <c r="E30" i="6"/>
  <c r="G5" i="1" s="1"/>
  <c r="F30" i="6"/>
  <c r="G6" i="1" s="1"/>
  <c r="G30" i="6"/>
  <c r="G7" i="1" s="1"/>
  <c r="H30" i="6"/>
  <c r="G8" i="1" s="1"/>
  <c r="I30" i="6"/>
  <c r="G9" i="1" s="1"/>
  <c r="J30" i="6"/>
  <c r="G10" i="1" s="1"/>
  <c r="K30" i="6"/>
  <c r="G11" i="1" s="1"/>
  <c r="L30" i="6"/>
  <c r="G12" i="1" s="1"/>
  <c r="M30" i="6"/>
  <c r="G13" i="1" s="1"/>
  <c r="N30" i="6"/>
  <c r="G14" i="1" s="1"/>
  <c r="O30" i="6"/>
  <c r="G15" i="1" s="1"/>
  <c r="P30" i="6"/>
  <c r="G16" i="1" s="1"/>
  <c r="Q30" i="6"/>
  <c r="G17" i="1" s="1"/>
  <c r="R30" i="6"/>
  <c r="G18" i="1" s="1"/>
  <c r="S30" i="6"/>
  <c r="G19" i="1" s="1"/>
  <c r="T30" i="6"/>
  <c r="G20" i="1" s="1"/>
  <c r="U30" i="6"/>
  <c r="G21" i="1" s="1"/>
  <c r="V30" i="6"/>
  <c r="G22" i="1" s="1"/>
  <c r="W30" i="6"/>
  <c r="G23" i="1" s="1"/>
  <c r="X30" i="6"/>
  <c r="G24" i="1" s="1"/>
  <c r="Y30" i="6"/>
  <c r="G25" i="1" s="1"/>
  <c r="B30" i="6"/>
  <c r="G2" i="1" s="1"/>
  <c r="F8" i="4"/>
  <c r="F9" i="4"/>
  <c r="F10" i="4"/>
  <c r="G10" i="4" s="1"/>
  <c r="F11" i="4"/>
  <c r="F12" i="4"/>
  <c r="F13" i="4"/>
  <c r="F14" i="4"/>
  <c r="I31" i="6" s="1"/>
  <c r="F15" i="4"/>
  <c r="G15" i="4" s="1"/>
  <c r="F16" i="4"/>
  <c r="G16" i="4" s="1"/>
  <c r="F17" i="4"/>
  <c r="G17" i="4" s="1"/>
  <c r="F18" i="4"/>
  <c r="M31" i="6" s="1"/>
  <c r="F19" i="4"/>
  <c r="G19" i="4" s="1"/>
  <c r="F20" i="4"/>
  <c r="G20" i="4" s="1"/>
  <c r="F21" i="4"/>
  <c r="G21" i="4" s="1"/>
  <c r="F22" i="4"/>
  <c r="G22" i="4" s="1"/>
  <c r="F23" i="4"/>
  <c r="G23" i="4" s="1"/>
  <c r="F24" i="4"/>
  <c r="S31" i="6" s="1"/>
  <c r="F25" i="4"/>
  <c r="G25" i="4" s="1"/>
  <c r="F26" i="4"/>
  <c r="G26" i="4" s="1"/>
  <c r="F27" i="4"/>
  <c r="G27" i="4" s="1"/>
  <c r="F28" i="4"/>
  <c r="G28" i="4" s="1"/>
  <c r="W32" i="6" s="1"/>
  <c r="F29" i="4"/>
  <c r="F30" i="4"/>
  <c r="G30" i="4" s="1"/>
  <c r="Y32" i="6" s="1"/>
  <c r="I7" i="4"/>
  <c r="F21" i="5"/>
  <c r="F22" i="5"/>
  <c r="F23" i="5"/>
  <c r="F24" i="5"/>
  <c r="F25" i="5"/>
  <c r="F26" i="5"/>
  <c r="F27" i="5"/>
  <c r="F28" i="5"/>
  <c r="F29" i="5"/>
  <c r="F30" i="5"/>
  <c r="F31" i="5"/>
  <c r="F32" i="5"/>
  <c r="F20" i="5"/>
  <c r="I23" i="4" l="1"/>
  <c r="R32" i="6"/>
  <c r="N18" i="6"/>
  <c r="R27" i="5"/>
  <c r="O27" i="5"/>
  <c r="Q27" i="5"/>
  <c r="P27" i="5"/>
  <c r="S27" i="5"/>
  <c r="G18" i="6"/>
  <c r="R20" i="5"/>
  <c r="O20" i="5"/>
  <c r="Q20" i="5"/>
  <c r="P20" i="5"/>
  <c r="S20" i="5"/>
  <c r="L18" i="6"/>
  <c r="R25" i="5"/>
  <c r="O25" i="5"/>
  <c r="Q25" i="5"/>
  <c r="P25" i="5"/>
  <c r="S25" i="5"/>
  <c r="I20" i="4"/>
  <c r="O32" i="6"/>
  <c r="O18" i="6"/>
  <c r="O28" i="5"/>
  <c r="R28" i="5"/>
  <c r="Q28" i="5"/>
  <c r="P28" i="5"/>
  <c r="S28" i="5"/>
  <c r="M18" i="6"/>
  <c r="O26" i="5"/>
  <c r="O32" i="5" s="1"/>
  <c r="R26" i="5"/>
  <c r="P26" i="5"/>
  <c r="Q26" i="5"/>
  <c r="S26" i="5"/>
  <c r="I27" i="4"/>
  <c r="V32" i="6"/>
  <c r="I19" i="4"/>
  <c r="N32" i="6"/>
  <c r="J2" i="1"/>
  <c r="K2" i="1" s="1"/>
  <c r="F2" i="7"/>
  <c r="I15" i="4"/>
  <c r="J32" i="6"/>
  <c r="I22" i="4"/>
  <c r="Q32" i="6"/>
  <c r="I21" i="4"/>
  <c r="P32" i="6"/>
  <c r="S18" i="6"/>
  <c r="R32" i="5"/>
  <c r="P32" i="5"/>
  <c r="Q32" i="5"/>
  <c r="S32" i="5"/>
  <c r="K18" i="6"/>
  <c r="O24" i="5"/>
  <c r="R24" i="5"/>
  <c r="P24" i="5"/>
  <c r="Q24" i="5"/>
  <c r="S24" i="5"/>
  <c r="R18" i="6"/>
  <c r="O31" i="5"/>
  <c r="R31" i="5"/>
  <c r="Q31" i="5"/>
  <c r="P31" i="5"/>
  <c r="S31" i="5"/>
  <c r="J18" i="6"/>
  <c r="R23" i="5"/>
  <c r="O23" i="5"/>
  <c r="P23" i="5"/>
  <c r="Q23" i="5"/>
  <c r="S23" i="5"/>
  <c r="I26" i="4"/>
  <c r="U32" i="6"/>
  <c r="I10" i="4"/>
  <c r="E32" i="6"/>
  <c r="Q18" i="6"/>
  <c r="O30" i="5"/>
  <c r="R30" i="5"/>
  <c r="Q30" i="5"/>
  <c r="P30" i="5"/>
  <c r="S30" i="5"/>
  <c r="I18" i="6"/>
  <c r="O22" i="5"/>
  <c r="R22" i="5"/>
  <c r="Q22" i="5"/>
  <c r="P22" i="5"/>
  <c r="S22" i="5"/>
  <c r="I25" i="4"/>
  <c r="T32" i="6"/>
  <c r="I17" i="4"/>
  <c r="L32" i="6"/>
  <c r="P18" i="6"/>
  <c r="O29" i="5"/>
  <c r="R29" i="5"/>
  <c r="Q29" i="5"/>
  <c r="P29" i="5"/>
  <c r="S29" i="5"/>
  <c r="H18" i="6"/>
  <c r="R21" i="5"/>
  <c r="O21" i="5"/>
  <c r="P21" i="5"/>
  <c r="Q21" i="5"/>
  <c r="S21" i="5"/>
  <c r="I16" i="4"/>
  <c r="K32" i="6"/>
  <c r="G18" i="4"/>
  <c r="G11" i="4"/>
  <c r="G9" i="4"/>
  <c r="G13" i="4"/>
  <c r="G29" i="4"/>
  <c r="I30" i="4"/>
  <c r="G14" i="4"/>
  <c r="I28" i="4"/>
  <c r="G8" i="4"/>
  <c r="G12" i="4"/>
  <c r="G24" i="4"/>
  <c r="H8" i="5"/>
  <c r="J8" i="5" s="1"/>
  <c r="M8" i="5" s="1"/>
  <c r="L14" i="5" s="1"/>
  <c r="L22" i="5" s="1"/>
  <c r="H7" i="5"/>
  <c r="J7" i="5" s="1"/>
  <c r="M7" i="5" s="1"/>
  <c r="K14" i="5" s="1"/>
  <c r="H9" i="5"/>
  <c r="J9" i="5" s="1"/>
  <c r="M9" i="5" s="1"/>
  <c r="M14" i="5" s="1"/>
  <c r="M23" i="5" s="1"/>
  <c r="H10" i="5"/>
  <c r="J10" i="5" s="1"/>
  <c r="M10" i="5" s="1"/>
  <c r="N14" i="5" s="1"/>
  <c r="H6" i="5"/>
  <c r="J6" i="5" s="1"/>
  <c r="M6" i="5" s="1"/>
  <c r="J14" i="5" s="1"/>
  <c r="H5" i="5"/>
  <c r="J5" i="5" s="1"/>
  <c r="M5" i="5" s="1"/>
  <c r="I14" i="5" s="1"/>
  <c r="I20" i="5" s="1"/>
  <c r="H4" i="5"/>
  <c r="I14" i="4" l="1"/>
  <c r="I32" i="6"/>
  <c r="J25" i="1"/>
  <c r="K25" i="1" s="1"/>
  <c r="F25" i="7"/>
  <c r="G25" i="7" s="1"/>
  <c r="J11" i="1"/>
  <c r="F11" i="7"/>
  <c r="J20" i="1"/>
  <c r="K20" i="1" s="1"/>
  <c r="F20" i="7"/>
  <c r="G20" i="7" s="1"/>
  <c r="J21" i="1"/>
  <c r="F21" i="7"/>
  <c r="G21" i="7" s="1"/>
  <c r="I29" i="4"/>
  <c r="X32" i="6"/>
  <c r="J16" i="1"/>
  <c r="F16" i="7"/>
  <c r="J14" i="1"/>
  <c r="F14" i="7"/>
  <c r="S39" i="5"/>
  <c r="I13" i="4"/>
  <c r="H32" i="6"/>
  <c r="J15" i="1"/>
  <c r="F15" i="7"/>
  <c r="P39" i="5"/>
  <c r="I24" i="4"/>
  <c r="S32" i="6"/>
  <c r="I9" i="4"/>
  <c r="D32" i="6"/>
  <c r="J17" i="1"/>
  <c r="F17" i="7"/>
  <c r="J22" i="1"/>
  <c r="K22" i="1" s="1"/>
  <c r="F22" i="7"/>
  <c r="G22" i="7" s="1"/>
  <c r="Q39" i="5"/>
  <c r="I12" i="4"/>
  <c r="G32" i="6"/>
  <c r="I11" i="4"/>
  <c r="F32" i="6"/>
  <c r="O39" i="5"/>
  <c r="I8" i="4"/>
  <c r="F3" i="7" s="1"/>
  <c r="G3" i="7" s="1"/>
  <c r="C32" i="6"/>
  <c r="I18" i="4"/>
  <c r="M32" i="6"/>
  <c r="J10" i="1"/>
  <c r="F10" i="7"/>
  <c r="R39" i="5"/>
  <c r="J23" i="1"/>
  <c r="K23" i="1" s="1"/>
  <c r="F23" i="7"/>
  <c r="G23" i="7" s="1"/>
  <c r="J12" i="1"/>
  <c r="F12" i="7"/>
  <c r="J5" i="1"/>
  <c r="K5" i="1" s="1"/>
  <c r="F5" i="7"/>
  <c r="G5" i="7" s="1"/>
  <c r="G2" i="7"/>
  <c r="J18" i="1"/>
  <c r="F18" i="7"/>
  <c r="J4" i="5"/>
  <c r="M4" i="5" s="1"/>
  <c r="H14" i="5" s="1"/>
  <c r="N32" i="5"/>
  <c r="N20" i="5"/>
  <c r="L20" i="5"/>
  <c r="M20" i="5"/>
  <c r="L28" i="5"/>
  <c r="I31" i="5"/>
  <c r="I29" i="5"/>
  <c r="I21" i="5"/>
  <c r="I28" i="5"/>
  <c r="I23" i="5"/>
  <c r="L25" i="5"/>
  <c r="L27" i="5"/>
  <c r="M25" i="5"/>
  <c r="I30" i="5"/>
  <c r="M31" i="5"/>
  <c r="L26" i="5"/>
  <c r="I22" i="5"/>
  <c r="L23" i="5"/>
  <c r="J26" i="5"/>
  <c r="J24" i="5"/>
  <c r="J32" i="5"/>
  <c r="J28" i="5"/>
  <c r="J30" i="5"/>
  <c r="J22" i="5"/>
  <c r="K26" i="5"/>
  <c r="K28" i="5"/>
  <c r="K24" i="5"/>
  <c r="K32" i="5"/>
  <c r="K30" i="5"/>
  <c r="K22" i="5"/>
  <c r="K20" i="5"/>
  <c r="N23" i="5"/>
  <c r="N26" i="5"/>
  <c r="J31" i="5"/>
  <c r="N24" i="5"/>
  <c r="N25" i="5"/>
  <c r="N31" i="5"/>
  <c r="K21" i="5"/>
  <c r="J29" i="5"/>
  <c r="I26" i="5"/>
  <c r="N27" i="5"/>
  <c r="I25" i="5"/>
  <c r="L29" i="5"/>
  <c r="N22" i="5"/>
  <c r="L32" i="5"/>
  <c r="K31" i="5"/>
  <c r="J27" i="5"/>
  <c r="I24" i="5"/>
  <c r="I27" i="5"/>
  <c r="N28" i="5"/>
  <c r="N29" i="5"/>
  <c r="L30" i="5"/>
  <c r="K29" i="5"/>
  <c r="J25" i="5"/>
  <c r="K27" i="5"/>
  <c r="J23" i="5"/>
  <c r="N21" i="5"/>
  <c r="M30" i="5"/>
  <c r="M22" i="5"/>
  <c r="M32" i="5"/>
  <c r="M24" i="5"/>
  <c r="M28" i="5"/>
  <c r="M26" i="5"/>
  <c r="M29" i="5"/>
  <c r="K25" i="5"/>
  <c r="J21" i="5"/>
  <c r="L21" i="5"/>
  <c r="J20" i="5"/>
  <c r="N30" i="5"/>
  <c r="M27" i="5"/>
  <c r="L24" i="5"/>
  <c r="K23" i="5"/>
  <c r="I32" i="5"/>
  <c r="L31" i="5"/>
  <c r="M21" i="5"/>
  <c r="F26" i="1"/>
  <c r="G26" i="1"/>
  <c r="H26" i="1"/>
  <c r="E26" i="1"/>
  <c r="K21" i="1"/>
  <c r="J3" i="1" l="1"/>
  <c r="K3" i="1" s="1"/>
  <c r="J19" i="1"/>
  <c r="F19" i="7"/>
  <c r="O40" i="5"/>
  <c r="J24" i="1"/>
  <c r="K24" i="1" s="1"/>
  <c r="F24" i="7"/>
  <c r="G24" i="7" s="1"/>
  <c r="J7" i="1"/>
  <c r="F7" i="7"/>
  <c r="I31" i="4"/>
  <c r="J6" i="1"/>
  <c r="K6" i="1" s="1"/>
  <c r="F6" i="7"/>
  <c r="G6" i="7" s="1"/>
  <c r="J8" i="1"/>
  <c r="F8" i="7"/>
  <c r="J13" i="1"/>
  <c r="F13" i="7"/>
  <c r="J4" i="1"/>
  <c r="F4" i="7"/>
  <c r="G4" i="7" s="1"/>
  <c r="J9" i="1"/>
  <c r="F9" i="7"/>
  <c r="J39" i="5"/>
  <c r="H23" i="5"/>
  <c r="H26" i="5"/>
  <c r="T26" i="5" s="1"/>
  <c r="H30" i="5"/>
  <c r="T30" i="5" s="1"/>
  <c r="H25" i="5"/>
  <c r="T25" i="5" s="1"/>
  <c r="H27" i="5"/>
  <c r="T27" i="5" s="1"/>
  <c r="H28" i="5"/>
  <c r="T28" i="5" s="1"/>
  <c r="H22" i="5"/>
  <c r="T22" i="5" s="1"/>
  <c r="H29" i="5"/>
  <c r="T29" i="5" s="1"/>
  <c r="H31" i="5"/>
  <c r="T31" i="5" s="1"/>
  <c r="H32" i="5"/>
  <c r="H24" i="5"/>
  <c r="T24" i="5" s="1"/>
  <c r="H21" i="5"/>
  <c r="T21" i="5" s="1"/>
  <c r="H20" i="5"/>
  <c r="T32" i="5"/>
  <c r="K39" i="5"/>
  <c r="M39" i="5"/>
  <c r="N39" i="5"/>
  <c r="L39" i="5"/>
  <c r="T23" i="5"/>
  <c r="I39" i="5"/>
  <c r="I26" i="1"/>
  <c r="D14" i="2"/>
  <c r="D12" i="1" l="1"/>
  <c r="K12" i="1" s="1"/>
  <c r="D12" i="7"/>
  <c r="G12" i="7" s="1"/>
  <c r="D14" i="1"/>
  <c r="K14" i="1" s="1"/>
  <c r="D14" i="7"/>
  <c r="G14" i="7" s="1"/>
  <c r="D8" i="1"/>
  <c r="K8" i="1" s="1"/>
  <c r="D8" i="7"/>
  <c r="G8" i="7" s="1"/>
  <c r="D13" i="1"/>
  <c r="K13" i="1" s="1"/>
  <c r="D13" i="7"/>
  <c r="G13" i="7" s="1"/>
  <c r="D18" i="1"/>
  <c r="K18" i="1" s="1"/>
  <c r="D18" i="7"/>
  <c r="G18" i="7" s="1"/>
  <c r="D16" i="1"/>
  <c r="K16" i="1" s="1"/>
  <c r="D16" i="7"/>
  <c r="G16" i="7" s="1"/>
  <c r="K4" i="1"/>
  <c r="J26" i="1"/>
  <c r="I27" i="1" s="1"/>
  <c r="D15" i="1"/>
  <c r="K15" i="1" s="1"/>
  <c r="D15" i="7"/>
  <c r="G15" i="7" s="1"/>
  <c r="D11" i="1"/>
  <c r="K11" i="1" s="1"/>
  <c r="D11" i="7"/>
  <c r="G11" i="7" s="1"/>
  <c r="D9" i="1"/>
  <c r="K9" i="1" s="1"/>
  <c r="D9" i="7"/>
  <c r="G9" i="7" s="1"/>
  <c r="F26" i="7"/>
  <c r="D17" i="1"/>
  <c r="K17" i="1" s="1"/>
  <c r="D17" i="7"/>
  <c r="G17" i="7" s="1"/>
  <c r="D10" i="1"/>
  <c r="K10" i="1" s="1"/>
  <c r="D10" i="7"/>
  <c r="G10" i="7" s="1"/>
  <c r="D19" i="1"/>
  <c r="K19" i="1" s="1"/>
  <c r="D19" i="7"/>
  <c r="G19" i="7" s="1"/>
  <c r="H39" i="5"/>
  <c r="H40" i="5" s="1"/>
  <c r="T20" i="5"/>
  <c r="D7" i="1" s="1"/>
  <c r="D26" i="1" l="1"/>
  <c r="K27" i="1" s="1"/>
  <c r="T39" i="5"/>
  <c r="D7" i="7"/>
  <c r="K7" i="1"/>
  <c r="K26" i="1" s="1"/>
  <c r="D27" i="1" l="1"/>
  <c r="G7" i="7"/>
  <c r="G26" i="7" s="1"/>
  <c r="D26" i="7"/>
</calcChain>
</file>

<file path=xl/sharedStrings.xml><?xml version="1.0" encoding="utf-8"?>
<sst xmlns="http://schemas.openxmlformats.org/spreadsheetml/2006/main" count="158" uniqueCount="143">
  <si>
    <t>日射[Ｗ]</t>
    <rPh sb="0" eb="2">
      <t>ニッシャ</t>
    </rPh>
    <phoneticPr fontId="1"/>
  </si>
  <si>
    <t>冷蔵庫</t>
    <rPh sb="0" eb="3">
      <t>レイゾウコ</t>
    </rPh>
    <phoneticPr fontId="1"/>
  </si>
  <si>
    <t>電子ﾚﾝｼﾞ</t>
    <rPh sb="0" eb="2">
      <t>デンシ</t>
    </rPh>
    <phoneticPr fontId="1"/>
  </si>
  <si>
    <t>ティファール</t>
    <phoneticPr fontId="1"/>
  </si>
  <si>
    <t>ホームベーカリー</t>
    <phoneticPr fontId="1"/>
  </si>
  <si>
    <t>洗濯機</t>
    <rPh sb="0" eb="3">
      <t>センタクキ</t>
    </rPh>
    <phoneticPr fontId="1"/>
  </si>
  <si>
    <t>ドライヤー</t>
    <phoneticPr fontId="1"/>
  </si>
  <si>
    <t>テレビ</t>
    <phoneticPr fontId="1"/>
  </si>
  <si>
    <t>パソコン</t>
    <phoneticPr fontId="1"/>
  </si>
  <si>
    <t>使用時間</t>
    <rPh sb="0" eb="2">
      <t>シヨウ</t>
    </rPh>
    <rPh sb="2" eb="4">
      <t>ジカン</t>
    </rPh>
    <phoneticPr fontId="1"/>
  </si>
  <si>
    <t>24時間</t>
    <rPh sb="2" eb="4">
      <t>ジカン</t>
    </rPh>
    <phoneticPr fontId="1"/>
  </si>
  <si>
    <t>3時間</t>
    <rPh sb="1" eb="3">
      <t>ジカン</t>
    </rPh>
    <phoneticPr fontId="1"/>
  </si>
  <si>
    <t>15分</t>
    <rPh sb="2" eb="3">
      <t>フン</t>
    </rPh>
    <phoneticPr fontId="1"/>
  </si>
  <si>
    <t>12時間</t>
    <rPh sb="2" eb="4">
      <t>ジカン</t>
    </rPh>
    <phoneticPr fontId="1"/>
  </si>
  <si>
    <t>消費電力</t>
    <rPh sb="0" eb="2">
      <t>ショウヒ</t>
    </rPh>
    <rPh sb="2" eb="4">
      <t>デンリョク</t>
    </rPh>
    <phoneticPr fontId="1"/>
  </si>
  <si>
    <t>掃除機</t>
    <rPh sb="0" eb="3">
      <t>ソウジキ</t>
    </rPh>
    <phoneticPr fontId="1"/>
  </si>
  <si>
    <t>消費電力</t>
    <rPh sb="0" eb="2">
      <t>ショウヒ</t>
    </rPh>
    <rPh sb="2" eb="4">
      <t>デンリョク</t>
    </rPh>
    <phoneticPr fontId="1"/>
  </si>
  <si>
    <t>定格消費電力</t>
    <rPh sb="0" eb="2">
      <t>テイカク</t>
    </rPh>
    <rPh sb="2" eb="4">
      <t>ショウヒ</t>
    </rPh>
    <rPh sb="4" eb="6">
      <t>デンリョク</t>
    </rPh>
    <phoneticPr fontId="1"/>
  </si>
  <si>
    <t>年間消費電力</t>
    <rPh sb="0" eb="2">
      <t>ネンカン</t>
    </rPh>
    <rPh sb="2" eb="4">
      <t>ショウヒ</t>
    </rPh>
    <rPh sb="4" eb="6">
      <t>デンリョク</t>
    </rPh>
    <phoneticPr fontId="1"/>
  </si>
  <si>
    <t>消費電力量</t>
    <rPh sb="0" eb="2">
      <t>ショウヒ</t>
    </rPh>
    <rPh sb="2" eb="4">
      <t>デンリョク</t>
    </rPh>
    <rPh sb="4" eb="5">
      <t>リョウ</t>
    </rPh>
    <phoneticPr fontId="1"/>
  </si>
  <si>
    <t>すべての機能を最大限に使用した場合に消費する電力量</t>
    <phoneticPr fontId="1"/>
  </si>
  <si>
    <t>電化製品を使用する際に消費する電力量</t>
    <phoneticPr fontId="1"/>
  </si>
  <si>
    <t>1年間使用した際に消費する電力量</t>
    <phoneticPr fontId="1"/>
  </si>
  <si>
    <t>家電製品などを１秒動かすのに必要な（消費する）電力の大きさを表す単位</t>
    <phoneticPr fontId="1"/>
  </si>
  <si>
    <t>ヒーター550Ｗ　モーター100Ｗ</t>
    <phoneticPr fontId="1"/>
  </si>
  <si>
    <t>こね（モーター100Ｗ）30分、発酵（ヒーター110Ｗ）90分、焼成（ヒーター550Ｗ）60分</t>
    <rPh sb="14" eb="15">
      <t>フン</t>
    </rPh>
    <rPh sb="16" eb="18">
      <t>ハッコウ</t>
    </rPh>
    <rPh sb="30" eb="31">
      <t>フン</t>
    </rPh>
    <rPh sb="32" eb="34">
      <t>ショウセイ</t>
    </rPh>
    <rPh sb="46" eb="47">
      <t>フン</t>
    </rPh>
    <phoneticPr fontId="1"/>
  </si>
  <si>
    <t>4分×3回</t>
    <rPh sb="1" eb="2">
      <t>フン</t>
    </rPh>
    <rPh sb="4" eb="5">
      <t>カイ</t>
    </rPh>
    <phoneticPr fontId="1"/>
  </si>
  <si>
    <t>5分×3回</t>
    <rPh sb="1" eb="2">
      <t>フン</t>
    </rPh>
    <rPh sb="4" eb="5">
      <t>カイ</t>
    </rPh>
    <phoneticPr fontId="1"/>
  </si>
  <si>
    <t>W</t>
    <phoneticPr fontId="1"/>
  </si>
  <si>
    <t>30分</t>
    <rPh sb="2" eb="3">
      <t>フン</t>
    </rPh>
    <phoneticPr fontId="1"/>
  </si>
  <si>
    <t>レンジフード</t>
    <phoneticPr fontId="1"/>
  </si>
  <si>
    <t>2時間</t>
    <rPh sb="1" eb="3">
      <t>ジカン</t>
    </rPh>
    <phoneticPr fontId="1"/>
  </si>
  <si>
    <t>395W×0.5ｈ</t>
    <phoneticPr fontId="1"/>
  </si>
  <si>
    <t>1200W×0.25ｈ</t>
    <phoneticPr fontId="1"/>
  </si>
  <si>
    <t>1000W×0.15ｈ</t>
    <phoneticPr fontId="1"/>
  </si>
  <si>
    <t>1250W×0.2ｈ</t>
    <phoneticPr fontId="1"/>
  </si>
  <si>
    <t>1460W×0.25ｈ</t>
    <phoneticPr fontId="1"/>
  </si>
  <si>
    <t>326ＫＷ/年÷365＝326000（Ｗ）÷365＝893.15Ｗ/日</t>
    <rPh sb="6" eb="7">
      <t>ネン</t>
    </rPh>
    <rPh sb="34" eb="35">
      <t>ニチ</t>
    </rPh>
    <phoneticPr fontId="1"/>
  </si>
  <si>
    <t>0・30・60分</t>
    <rPh sb="7" eb="8">
      <t>フン</t>
    </rPh>
    <phoneticPr fontId="1"/>
  </si>
  <si>
    <t>24時間</t>
    <rPh sb="2" eb="4">
      <t>ジカン</t>
    </rPh>
    <phoneticPr fontId="1"/>
  </si>
  <si>
    <t>トイレ換気扇</t>
    <rPh sb="3" eb="6">
      <t>カンキセン</t>
    </rPh>
    <phoneticPr fontId="1"/>
  </si>
  <si>
    <t>浴室換気扇</t>
    <rPh sb="0" eb="2">
      <t>ヨクシツ</t>
    </rPh>
    <rPh sb="2" eb="5">
      <t>カンキセン</t>
    </rPh>
    <phoneticPr fontId="1"/>
  </si>
  <si>
    <t>12時間</t>
    <rPh sb="2" eb="4">
      <t>ジカン</t>
    </rPh>
    <phoneticPr fontId="1"/>
  </si>
  <si>
    <t>時間</t>
    <rPh sb="0" eb="2">
      <t>ジカン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</si>
  <si>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</si>
  <si>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</si>
  <si>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日照</t>
    <rPh sb="0" eb="2">
      <t>ニッショウ</t>
    </rPh>
    <phoneticPr fontId="1"/>
  </si>
  <si>
    <t>家電</t>
    <rPh sb="0" eb="2">
      <t>カデン</t>
    </rPh>
    <phoneticPr fontId="1"/>
  </si>
  <si>
    <t>10分</t>
    <rPh sb="2" eb="3">
      <t>フン</t>
    </rPh>
    <phoneticPr fontId="1"/>
  </si>
  <si>
    <t>室温[℃]</t>
    <rPh sb="0" eb="2">
      <t>シツオン</t>
    </rPh>
    <phoneticPr fontId="1"/>
  </si>
  <si>
    <t>外気温[℃]</t>
    <rPh sb="0" eb="3">
      <t>ガイキオン</t>
    </rPh>
    <phoneticPr fontId="1"/>
  </si>
  <si>
    <t>南</t>
    <rPh sb="0" eb="1">
      <t>ミナミ</t>
    </rPh>
    <phoneticPr fontId="1"/>
  </si>
  <si>
    <t>東</t>
    <rPh sb="0" eb="1">
      <t>ヒガシ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</si>
  <si>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</si>
  <si>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</si>
  <si>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y1</t>
    <phoneticPr fontId="1"/>
  </si>
  <si>
    <t>y2</t>
    <phoneticPr fontId="1"/>
  </si>
  <si>
    <t>z</t>
    <phoneticPr fontId="1"/>
  </si>
  <si>
    <t>fH</t>
    <phoneticPr fontId="1"/>
  </si>
  <si>
    <t>ηd</t>
    <phoneticPr fontId="1"/>
  </si>
  <si>
    <t>ηH</t>
    <phoneticPr fontId="1"/>
  </si>
  <si>
    <t>窓面積</t>
    <rPh sb="0" eb="1">
      <t>マド</t>
    </rPh>
    <rPh sb="1" eb="3">
      <t>メンセキ</t>
    </rPh>
    <phoneticPr fontId="1"/>
  </si>
  <si>
    <t>方位係数</t>
    <rPh sb="0" eb="2">
      <t>ホウイ</t>
    </rPh>
    <rPh sb="2" eb="4">
      <t>ケイスウ</t>
    </rPh>
    <phoneticPr fontId="1"/>
  </si>
  <si>
    <t>mH</t>
    <phoneticPr fontId="1"/>
  </si>
  <si>
    <t>い</t>
    <phoneticPr fontId="1"/>
  </si>
  <si>
    <t>ろ</t>
    <phoneticPr fontId="1"/>
  </si>
  <si>
    <t>は</t>
    <phoneticPr fontId="1"/>
  </si>
  <si>
    <t>に</t>
    <phoneticPr fontId="1"/>
  </si>
  <si>
    <t>ほ</t>
    <phoneticPr fontId="1"/>
  </si>
  <si>
    <t>へ</t>
    <phoneticPr fontId="1"/>
  </si>
  <si>
    <t>と</t>
    <phoneticPr fontId="1"/>
  </si>
  <si>
    <t>窓番号</t>
    <rPh sb="0" eb="1">
      <t>マド</t>
    </rPh>
    <rPh sb="1" eb="3">
      <t>バンゴウ</t>
    </rPh>
    <phoneticPr fontId="1"/>
  </si>
  <si>
    <t>方位</t>
    <rPh sb="0" eb="2">
      <t>ホウイ</t>
    </rPh>
    <phoneticPr fontId="1"/>
  </si>
  <si>
    <t>時刻</t>
    <rPh sb="0" eb="2">
      <t>ジコク</t>
    </rPh>
    <phoneticPr fontId="1"/>
  </si>
  <si>
    <t>冷蔵庫</t>
    <rPh sb="0" eb="3">
      <t>レイゾウコ</t>
    </rPh>
    <phoneticPr fontId="1"/>
  </si>
  <si>
    <t>TV</t>
    <phoneticPr fontId="1"/>
  </si>
  <si>
    <t>掃除機</t>
    <rPh sb="0" eb="3">
      <t>ソウジキ</t>
    </rPh>
    <phoneticPr fontId="1"/>
  </si>
  <si>
    <t>洗濯機</t>
    <rPh sb="0" eb="3">
      <t>センタクキ</t>
    </rPh>
    <phoneticPr fontId="1"/>
  </si>
  <si>
    <t>ﾄﾞﾗｲﾔｰ</t>
    <phoneticPr fontId="1"/>
  </si>
  <si>
    <t>時間→秒</t>
    <phoneticPr fontId="1"/>
  </si>
  <si>
    <t>台所[m3/h]</t>
    <rPh sb="0" eb="2">
      <t>ダイドコロ</t>
    </rPh>
    <phoneticPr fontId="1"/>
  </si>
  <si>
    <t>室温</t>
    <rPh sb="0" eb="2">
      <t>シツオン</t>
    </rPh>
    <phoneticPr fontId="1"/>
  </si>
  <si>
    <t>[℃]</t>
    <phoneticPr fontId="1"/>
  </si>
  <si>
    <t>外気温</t>
    <rPh sb="0" eb="3">
      <t>ガイキオン</t>
    </rPh>
    <phoneticPr fontId="1"/>
  </si>
  <si>
    <t>空気密度</t>
    <phoneticPr fontId="1"/>
  </si>
  <si>
    <t>[㎏/㎥]</t>
    <phoneticPr fontId="1"/>
  </si>
  <si>
    <t>温度差</t>
    <phoneticPr fontId="1"/>
  </si>
  <si>
    <t>[W]</t>
    <phoneticPr fontId="1"/>
  </si>
  <si>
    <t>日射量</t>
    <rPh sb="0" eb="2">
      <t>ニッシャ</t>
    </rPh>
    <rPh sb="2" eb="3">
      <t>リョウ</t>
    </rPh>
    <phoneticPr fontId="1"/>
  </si>
  <si>
    <t>[MJ/㎡]</t>
    <phoneticPr fontId="1"/>
  </si>
  <si>
    <t>日射量</t>
    <phoneticPr fontId="1"/>
  </si>
  <si>
    <t>[Ｗ]</t>
    <phoneticPr fontId="1"/>
  </si>
  <si>
    <t>貫流熱損失[Ｗ]</t>
    <rPh sb="0" eb="2">
      <t>カンリュウ</t>
    </rPh>
    <rPh sb="2" eb="3">
      <t>ネツ</t>
    </rPh>
    <rPh sb="3" eb="5">
      <t>ソンシツ</t>
    </rPh>
    <phoneticPr fontId="1"/>
  </si>
  <si>
    <t>時間毎収支[W]</t>
    <rPh sb="0" eb="2">
      <t>ジカン</t>
    </rPh>
    <rPh sb="2" eb="3">
      <t>マイ</t>
    </rPh>
    <rPh sb="3" eb="5">
      <t>シュウシ</t>
    </rPh>
    <phoneticPr fontId="1"/>
  </si>
  <si>
    <t>換気量</t>
    <rPh sb="0" eb="3">
      <t>カンキリョウ</t>
    </rPh>
    <phoneticPr fontId="1"/>
  </si>
  <si>
    <t>換気量[Ｗ]</t>
    <rPh sb="0" eb="2">
      <t>カンキ</t>
    </rPh>
    <rPh sb="2" eb="3">
      <t>リョウ</t>
    </rPh>
    <phoneticPr fontId="1"/>
  </si>
  <si>
    <t>時刻</t>
    <rPh sb="0" eb="2">
      <t>ジコク</t>
    </rPh>
    <phoneticPr fontId="1"/>
  </si>
  <si>
    <t>浴室・ﾄｲﾚ[m3/h]</t>
    <rPh sb="0" eb="2">
      <t>ヨクシツ</t>
    </rPh>
    <phoneticPr fontId="1"/>
  </si>
  <si>
    <t>x</t>
    <phoneticPr fontId="1"/>
  </si>
  <si>
    <t>Σ窓面積</t>
    <phoneticPr fontId="1"/>
  </si>
  <si>
    <t>南</t>
    <rPh sb="0" eb="1">
      <t>ミナミ</t>
    </rPh>
    <phoneticPr fontId="1"/>
  </si>
  <si>
    <t>東</t>
    <rPh sb="0" eb="1">
      <t>ヒガシ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</si>
  <si>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</si>
  <si>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</si>
  <si>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η＝0.034×U値＝0.034×0.2814[w/㎡k]＝0.0095676</t>
    <phoneticPr fontId="1"/>
  </si>
  <si>
    <t>方位</t>
    <rPh sb="0" eb="2">
      <t>ホウイ</t>
    </rPh>
    <phoneticPr fontId="1"/>
  </si>
  <si>
    <t>開口部面積</t>
    <rPh sb="0" eb="3">
      <t>カイコウブ</t>
    </rPh>
    <rPh sb="3" eb="5">
      <t>メンセキ</t>
    </rPh>
    <phoneticPr fontId="1"/>
  </si>
  <si>
    <t>x[m]</t>
    <phoneticPr fontId="1"/>
  </si>
  <si>
    <t>h[m]</t>
    <phoneticPr fontId="1"/>
  </si>
  <si>
    <t>方位係数</t>
    <rPh sb="0" eb="2">
      <t>ホウイ</t>
    </rPh>
    <rPh sb="2" eb="4">
      <t>ケイスウ</t>
    </rPh>
    <phoneticPr fontId="1"/>
  </si>
  <si>
    <t>η</t>
    <phoneticPr fontId="1"/>
  </si>
  <si>
    <t>屋根</t>
    <rPh sb="0" eb="2">
      <t>ヤネ</t>
    </rPh>
    <phoneticPr fontId="1"/>
  </si>
  <si>
    <t>面積</t>
    <rPh sb="0" eb="2">
      <t>メンセキ</t>
    </rPh>
    <phoneticPr fontId="1"/>
  </si>
  <si>
    <t>日射熱取得量</t>
    <rPh sb="0" eb="2">
      <t>ニッシャ</t>
    </rPh>
    <rPh sb="2" eb="3">
      <t>ネツ</t>
    </rPh>
    <rPh sb="3" eb="5">
      <t>シュトク</t>
    </rPh>
    <rPh sb="5" eb="6">
      <t>リョウ</t>
    </rPh>
    <phoneticPr fontId="1"/>
  </si>
  <si>
    <t>北壁</t>
    <rPh sb="0" eb="1">
      <t>キタ</t>
    </rPh>
    <rPh sb="1" eb="2">
      <t>カベ</t>
    </rPh>
    <phoneticPr fontId="1"/>
  </si>
  <si>
    <t>東壁</t>
    <rPh sb="0" eb="1">
      <t>ヒガシ</t>
    </rPh>
    <rPh sb="1" eb="2">
      <t>カベ</t>
    </rPh>
    <phoneticPr fontId="1"/>
  </si>
  <si>
    <t>南壁</t>
    <rPh sb="0" eb="1">
      <t>ミナミ</t>
    </rPh>
    <rPh sb="1" eb="2">
      <t>カベ</t>
    </rPh>
    <phoneticPr fontId="1"/>
  </si>
  <si>
    <t>西壁</t>
    <rPh sb="0" eb="1">
      <t>ニシ</t>
    </rPh>
    <rPh sb="1" eb="2">
      <t>カベ</t>
    </rPh>
    <phoneticPr fontId="1"/>
  </si>
  <si>
    <t>合計</t>
    <rPh sb="0" eb="2">
      <t>ゴウケイ</t>
    </rPh>
    <phoneticPr fontId="1"/>
  </si>
  <si>
    <t>透明開口部</t>
    <rPh sb="0" eb="2">
      <t>トウメイ</t>
    </rPh>
    <rPh sb="2" eb="5">
      <t>カイコウブ</t>
    </rPh>
    <phoneticPr fontId="1"/>
  </si>
  <si>
    <t>非透明開口部</t>
    <rPh sb="0" eb="1">
      <t>ヒ</t>
    </rPh>
    <rPh sb="1" eb="3">
      <t>トウメイ</t>
    </rPh>
    <rPh sb="3" eb="6">
      <t>カイコウブ</t>
    </rPh>
    <phoneticPr fontId="1"/>
  </si>
  <si>
    <t>s[㎡]</t>
    <phoneticPr fontId="1"/>
  </si>
  <si>
    <t>台所換気</t>
    <rPh sb="0" eb="2">
      <t>ダイドコロ</t>
    </rPh>
    <rPh sb="2" eb="4">
      <t>カンキ</t>
    </rPh>
    <phoneticPr fontId="1"/>
  </si>
  <si>
    <t>24換気</t>
    <rPh sb="2" eb="4">
      <t>カンキ</t>
    </rPh>
    <phoneticPr fontId="1"/>
  </si>
  <si>
    <t>非透明部位の日射取得率</t>
    <rPh sb="0" eb="1">
      <t>ヒ</t>
    </rPh>
    <rPh sb="1" eb="3">
      <t>トウメイ</t>
    </rPh>
    <rPh sb="3" eb="5">
      <t>ブイ</t>
    </rPh>
    <rPh sb="6" eb="8">
      <t>ニッシャ</t>
    </rPh>
    <rPh sb="8" eb="10">
      <t>シュトク</t>
    </rPh>
    <rPh sb="10" eb="11">
      <t>リツ</t>
    </rPh>
    <phoneticPr fontId="1"/>
  </si>
  <si>
    <t>室温
[℃]</t>
    <rPh sb="0" eb="2">
      <t>シツオン</t>
    </rPh>
    <phoneticPr fontId="1"/>
  </si>
  <si>
    <t>外気温
[℃]</t>
    <rPh sb="0" eb="3">
      <t>ガイキオン</t>
    </rPh>
    <phoneticPr fontId="1"/>
  </si>
  <si>
    <t>日射
[Ｗ]</t>
    <rPh sb="0" eb="2">
      <t>ニッシャ</t>
    </rPh>
    <phoneticPr fontId="1"/>
  </si>
  <si>
    <t>人体
[Ｗ]</t>
    <rPh sb="0" eb="2">
      <t>ジンタイ</t>
    </rPh>
    <phoneticPr fontId="1"/>
  </si>
  <si>
    <t>照明
[Ｗ]</t>
    <rPh sb="0" eb="2">
      <t>ショウメイ</t>
    </rPh>
    <phoneticPr fontId="1"/>
  </si>
  <si>
    <t>家電
[Ｗ]</t>
    <rPh sb="0" eb="2">
      <t>カデン</t>
    </rPh>
    <phoneticPr fontId="1"/>
  </si>
  <si>
    <t>調理
[Ｗ]</t>
    <rPh sb="0" eb="2">
      <t>チョウリ</t>
    </rPh>
    <phoneticPr fontId="1"/>
  </si>
  <si>
    <t>換気による
熱損失[Ｗ]</t>
    <rPh sb="0" eb="2">
      <t>カンキ</t>
    </rPh>
    <rPh sb="6" eb="7">
      <t>ネツ</t>
    </rPh>
    <rPh sb="7" eb="9">
      <t>ソンシツ</t>
    </rPh>
    <phoneticPr fontId="1"/>
  </si>
  <si>
    <t>時間毎
収支[W]</t>
    <rPh sb="0" eb="2">
      <t>ジカン</t>
    </rPh>
    <rPh sb="2" eb="3">
      <t>マイ</t>
    </rPh>
    <rPh sb="4" eb="6">
      <t>シュウシ</t>
    </rPh>
    <phoneticPr fontId="1"/>
  </si>
  <si>
    <t>日射</t>
    <rPh sb="0" eb="2">
      <t>ニッシャ</t>
    </rPh>
    <phoneticPr fontId="1"/>
  </si>
  <si>
    <t>温度差
［℃］</t>
    <phoneticPr fontId="1"/>
  </si>
  <si>
    <t>貫流熱
損失[Ｗ]</t>
    <rPh sb="0" eb="2">
      <t>カンリュウ</t>
    </rPh>
    <rPh sb="2" eb="3">
      <t>ネツ</t>
    </rPh>
    <rPh sb="4" eb="6">
      <t>ソンシツ</t>
    </rPh>
    <phoneticPr fontId="1"/>
  </si>
  <si>
    <t>人間</t>
    <rPh sb="0" eb="2">
      <t>ニンゲン</t>
    </rPh>
    <phoneticPr fontId="1"/>
  </si>
  <si>
    <t>調理</t>
    <rPh sb="0" eb="2">
      <t>チョウリ</t>
    </rPh>
    <phoneticPr fontId="1"/>
  </si>
  <si>
    <t>ﾊﾟｿｺﾝ</t>
    <phoneticPr fontId="1"/>
  </si>
  <si>
    <t>ポット</t>
    <phoneticPr fontId="1"/>
  </si>
  <si>
    <t>ﾚﾝｼﾞ</t>
    <phoneticPr fontId="1"/>
  </si>
  <si>
    <t>家電計</t>
    <rPh sb="0" eb="2">
      <t>カデン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</si>
</sst>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_ "/>
    <numFmt numFmtId="177" formatCode="0.0000_);[Red]\(0.0000\)"/>
    <numFmt numFmtId="178" formatCode="0.000_ "/>
    <numFmt numFmtId="179" formatCode="0.000_ ;[Red]\-0.000\ "/>
    <numFmt numFmtId="180" formatCode="0.000_);[Red]\(0.000\)"/>
    <numFmt numFmtId="181" formatCode="0.0_);[Red]\(0.0\)"/>
    <numFmt numFmtId="182" formatCode="0.0_ 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rgb="FF222222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0" xfId="0" applyBorder="1"/>
    <xf numFmtId="0" fontId="0" fillId="0" borderId="0" xfId="0" applyAlignment="1">
      <alignment vertical="center"/>
    </xf>
    <xf numFmtId="17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22" xfId="0" applyBorder="1"/>
    <xf numFmtId="20" fontId="0" fillId="0" borderId="23" xfId="0" applyNumberFormat="1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3" xfId="0" applyBorder="1"/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vertical="center"/>
    </xf>
    <xf numFmtId="0" fontId="0" fillId="5" borderId="21" xfId="0" applyFill="1" applyBorder="1" applyAlignment="1">
      <alignment horizontal="center"/>
    </xf>
    <xf numFmtId="0" fontId="0" fillId="0" borderId="0" xfId="0" applyAlignment="1">
      <alignment horizontal="left"/>
    </xf>
    <xf numFmtId="179" fontId="0" fillId="5" borderId="23" xfId="0" applyNumberFormat="1" applyFill="1" applyBorder="1" applyAlignment="1">
      <alignment horizontal="right"/>
    </xf>
    <xf numFmtId="179" fontId="0" fillId="5" borderId="20" xfId="0" applyNumberFormat="1" applyFill="1" applyBorder="1" applyAlignment="1">
      <alignment horizontal="right"/>
    </xf>
    <xf numFmtId="0" fontId="0" fillId="0" borderId="28" xfId="0" applyBorder="1" applyAlignment="1">
      <alignment horizontal="center" vertical="center"/>
    </xf>
    <xf numFmtId="178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1" xfId="0" applyNumberFormat="1" applyBorder="1"/>
    <xf numFmtId="0" fontId="0" fillId="9" borderId="1" xfId="0" applyFill="1" applyBorder="1"/>
    <xf numFmtId="180" fontId="0" fillId="0" borderId="0" xfId="0" applyNumberFormat="1"/>
    <xf numFmtId="179" fontId="0" fillId="3" borderId="11" xfId="0" applyNumberFormat="1" applyFill="1" applyBorder="1" applyAlignment="1">
      <alignment horizontal="right" vertical="center"/>
    </xf>
    <xf numFmtId="179" fontId="0" fillId="2" borderId="11" xfId="0" applyNumberFormat="1" applyFill="1" applyBorder="1" applyAlignment="1">
      <alignment horizontal="right"/>
    </xf>
    <xf numFmtId="179" fontId="0" fillId="2" borderId="12" xfId="0" applyNumberFormat="1" applyFill="1" applyBorder="1" applyAlignment="1">
      <alignment horizontal="right"/>
    </xf>
    <xf numFmtId="179" fontId="0" fillId="3" borderId="3" xfId="0" applyNumberFormat="1" applyFill="1" applyBorder="1" applyAlignment="1">
      <alignment horizontal="right" vertical="center"/>
    </xf>
    <xf numFmtId="179" fontId="0" fillId="2" borderId="3" xfId="0" applyNumberFormat="1" applyFill="1" applyBorder="1" applyAlignment="1">
      <alignment horizontal="right"/>
    </xf>
    <xf numFmtId="179" fontId="0" fillId="2" borderId="4" xfId="0" applyNumberFormat="1" applyFill="1" applyBorder="1" applyAlignment="1">
      <alignment horizontal="right"/>
    </xf>
    <xf numFmtId="0" fontId="0" fillId="9" borderId="8" xfId="0" applyFill="1" applyBorder="1" applyAlignment="1">
      <alignment horizontal="center" vertical="center"/>
    </xf>
    <xf numFmtId="0" fontId="0" fillId="9" borderId="6" xfId="0" applyFill="1" applyBorder="1"/>
    <xf numFmtId="180" fontId="0" fillId="0" borderId="1" xfId="0" applyNumberFormat="1" applyBorder="1" applyAlignment="1">
      <alignment horizontal="right" vertical="center"/>
    </xf>
    <xf numFmtId="180" fontId="0" fillId="0" borderId="1" xfId="0" applyNumberFormat="1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180" fontId="0" fillId="9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right"/>
    </xf>
    <xf numFmtId="179" fontId="0" fillId="5" borderId="1" xfId="0" applyNumberFormat="1" applyFill="1" applyBorder="1" applyAlignment="1">
      <alignment horizontal="right"/>
    </xf>
    <xf numFmtId="180" fontId="0" fillId="5" borderId="1" xfId="0" applyNumberFormat="1" applyFill="1" applyBorder="1"/>
    <xf numFmtId="180" fontId="0" fillId="7" borderId="1" xfId="0" applyNumberFormat="1" applyFill="1" applyBorder="1" applyAlignment="1">
      <alignment horizontal="right" vertical="center"/>
    </xf>
    <xf numFmtId="180" fontId="0" fillId="7" borderId="28" xfId="0" applyNumberFormat="1" applyFill="1" applyBorder="1"/>
    <xf numFmtId="180" fontId="0" fillId="7" borderId="1" xfId="0" applyNumberFormat="1" applyFill="1" applyBorder="1"/>
    <xf numFmtId="180" fontId="0" fillId="5" borderId="1" xfId="0" applyNumberFormat="1" applyFill="1" applyBorder="1" applyAlignment="1">
      <alignment vertical="center"/>
    </xf>
    <xf numFmtId="178" fontId="0" fillId="0" borderId="22" xfId="0" applyNumberFormat="1" applyBorder="1" applyAlignment="1">
      <alignment horizontal="right" vertical="center"/>
    </xf>
    <xf numFmtId="178" fontId="0" fillId="0" borderId="23" xfId="0" applyNumberFormat="1" applyBorder="1" applyAlignment="1">
      <alignment horizontal="right" vertical="center"/>
    </xf>
    <xf numFmtId="178" fontId="0" fillId="0" borderId="20" xfId="0" applyNumberFormat="1" applyBorder="1" applyAlignment="1">
      <alignment horizontal="right" vertical="center"/>
    </xf>
    <xf numFmtId="178" fontId="0" fillId="0" borderId="22" xfId="0" applyNumberFormat="1" applyBorder="1" applyAlignment="1">
      <alignment horizontal="right"/>
    </xf>
    <xf numFmtId="178" fontId="0" fillId="2" borderId="22" xfId="0" applyNumberFormat="1" applyFill="1" applyBorder="1" applyAlignment="1">
      <alignment horizontal="right"/>
    </xf>
    <xf numFmtId="178" fontId="0" fillId="0" borderId="23" xfId="0" applyNumberFormat="1" applyBorder="1" applyAlignment="1">
      <alignment horizontal="right"/>
    </xf>
    <xf numFmtId="178" fontId="0" fillId="2" borderId="23" xfId="0" applyNumberFormat="1" applyFill="1" applyBorder="1" applyAlignment="1">
      <alignment horizontal="right"/>
    </xf>
    <xf numFmtId="178" fontId="0" fillId="0" borderId="20" xfId="0" applyNumberFormat="1" applyBorder="1" applyAlignment="1">
      <alignment horizontal="right"/>
    </xf>
    <xf numFmtId="178" fontId="0" fillId="2" borderId="2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11" borderId="11" xfId="0" applyNumberFormat="1" applyFill="1" applyBorder="1" applyAlignment="1">
      <alignment horizontal="right"/>
    </xf>
    <xf numFmtId="179" fontId="0" fillId="11" borderId="3" xfId="0" applyNumberFormat="1" applyFill="1" applyBorder="1" applyAlignment="1">
      <alignment horizontal="right"/>
    </xf>
    <xf numFmtId="179" fontId="0" fillId="11" borderId="19" xfId="0" applyNumberFormat="1" applyFill="1" applyBorder="1" applyAlignment="1">
      <alignment horizontal="right"/>
    </xf>
    <xf numFmtId="179" fontId="0" fillId="11" borderId="11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11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79" fontId="0" fillId="11" borderId="5" xfId="0" applyNumberFormat="1" applyFill="1" applyBorder="1" applyAlignment="1">
      <alignment horizontal="right" vertical="center"/>
    </xf>
    <xf numFmtId="0" fontId="0" fillId="0" borderId="8" xfId="0" applyBorder="1" applyAlignment="1">
      <alignment horizontal="center"/>
    </xf>
    <xf numFmtId="181" fontId="3" fillId="0" borderId="21" xfId="0" applyNumberFormat="1" applyFont="1" applyBorder="1" applyAlignment="1">
      <alignment horizontal="center" vertical="center" wrapText="1"/>
    </xf>
    <xf numFmtId="181" fontId="0" fillId="0" borderId="23" xfId="0" applyNumberFormat="1" applyBorder="1" applyAlignment="1">
      <alignment horizontal="right"/>
    </xf>
    <xf numFmtId="181" fontId="0" fillId="0" borderId="24" xfId="0" applyNumberFormat="1" applyBorder="1" applyAlignment="1">
      <alignment horizontal="right"/>
    </xf>
    <xf numFmtId="181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82" fontId="6" fillId="11" borderId="5" xfId="0" applyNumberFormat="1" applyFont="1" applyFill="1" applyBorder="1" applyAlignment="1">
      <alignment horizontal="right" vertical="center"/>
    </xf>
    <xf numFmtId="182" fontId="6" fillId="11" borderId="3" xfId="0" applyNumberFormat="1" applyFont="1" applyFill="1" applyBorder="1" applyAlignment="1">
      <alignment horizontal="right" vertical="center"/>
    </xf>
    <xf numFmtId="182" fontId="6" fillId="11" borderId="4" xfId="0" applyNumberFormat="1" applyFont="1" applyFill="1" applyBorder="1" applyAlignment="1">
      <alignment horizontal="right" vertical="center"/>
    </xf>
    <xf numFmtId="182" fontId="6" fillId="11" borderId="28" xfId="0" applyNumberFormat="1" applyFont="1" applyFill="1" applyBorder="1" applyAlignment="1">
      <alignment horizontal="right" vertical="center"/>
    </xf>
    <xf numFmtId="182" fontId="6" fillId="11" borderId="35" xfId="0" applyNumberFormat="1" applyFont="1" applyFill="1" applyBorder="1" applyAlignment="1">
      <alignment horizontal="right" vertical="center"/>
    </xf>
    <xf numFmtId="182" fontId="6" fillId="11" borderId="9" xfId="0" applyNumberFormat="1" applyFont="1" applyFill="1" applyBorder="1" applyAlignment="1">
      <alignment horizontal="right" vertical="center"/>
    </xf>
    <xf numFmtId="182" fontId="6" fillId="11" borderId="10" xfId="0" applyNumberFormat="1" applyFont="1" applyFill="1" applyBorder="1" applyAlignment="1">
      <alignment horizontal="right" vertical="center"/>
    </xf>
    <xf numFmtId="182" fontId="6" fillId="11" borderId="36" xfId="0" applyNumberFormat="1" applyFont="1" applyFill="1" applyBorder="1" applyAlignment="1">
      <alignment horizontal="right" vertical="center"/>
    </xf>
    <xf numFmtId="182" fontId="6" fillId="11" borderId="11" xfId="0" applyNumberFormat="1" applyFont="1" applyFill="1" applyBorder="1" applyAlignment="1">
      <alignment horizontal="right" vertical="center"/>
    </xf>
    <xf numFmtId="182" fontId="6" fillId="11" borderId="12" xfId="0" applyNumberFormat="1" applyFont="1" applyFill="1" applyBorder="1" applyAlignment="1">
      <alignment horizontal="right" vertical="center"/>
    </xf>
    <xf numFmtId="182" fontId="6" fillId="11" borderId="37" xfId="0" applyNumberFormat="1" applyFont="1" applyFill="1" applyBorder="1" applyAlignment="1">
      <alignment horizontal="right" vertical="center"/>
    </xf>
    <xf numFmtId="182" fontId="6" fillId="11" borderId="13" xfId="0" applyNumberFormat="1" applyFont="1" applyFill="1" applyBorder="1" applyAlignment="1">
      <alignment horizontal="right" vertical="center"/>
    </xf>
    <xf numFmtId="182" fontId="6" fillId="11" borderId="14" xfId="0" applyNumberFormat="1" applyFont="1" applyFill="1" applyBorder="1" applyAlignment="1">
      <alignment horizontal="right" vertical="center"/>
    </xf>
    <xf numFmtId="182" fontId="6" fillId="2" borderId="35" xfId="0" applyNumberFormat="1" applyFont="1" applyFill="1" applyBorder="1" applyAlignment="1">
      <alignment horizontal="right" vertical="center"/>
    </xf>
    <xf numFmtId="182" fontId="6" fillId="2" borderId="9" xfId="0" applyNumberFormat="1" applyFont="1" applyFill="1" applyBorder="1" applyAlignment="1">
      <alignment horizontal="right" vertical="center"/>
    </xf>
    <xf numFmtId="182" fontId="6" fillId="2" borderId="10" xfId="0" applyNumberFormat="1" applyFont="1" applyFill="1" applyBorder="1" applyAlignment="1">
      <alignment horizontal="right" vertical="center"/>
    </xf>
    <xf numFmtId="182" fontId="6" fillId="2" borderId="17" xfId="0" applyNumberFormat="1" applyFont="1" applyFill="1" applyBorder="1" applyAlignment="1">
      <alignment horizontal="right" vertical="center"/>
    </xf>
    <xf numFmtId="182" fontId="6" fillId="2" borderId="13" xfId="0" applyNumberFormat="1" applyFont="1" applyFill="1" applyBorder="1" applyAlignment="1">
      <alignment horizontal="right" vertical="center"/>
    </xf>
    <xf numFmtId="182" fontId="6" fillId="2" borderId="14" xfId="0" applyNumberFormat="1" applyFont="1" applyFill="1" applyBorder="1" applyAlignment="1">
      <alignment horizontal="righ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36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37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10" borderId="6" xfId="0" applyNumberFormat="1" applyFill="1" applyBorder="1" applyAlignment="1">
      <alignment horizontal="center" vertical="center"/>
    </xf>
    <xf numFmtId="180" fontId="0" fillId="10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0" fontId="0" fillId="4" borderId="26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righ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時間毎熱収支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熱収支!$B$1</c:f>
              <c:strCache>
                <c:ptCount val="1"/>
                <c:pt idx="0">
                  <c:v>室温
[℃]</c:v>
                </c:pt>
              </c:strCache>
            </c:strRef>
          </c:tx>
          <c:marker>
            <c:symbol val="none"/>
          </c:marker>
          <c:cat>
            <c:numRef>
              <c:f>熱収支!$A$2:$A$25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熱収支!$B$2:$B$25</c:f>
              <c:numCache>
                <c:formatCode>General</c:formatCode>
                <c:ptCount val="24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熱収支!$C$1</c:f>
              <c:strCache>
                <c:ptCount val="1"/>
                <c:pt idx="0">
                  <c:v>外気温
[℃]</c:v>
                </c:pt>
              </c:strCache>
            </c:strRef>
          </c:tx>
          <c:marker>
            <c:symbol val="none"/>
          </c:marker>
          <c:cat>
            <c:numRef>
              <c:f>熱収支!$A$2:$A$25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熱収支!$C$2:$C$25</c:f>
              <c:numCache>
                <c:formatCode>General</c:formatCode>
                <c:ptCount val="24"/>
                <c:pt idx="0">
                  <c:v>0.7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1.4</c:v>
                </c:pt>
                <c:pt idx="9">
                  <c:v>2.4</c:v>
                </c:pt>
                <c:pt idx="10">
                  <c:v>3.6</c:v>
                </c:pt>
                <c:pt idx="11">
                  <c:v>4</c:v>
                </c:pt>
                <c:pt idx="12">
                  <c:v>4.8</c:v>
                </c:pt>
                <c:pt idx="13">
                  <c:v>6.3</c:v>
                </c:pt>
                <c:pt idx="14">
                  <c:v>6.2</c:v>
                </c:pt>
                <c:pt idx="15">
                  <c:v>6.5</c:v>
                </c:pt>
                <c:pt idx="16">
                  <c:v>6.3</c:v>
                </c:pt>
                <c:pt idx="17">
                  <c:v>5.5</c:v>
                </c:pt>
                <c:pt idx="18">
                  <c:v>5.5</c:v>
                </c:pt>
                <c:pt idx="19">
                  <c:v>5.6</c:v>
                </c:pt>
                <c:pt idx="20">
                  <c:v>5.5</c:v>
                </c:pt>
                <c:pt idx="21">
                  <c:v>5.2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熱収支!$K$1</c:f>
              <c:strCache>
                <c:ptCount val="1"/>
                <c:pt idx="0">
                  <c:v>時間毎
収支[W]</c:v>
                </c:pt>
              </c:strCache>
            </c:strRef>
          </c:tx>
          <c:marker>
            <c:symbol val="none"/>
          </c:marker>
          <c:cat>
            <c:numRef>
              <c:f>熱収支!$A$2:$A$25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熱収支!$K$2:$K$25</c:f>
              <c:numCache>
                <c:formatCode>0.000_ ;[Red]\-0.000\ </c:formatCode>
                <c:ptCount val="24"/>
                <c:pt idx="0">
                  <c:v>-792.56955000000005</c:v>
                </c:pt>
                <c:pt idx="1">
                  <c:v>-683.48404444444441</c:v>
                </c:pt>
                <c:pt idx="2">
                  <c:v>-683.48404444444441</c:v>
                </c:pt>
                <c:pt idx="3">
                  <c:v>-683.48404444444441</c:v>
                </c:pt>
                <c:pt idx="4">
                  <c:v>-689.90083888888876</c:v>
                </c:pt>
                <c:pt idx="5">
                  <c:v>-696.31763333333345</c:v>
                </c:pt>
                <c:pt idx="6">
                  <c:v>-696.31763333333345</c:v>
                </c:pt>
                <c:pt idx="7">
                  <c:v>-747.62755496339901</c:v>
                </c:pt>
                <c:pt idx="8">
                  <c:v>-22.076390393988277</c:v>
                </c:pt>
                <c:pt idx="9">
                  <c:v>523.43736613544434</c:v>
                </c:pt>
                <c:pt idx="10">
                  <c:v>1121.8549616090977</c:v>
                </c:pt>
                <c:pt idx="11">
                  <c:v>1347.0296095063959</c:v>
                </c:pt>
                <c:pt idx="12">
                  <c:v>1440.2648988268922</c:v>
                </c:pt>
                <c:pt idx="13">
                  <c:v>776.38777471224739</c:v>
                </c:pt>
                <c:pt idx="14">
                  <c:v>632.66257638334196</c:v>
                </c:pt>
                <c:pt idx="15">
                  <c:v>572.93508787072835</c:v>
                </c:pt>
                <c:pt idx="16">
                  <c:v>-3.0061592740202912</c:v>
                </c:pt>
                <c:pt idx="17">
                  <c:v>1309.0515291549455</c:v>
                </c:pt>
                <c:pt idx="18">
                  <c:v>-345.73519444444446</c:v>
                </c:pt>
                <c:pt idx="19">
                  <c:v>-191.01840000000004</c:v>
                </c:pt>
                <c:pt idx="20">
                  <c:v>-76.399305555555515</c:v>
                </c:pt>
                <c:pt idx="21">
                  <c:v>-288.64968888888905</c:v>
                </c:pt>
                <c:pt idx="22">
                  <c:v>-515.76418333333322</c:v>
                </c:pt>
                <c:pt idx="23">
                  <c:v>-523.06418333333329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4016"/>
        <c:axId val="56375552"/>
      </c:lineChart>
      <c:catAx>
        <c:axId val="563740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56375552"/>
        <c:crosses val="autoZero"/>
        <c:auto val="1"/>
        <c:lblAlgn val="ctr"/>
        <c:lblOffset val="100"/>
        <c:noMultiLvlLbl val="0"/>
      </c:catAx>
      <c:valAx>
        <c:axId val="5637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熱量　</a:t>
                </a:r>
                <a:r>
                  <a:rPr lang="en-US" alt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74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 b="0"/>
            </a:pPr>
            <a:endParaRPr lang="ja-JP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ja-JP" altLang="en-US"/>
                      <a:t>日射
</a:t>
                    </a:r>
                    <a:r>
                      <a:rPr lang="en-US" altLang="en-US"/>
                      <a:t>26%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4316723212290935E-2"/>
                  <c:y val="-4.1163314152417377E-3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人体</a:t>
                    </a:r>
                    <a:r>
                      <a:rPr lang="en-US" altLang="en-US"/>
                      <a:t>
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4038659495937203E-2"/>
                  <c:y val="-1.0290828538104346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照明</a:t>
                    </a:r>
                    <a:r>
                      <a:rPr lang="en-US" altLang="en-US"/>
                      <a:t>
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0918957385728935E-2"/>
                  <c:y val="2.469798849145043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家電
</a:t>
                    </a:r>
                    <a:r>
                      <a:rPr lang="en-US" altLang="en-US"/>
                      <a:t>12%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ja-JP" altLang="en-US"/>
                      <a:t>調理
</a:t>
                    </a:r>
                    <a:r>
                      <a:rPr lang="en-US" altLang="en-US"/>
                      <a:t>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/>
                      <a:t>換気による
熱損失</a:t>
                    </a:r>
                    <a:r>
                      <a:rPr lang="en-US" altLang="en-US"/>
                      <a:t>
17%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2000">
                    <a:latin typeface="MS UI Gothic" panose="020B0600070205080204" pitchFamily="50" charset="-128"/>
                    <a:ea typeface="MS UI Gothic" panose="020B060007020508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熱収支!$D$1:$J$1</c:f>
              <c:strCache>
                <c:ptCount val="7"/>
                <c:pt idx="0">
                  <c:v>日射
[Ｗ]</c:v>
                </c:pt>
                <c:pt idx="1">
                  <c:v>人体
[Ｗ]</c:v>
                </c:pt>
                <c:pt idx="2">
                  <c:v>照明
[Ｗ]</c:v>
                </c:pt>
                <c:pt idx="3">
                  <c:v>家電
[Ｗ]</c:v>
                </c:pt>
                <c:pt idx="4">
                  <c:v>調理
[Ｗ]</c:v>
                </c:pt>
                <c:pt idx="5">
                  <c:v>貫流熱
損失[Ｗ]</c:v>
                </c:pt>
                <c:pt idx="6">
                  <c:v>換気による
熱損失[Ｗ]</c:v>
                </c:pt>
              </c:strCache>
            </c:strRef>
          </c:cat>
          <c:val>
            <c:numRef>
              <c:f>熱収支!$D$26:$J$26</c:f>
              <c:numCache>
                <c:formatCode>0.000_ ;[Red]\-0.000\ </c:formatCode>
                <c:ptCount val="7"/>
                <c:pt idx="0">
                  <c:v>13039.44542767185</c:v>
                </c:pt>
                <c:pt idx="1">
                  <c:v>3648</c:v>
                </c:pt>
                <c:pt idx="2">
                  <c:v>197.1</c:v>
                </c:pt>
                <c:pt idx="3">
                  <c:v>6027.0999999999995</c:v>
                </c:pt>
                <c:pt idx="4">
                  <c:v>2275</c:v>
                </c:pt>
                <c:pt idx="5">
                  <c:v>16334.4</c:v>
                </c:pt>
                <c:pt idx="6">
                  <c:v>8767.520472548611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2C-441F-ADEF-3417D6ACAB4B}"/>
              </c:ext>
            </c:extLst>
          </c:dPt>
          <c:val>
            <c:numRef>
              <c:f>Sheet1!$G$2:$G$25</c:f>
              <c:numCache>
                <c:formatCode>0.000_ ;[Red]\-0.000\ </c:formatCode>
                <c:ptCount val="24"/>
                <c:pt idx="0">
                  <c:v>-881.70955000000004</c:v>
                </c:pt>
                <c:pt idx="1">
                  <c:v>-854.22404444444442</c:v>
                </c:pt>
                <c:pt idx="2">
                  <c:v>-873.92404444444446</c:v>
                </c:pt>
                <c:pt idx="3">
                  <c:v>-873.92404444444446</c:v>
                </c:pt>
                <c:pt idx="4">
                  <c:v>-914.94083888888895</c:v>
                </c:pt>
                <c:pt idx="5">
                  <c:v>-916.55763333333334</c:v>
                </c:pt>
                <c:pt idx="6">
                  <c:v>-885.03763333333325</c:v>
                </c:pt>
                <c:pt idx="7">
                  <c:v>-1727.107554963399</c:v>
                </c:pt>
                <c:pt idx="8">
                  <c:v>-146.77639039398821</c:v>
                </c:pt>
                <c:pt idx="9">
                  <c:v>343.03736613544447</c:v>
                </c:pt>
                <c:pt idx="10">
                  <c:v>999.77496160909777</c:v>
                </c:pt>
                <c:pt idx="11">
                  <c:v>0.10960950639582734</c:v>
                </c:pt>
                <c:pt idx="12">
                  <c:v>1184.064898826892</c:v>
                </c:pt>
                <c:pt idx="13">
                  <c:v>568.04777471224725</c:v>
                </c:pt>
                <c:pt idx="14">
                  <c:v>437.00257638334199</c:v>
                </c:pt>
                <c:pt idx="15">
                  <c:v>262.71508787072827</c:v>
                </c:pt>
                <c:pt idx="16">
                  <c:v>-212.96615927402055</c:v>
                </c:pt>
                <c:pt idx="17">
                  <c:v>-252.30847084505467</c:v>
                </c:pt>
                <c:pt idx="18">
                  <c:v>-715.11519444444434</c:v>
                </c:pt>
                <c:pt idx="19">
                  <c:v>-709.55839999999989</c:v>
                </c:pt>
                <c:pt idx="20">
                  <c:v>-686.71930555555559</c:v>
                </c:pt>
                <c:pt idx="21">
                  <c:v>-695.50968888888883</c:v>
                </c:pt>
                <c:pt idx="22">
                  <c:v>-683.78418333333332</c:v>
                </c:pt>
                <c:pt idx="23">
                  <c:v>-711.36418333333336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2C-441F-ADEF-3417D6AC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7216"/>
        <c:axId val="159023104"/>
      </c:lineChart>
      <c:catAx>
        <c:axId val="159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23104"/>
        <c:crosses val="autoZero"/>
        <c:auto val="1"/>
        <c:lblAlgn val="ctr"/>
        <c:lblOffset val="100"/>
        <c:noMultiLvlLbl val="0"/>
      </c:catAx>
      <c:valAx>
        <c:axId val="159023104"/>
        <c:scaling>
          <c:orientation val="minMax"/>
        </c:scaling>
        <c:delete val="0"/>
        <c:axPos val="l"/>
        <c:majorGridlines/>
        <c:numFmt formatCode="0.000_ ;[Red]\-0.000\ " sourceLinked="1"/>
        <c:majorTickMark val="out"/>
        <c:minorTickMark val="none"/>
        <c:tickLblPos val="nextTo"/>
        <c:crossAx val="15901721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87739</xdr:colOff>
      <xdr:row>29</xdr:row>
      <xdr:rowOff>146996</xdr:rowOff>
    </xdr:from>
    <xdr:to>
      <xdr:col>6</xdr:col>
      <xdr:colOff>107891</xdr:colOff>
      <xdr:row>32</xdr:row>
      <xdr:rowOff>18163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959893" y="5209900"/>
          <a:ext cx="613633" cy="37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60W</a:t>
          </a:r>
          <a:r>
            <a:rPr kumimoji="1" lang="ja-JP" altLang="en-US" sz="900"/>
            <a:t>相当</a:t>
          </a:r>
          <a:r>
            <a:rPr kumimoji="1" lang="en-US" altLang="ja-JP" sz="900"/>
            <a:t>LED=7.3W</a:t>
          </a:r>
          <a:endParaRPr kumimoji="1" lang="ja-JP" altLang="en-US" sz="900"/>
        </a:p>
      </xdr:txBody>
    </xdr:sp>
    <xdr:clientData/>
  </xdr:twoCellAnchor>
  <xdr:twoCellAnchor>
    <xdr:from>
      <xdr:col>12</xdr:col>
      <xdr:colOff>228091</xdr:colOff>
      <xdr:row>0</xdr:row>
      <xdr:rowOff>190502</xdr:rowOff>
    </xdr:from>
    <xdr:to>
      <xdr:col>28</xdr:col>
      <xdr:colOff>320793</xdr:colOff>
      <xdr:row>32</xdr:row>
      <xdr:rowOff>163105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16566</xdr:colOff>
      <xdr:row>27</xdr:row>
      <xdr:rowOff>173933</xdr:rowOff>
    </xdr:from>
    <xdr:to>
      <xdr:col>12</xdr:col>
      <xdr:colOff>331304</xdr:colOff>
      <xdr:row>63</xdr:row>
      <xdr:rowOff>82824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51289</xdr:colOff>
      <xdr:row>0</xdr:row>
      <xdr:rowOff>124558</xdr:rowOff>
    </xdr:from>
    <xdr:to>
      <xdr:col>8</xdr:col>
      <xdr:colOff>695325</xdr:colOff>
      <xdr:row>3</xdr:row>
      <xdr:rowOff>1466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289" y="124558"/>
          <a:ext cx="6492386" cy="39125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換気量</a:t>
          </a:r>
          <a:r>
            <a:rPr kumimoji="1" lang="en-US" altLang="ja-JP" sz="1400"/>
            <a:t>W</a:t>
          </a:r>
          <a:r>
            <a:rPr kumimoji="1" lang="ja-JP" altLang="en-US" sz="1400"/>
            <a:t>＝換気量</a:t>
          </a:r>
          <a:r>
            <a:rPr kumimoji="1" lang="en-US" altLang="ja-JP" sz="1400"/>
            <a:t>÷3600×</a:t>
          </a:r>
          <a:r>
            <a:rPr kumimoji="1" lang="ja-JP" altLang="en-US" sz="1400"/>
            <a:t>空気の密度</a:t>
          </a:r>
          <a:r>
            <a:rPr kumimoji="1" lang="en-US" altLang="ja-JP" sz="1400"/>
            <a:t>[</a:t>
          </a:r>
          <a:r>
            <a:rPr kumimoji="1" lang="ja-JP" altLang="en-US" sz="1400"/>
            <a:t>㎏</a:t>
          </a:r>
          <a:r>
            <a:rPr kumimoji="1" lang="en-US" altLang="ja-JP" sz="1400"/>
            <a:t>/</a:t>
          </a:r>
          <a:r>
            <a:rPr kumimoji="1" lang="ja-JP" altLang="en-US" sz="1400"/>
            <a:t>㎥</a:t>
          </a:r>
          <a:r>
            <a:rPr kumimoji="1" lang="en-US" altLang="ja-JP" sz="1400"/>
            <a:t>]×</a:t>
          </a:r>
          <a:r>
            <a:rPr kumimoji="1" lang="ja-JP" altLang="en-US" sz="1400"/>
            <a:t>空気の熱容量</a:t>
          </a:r>
          <a:r>
            <a:rPr kumimoji="1" lang="en-US" altLang="ja-JP" sz="1400"/>
            <a:t>[J/</a:t>
          </a:r>
          <a:r>
            <a:rPr kumimoji="1" lang="ja-JP" altLang="en-US" sz="1400"/>
            <a:t>㎏・</a:t>
          </a:r>
          <a:r>
            <a:rPr kumimoji="1" lang="en-US" altLang="ja-JP" sz="1400"/>
            <a:t>K</a:t>
          </a:r>
          <a:r>
            <a:rPr kumimoji="1" lang="ja-JP" altLang="en-US" sz="1400"/>
            <a:t>］</a:t>
          </a:r>
          <a:r>
            <a:rPr kumimoji="1" lang="en-US" altLang="ja-JP" sz="1400"/>
            <a:t>×</a:t>
          </a:r>
          <a:r>
            <a:rPr kumimoji="1" lang="ja-JP" altLang="en-US" sz="1400"/>
            <a:t>温度差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228600</xdr:rowOff>
    </xdr:from>
    <xdr:to>
      <xdr:col>24</xdr:col>
      <xdr:colOff>0</xdr:colOff>
      <xdr:row>4</xdr:row>
      <xdr:rowOff>0</xdr:rowOff>
    </xdr:to>
    <xdr:sp macro="" textlink="">
      <xdr:nvSpPr>
        <xdr:cNvPr id="3" name="左右矢印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5638800" y="1485900"/>
          <a:ext cx="11277600" cy="190500"/>
        </a:xfrm>
        <a:prstGeom prst="leftRigh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</xdr:row>
      <xdr:rowOff>9525</xdr:rowOff>
    </xdr:from>
    <xdr:to>
      <xdr:col>7</xdr:col>
      <xdr:colOff>542925</xdr:colOff>
      <xdr:row>2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648075" y="323850"/>
          <a:ext cx="1123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日の出</a:t>
          </a:r>
          <a:r>
            <a:rPr kumimoji="1" lang="en-US" altLang="ja-JP" sz="1100"/>
            <a:t>6</a:t>
          </a:r>
          <a:r>
            <a:rPr kumimoji="1" lang="ja-JP" altLang="en-US" sz="1100"/>
            <a:t>：</a:t>
          </a:r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295275</xdr:colOff>
      <xdr:row>1</xdr:row>
      <xdr:rowOff>0</xdr:rowOff>
    </xdr:from>
    <xdr:to>
      <xdr:col>14</xdr:col>
      <xdr:colOff>9525</xdr:colOff>
      <xdr:row>1</xdr:row>
      <xdr:rowOff>304800</xdr:rowOff>
    </xdr:to>
    <xdr:sp macro="" textlink="">
      <xdr:nvSpPr>
        <xdr:cNvPr id="5" name="テキスト ボックス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048625" y="314325"/>
          <a:ext cx="1123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南中</a:t>
          </a:r>
          <a:r>
            <a:rPr kumimoji="1" lang="en-US" altLang="ja-JP" sz="1100"/>
            <a:t>12</a:t>
          </a:r>
          <a:r>
            <a:rPr kumimoji="1" lang="ja-JP" altLang="en-US" sz="1100"/>
            <a:t>：</a:t>
          </a:r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466725</xdr:colOff>
      <xdr:row>1</xdr:row>
      <xdr:rowOff>0</xdr:rowOff>
    </xdr:from>
    <xdr:to>
      <xdr:col>18</xdr:col>
      <xdr:colOff>408215</xdr:colOff>
      <xdr:row>1</xdr:row>
      <xdr:rowOff>272143</xdr:rowOff>
    </xdr:to>
    <xdr:sp macro="" textlink="">
      <xdr:nvSpPr>
        <xdr:cNvPr id="6" name="テキスト ボックス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155011" y="421821"/>
          <a:ext cx="113891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日の入</a:t>
          </a:r>
          <a:r>
            <a:rPr kumimoji="1" lang="en-US" altLang="ja-JP" sz="1100"/>
            <a:t>17</a:t>
          </a:r>
          <a:r>
            <a:rPr kumimoji="1" lang="ja-JP" altLang="en-US" sz="1100"/>
            <a:t>：</a:t>
          </a:r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19050</xdr:colOff>
      <xdr:row>2</xdr:row>
      <xdr:rowOff>414132</xdr:rowOff>
    </xdr:from>
    <xdr:to>
      <xdr:col>13</xdr:col>
      <xdr:colOff>3727</xdr:colOff>
      <xdr:row>3</xdr:row>
      <xdr:rowOff>337932</xdr:rowOff>
    </xdr:to>
    <xdr:sp macro="" textlink="">
      <xdr:nvSpPr>
        <xdr:cNvPr id="7" name="テキスト ボックス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7282898" y="1258958"/>
          <a:ext cx="581025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昼食</a:t>
          </a:r>
        </a:p>
      </xdr:txBody>
    </xdr:sp>
    <xdr:clientData/>
  </xdr:twoCellAnchor>
  <xdr:twoCellAnchor>
    <xdr:from>
      <xdr:col>7</xdr:col>
      <xdr:colOff>187596</xdr:colOff>
      <xdr:row>2</xdr:row>
      <xdr:rowOff>397566</xdr:rowOff>
    </xdr:from>
    <xdr:to>
      <xdr:col>8</xdr:col>
      <xdr:colOff>111396</xdr:colOff>
      <xdr:row>3</xdr:row>
      <xdr:rowOff>321366</xdr:rowOff>
    </xdr:to>
    <xdr:sp macro="" textlink="">
      <xdr:nvSpPr>
        <xdr:cNvPr id="8" name="テキスト ボックス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469705" y="1242392"/>
          <a:ext cx="520148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起床</a:t>
          </a:r>
        </a:p>
      </xdr:txBody>
    </xdr:sp>
    <xdr:clientData/>
  </xdr:twoCellAnchor>
  <xdr:twoCellAnchor>
    <xdr:from>
      <xdr:col>23</xdr:col>
      <xdr:colOff>331722</xdr:colOff>
      <xdr:row>3</xdr:row>
      <xdr:rowOff>16566</xdr:rowOff>
    </xdr:from>
    <xdr:to>
      <xdr:col>24</xdr:col>
      <xdr:colOff>284097</xdr:colOff>
      <xdr:row>3</xdr:row>
      <xdr:rowOff>321366</xdr:rowOff>
    </xdr:to>
    <xdr:sp macro="" textlink="">
      <xdr:nvSpPr>
        <xdr:cNvPr id="9" name="テキスト ボックス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4155396" y="1283805"/>
          <a:ext cx="54872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就寝</a:t>
          </a:r>
        </a:p>
      </xdr:txBody>
    </xdr:sp>
    <xdr:clientData/>
  </xdr:twoCellAnchor>
  <xdr:twoCellAnchor>
    <xdr:from>
      <xdr:col>17</xdr:col>
      <xdr:colOff>28575</xdr:colOff>
      <xdr:row>2</xdr:row>
      <xdr:rowOff>142875</xdr:rowOff>
    </xdr:from>
    <xdr:to>
      <xdr:col>23</xdr:col>
      <xdr:colOff>695324</xdr:colOff>
      <xdr:row>2</xdr:row>
      <xdr:rowOff>295274</xdr:rowOff>
    </xdr:to>
    <xdr:sp macro="" textlink="">
      <xdr:nvSpPr>
        <xdr:cNvPr id="14" name="左右矢印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12011025" y="1085850"/>
          <a:ext cx="4895849" cy="152399"/>
        </a:xfrm>
        <a:prstGeom prst="left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2</xdr:row>
      <xdr:rowOff>9524</xdr:rowOff>
    </xdr:from>
    <xdr:to>
      <xdr:col>17</xdr:col>
      <xdr:colOff>647700</xdr:colOff>
      <xdr:row>2</xdr:row>
      <xdr:rowOff>180975</xdr:rowOff>
    </xdr:to>
    <xdr:sp macro="" textlink="">
      <xdr:nvSpPr>
        <xdr:cNvPr id="15" name="テキスト ボックス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2077700" y="952499"/>
          <a:ext cx="55245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点灯</a:t>
          </a:r>
        </a:p>
      </xdr:txBody>
    </xdr:sp>
    <xdr:clientData/>
  </xdr:twoCellAnchor>
  <xdr:twoCellAnchor>
    <xdr:from>
      <xdr:col>1</xdr:col>
      <xdr:colOff>9524</xdr:colOff>
      <xdr:row>14</xdr:row>
      <xdr:rowOff>160804</xdr:rowOff>
    </xdr:from>
    <xdr:to>
      <xdr:col>25</xdr:col>
      <xdr:colOff>0</xdr:colOff>
      <xdr:row>14</xdr:row>
      <xdr:rowOff>304800</xdr:rowOff>
    </xdr:to>
    <xdr:sp macro="" textlink="">
      <xdr:nvSpPr>
        <xdr:cNvPr id="16" name="左右矢印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715495" y="5651686"/>
          <a:ext cx="14513299" cy="143996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51351</xdr:colOff>
      <xdr:row>2</xdr:row>
      <xdr:rowOff>403365</xdr:rowOff>
    </xdr:from>
    <xdr:to>
      <xdr:col>8</xdr:col>
      <xdr:colOff>571498</xdr:colOff>
      <xdr:row>3</xdr:row>
      <xdr:rowOff>327165</xdr:rowOff>
    </xdr:to>
    <xdr:sp macro="" textlink="">
      <xdr:nvSpPr>
        <xdr:cNvPr id="18" name="テキスト ボックス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4929808" y="1248191"/>
          <a:ext cx="520147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朝食</a:t>
          </a:r>
        </a:p>
      </xdr:txBody>
    </xdr:sp>
    <xdr:clientData/>
  </xdr:twoCellAnchor>
  <xdr:twoCellAnchor>
    <xdr:from>
      <xdr:col>18</xdr:col>
      <xdr:colOff>184213</xdr:colOff>
      <xdr:row>2</xdr:row>
      <xdr:rowOff>417858</xdr:rowOff>
    </xdr:from>
    <xdr:to>
      <xdr:col>19</xdr:col>
      <xdr:colOff>108013</xdr:colOff>
      <xdr:row>3</xdr:row>
      <xdr:rowOff>341658</xdr:rowOff>
    </xdr:to>
    <xdr:sp macro="" textlink="">
      <xdr:nvSpPr>
        <xdr:cNvPr id="19" name="テキスト ボックス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1026148" y="1262684"/>
          <a:ext cx="520148" cy="346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夕食</a:t>
          </a:r>
        </a:p>
      </xdr:txBody>
    </xdr:sp>
    <xdr:clientData/>
  </xdr:twoCellAnchor>
  <xdr:twoCellAnchor>
    <xdr:from>
      <xdr:col>2</xdr:col>
      <xdr:colOff>31375</xdr:colOff>
      <xdr:row>13</xdr:row>
      <xdr:rowOff>323850</xdr:rowOff>
    </xdr:from>
    <xdr:to>
      <xdr:col>4</xdr:col>
      <xdr:colOff>435429</xdr:colOff>
      <xdr:row>14</xdr:row>
      <xdr:rowOff>247650</xdr:rowOff>
    </xdr:to>
    <xdr:sp macro="" textlink="">
      <xdr:nvSpPr>
        <xdr:cNvPr id="20" name="テキスト ボックス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336300" y="2276475"/>
          <a:ext cx="160420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ﾄｲﾚ換気</a:t>
          </a:r>
          <a:r>
            <a:rPr kumimoji="1" lang="en-US" altLang="ja-JP" sz="1100"/>
            <a:t>(24</a:t>
          </a:r>
          <a:r>
            <a:rPr kumimoji="1" lang="ja-JP" altLang="en-US" sz="1100"/>
            <a:t>時間換気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3727</xdr:colOff>
      <xdr:row>13</xdr:row>
      <xdr:rowOff>229062</xdr:rowOff>
    </xdr:from>
    <xdr:to>
      <xdr:col>8</xdr:col>
      <xdr:colOff>249621</xdr:colOff>
      <xdr:row>13</xdr:row>
      <xdr:rowOff>395913</xdr:rowOff>
    </xdr:to>
    <xdr:sp macro="" textlink="">
      <xdr:nvSpPr>
        <xdr:cNvPr id="22" name="左右矢印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4882184" y="2763540"/>
          <a:ext cx="245894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5041</xdr:colOff>
      <xdr:row>13</xdr:row>
      <xdr:rowOff>220379</xdr:rowOff>
    </xdr:from>
    <xdr:to>
      <xdr:col>12</xdr:col>
      <xdr:colOff>250934</xdr:colOff>
      <xdr:row>13</xdr:row>
      <xdr:rowOff>387230</xdr:rowOff>
    </xdr:to>
    <xdr:sp macro="" textlink="">
      <xdr:nvSpPr>
        <xdr:cNvPr id="23" name="左右矢印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7268889" y="2754857"/>
          <a:ext cx="245893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566573</xdr:colOff>
      <xdr:row>13</xdr:row>
      <xdr:rowOff>223407</xdr:rowOff>
    </xdr:from>
    <xdr:to>
      <xdr:col>18</xdr:col>
      <xdr:colOff>315310</xdr:colOff>
      <xdr:row>13</xdr:row>
      <xdr:rowOff>390258</xdr:rowOff>
    </xdr:to>
    <xdr:sp macro="" textlink="">
      <xdr:nvSpPr>
        <xdr:cNvPr id="24" name="左右矢印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10812160" y="2757885"/>
          <a:ext cx="345085" cy="166851"/>
        </a:xfrm>
        <a:prstGeom prst="left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304800</xdr:colOff>
      <xdr:row>1</xdr:row>
      <xdr:rowOff>238125</xdr:rowOff>
    </xdr:from>
    <xdr:to>
      <xdr:col>17</xdr:col>
      <xdr:colOff>352425</xdr:colOff>
      <xdr:row>1</xdr:row>
      <xdr:rowOff>380999</xdr:rowOff>
    </xdr:to>
    <xdr:sp macro="" textlink="">
      <xdr:nvSpPr>
        <xdr:cNvPr id="28" name="左右矢印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4533900" y="657225"/>
          <a:ext cx="7800975" cy="142874"/>
        </a:xfrm>
        <a:prstGeom prst="left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5</xdr:row>
      <xdr:rowOff>149086</xdr:rowOff>
    </xdr:from>
    <xdr:to>
      <xdr:col>24</xdr:col>
      <xdr:colOff>695325</xdr:colOff>
      <xdr:row>5</xdr:row>
      <xdr:rowOff>304799</xdr:rowOff>
    </xdr:to>
    <xdr:sp macro="" textlink="">
      <xdr:nvSpPr>
        <xdr:cNvPr id="29" name="左右矢印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725020" y="3880645"/>
          <a:ext cx="16913599" cy="155713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42495</xdr:colOff>
      <xdr:row>5</xdr:row>
      <xdr:rowOff>0</xdr:rowOff>
    </xdr:from>
    <xdr:to>
      <xdr:col>3</xdr:col>
      <xdr:colOff>204106</xdr:colOff>
      <xdr:row>5</xdr:row>
      <xdr:rowOff>254976</xdr:rowOff>
    </xdr:to>
    <xdr:sp macro="" textlink="">
      <xdr:nvSpPr>
        <xdr:cNvPr id="30" name="テキスト ボックス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348781" y="3705748"/>
          <a:ext cx="760325" cy="345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冷蔵庫</a:t>
          </a:r>
        </a:p>
      </xdr:txBody>
    </xdr:sp>
    <xdr:clientData/>
  </xdr:twoCellAnchor>
  <xdr:twoCellAnchor>
    <xdr:from>
      <xdr:col>10</xdr:col>
      <xdr:colOff>10638</xdr:colOff>
      <xdr:row>6</xdr:row>
      <xdr:rowOff>140805</xdr:rowOff>
    </xdr:from>
    <xdr:to>
      <xdr:col>23</xdr:col>
      <xdr:colOff>0</xdr:colOff>
      <xdr:row>6</xdr:row>
      <xdr:rowOff>306456</xdr:rowOff>
    </xdr:to>
    <xdr:sp macro="" textlink="">
      <xdr:nvSpPr>
        <xdr:cNvPr id="31" name="左右矢印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7050855" y="3834848"/>
          <a:ext cx="9141645" cy="1656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605360</xdr:colOff>
      <xdr:row>5</xdr:row>
      <xdr:rowOff>244287</xdr:rowOff>
    </xdr:from>
    <xdr:to>
      <xdr:col>11</xdr:col>
      <xdr:colOff>437029</xdr:colOff>
      <xdr:row>6</xdr:row>
      <xdr:rowOff>275761</xdr:rowOff>
    </xdr:to>
    <xdr:sp macro="" textlink="">
      <xdr:nvSpPr>
        <xdr:cNvPr id="32" name="テキスト ボックス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6959095" y="3975846"/>
          <a:ext cx="1243610" cy="345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パソコン</a:t>
          </a:r>
          <a:r>
            <a:rPr kumimoji="1" lang="en-US" altLang="ja-JP" sz="1100"/>
            <a:t>×2</a:t>
          </a:r>
          <a:r>
            <a:rPr kumimoji="1" lang="ja-JP" altLang="en-US" sz="1100"/>
            <a:t>台</a:t>
          </a:r>
        </a:p>
      </xdr:txBody>
    </xdr:sp>
    <xdr:clientData/>
  </xdr:twoCellAnchor>
  <xdr:twoCellAnchor>
    <xdr:from>
      <xdr:col>8</xdr:col>
      <xdr:colOff>347869</xdr:colOff>
      <xdr:row>7</xdr:row>
      <xdr:rowOff>133905</xdr:rowOff>
    </xdr:from>
    <xdr:to>
      <xdr:col>8</xdr:col>
      <xdr:colOff>589156</xdr:colOff>
      <xdr:row>7</xdr:row>
      <xdr:rowOff>298175</xdr:rowOff>
    </xdr:to>
    <xdr:sp macro="" textlink="">
      <xdr:nvSpPr>
        <xdr:cNvPr id="33" name="左右矢印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5226326" y="4565101"/>
          <a:ext cx="241287" cy="164270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115957</xdr:colOff>
      <xdr:row>6</xdr:row>
      <xdr:rowOff>278298</xdr:rowOff>
    </xdr:from>
    <xdr:to>
      <xdr:col>9</xdr:col>
      <xdr:colOff>347870</xdr:colOff>
      <xdr:row>7</xdr:row>
      <xdr:rowOff>207068</xdr:rowOff>
    </xdr:to>
    <xdr:sp macro="" textlink="">
      <xdr:nvSpPr>
        <xdr:cNvPr id="34" name="テキスト ボックス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4994414" y="4394755"/>
          <a:ext cx="828260" cy="24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TV20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12</xdr:col>
      <xdr:colOff>298174</xdr:colOff>
      <xdr:row>7</xdr:row>
      <xdr:rowOff>137215</xdr:rowOff>
    </xdr:from>
    <xdr:to>
      <xdr:col>13</xdr:col>
      <xdr:colOff>8282</xdr:colOff>
      <xdr:row>7</xdr:row>
      <xdr:rowOff>302172</xdr:rowOff>
    </xdr:to>
    <xdr:sp macro="" textlink="">
      <xdr:nvSpPr>
        <xdr:cNvPr id="35" name="左右矢印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/>
      </xdr:nvSpPr>
      <xdr:spPr>
        <a:xfrm>
          <a:off x="7576588" y="3625336"/>
          <a:ext cx="307884" cy="164957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151589</xdr:colOff>
      <xdr:row>6</xdr:row>
      <xdr:rowOff>298175</xdr:rowOff>
    </xdr:from>
    <xdr:to>
      <xdr:col>13</xdr:col>
      <xdr:colOff>256755</xdr:colOff>
      <xdr:row>7</xdr:row>
      <xdr:rowOff>226945</xdr:rowOff>
    </xdr:to>
    <xdr:sp macro="" textlink="">
      <xdr:nvSpPr>
        <xdr:cNvPr id="36" name="テキスト ボックス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8599850" y="3992218"/>
          <a:ext cx="809188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18</xdr:col>
      <xdr:colOff>433938</xdr:colOff>
      <xdr:row>7</xdr:row>
      <xdr:rowOff>165378</xdr:rowOff>
    </xdr:from>
    <xdr:to>
      <xdr:col>19</xdr:col>
      <xdr:colOff>407275</xdr:colOff>
      <xdr:row>7</xdr:row>
      <xdr:rowOff>314326</xdr:rowOff>
    </xdr:to>
    <xdr:sp macro="" textlink="">
      <xdr:nvSpPr>
        <xdr:cNvPr id="37" name="左右矢印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11340063" y="3680103"/>
          <a:ext cx="573412" cy="148948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328826</xdr:colOff>
      <xdr:row>6</xdr:row>
      <xdr:rowOff>301488</xdr:rowOff>
    </xdr:from>
    <xdr:to>
      <xdr:col>19</xdr:col>
      <xdr:colOff>654326</xdr:colOff>
      <xdr:row>7</xdr:row>
      <xdr:rowOff>230258</xdr:rowOff>
    </xdr:to>
    <xdr:sp macro="" textlink="">
      <xdr:nvSpPr>
        <xdr:cNvPr id="38" name="テキスト ボックス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3001217" y="3995531"/>
          <a:ext cx="1029522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TV60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8155</xdr:colOff>
      <xdr:row>8</xdr:row>
      <xdr:rowOff>158517</xdr:rowOff>
    </xdr:from>
    <xdr:to>
      <xdr:col>8</xdr:col>
      <xdr:colOff>266473</xdr:colOff>
      <xdr:row>8</xdr:row>
      <xdr:rowOff>289034</xdr:rowOff>
    </xdr:to>
    <xdr:sp macro="" textlink="">
      <xdr:nvSpPr>
        <xdr:cNvPr id="39" name="左右矢印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/>
      </xdr:nvSpPr>
      <xdr:spPr>
        <a:xfrm>
          <a:off x="4895465" y="4034207"/>
          <a:ext cx="258318" cy="130517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11468</xdr:colOff>
      <xdr:row>9</xdr:row>
      <xdr:rowOff>145260</xdr:rowOff>
    </xdr:from>
    <xdr:to>
      <xdr:col>8</xdr:col>
      <xdr:colOff>269786</xdr:colOff>
      <xdr:row>9</xdr:row>
      <xdr:rowOff>312111</xdr:rowOff>
    </xdr:to>
    <xdr:sp macro="" textlink="">
      <xdr:nvSpPr>
        <xdr:cNvPr id="40" name="左右矢印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5643642" y="4783521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598858</xdr:colOff>
      <xdr:row>8</xdr:row>
      <xdr:rowOff>5</xdr:rowOff>
    </xdr:from>
    <xdr:to>
      <xdr:col>8</xdr:col>
      <xdr:colOff>687456</xdr:colOff>
      <xdr:row>8</xdr:row>
      <xdr:rowOff>243515</xdr:rowOff>
    </xdr:to>
    <xdr:sp macro="" textlink="">
      <xdr:nvSpPr>
        <xdr:cNvPr id="41" name="テキスト ボックス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5527010" y="4323527"/>
          <a:ext cx="7926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12</xdr:col>
      <xdr:colOff>28034</xdr:colOff>
      <xdr:row>8</xdr:row>
      <xdr:rowOff>145265</xdr:rowOff>
    </xdr:from>
    <xdr:to>
      <xdr:col>12</xdr:col>
      <xdr:colOff>286352</xdr:colOff>
      <xdr:row>8</xdr:row>
      <xdr:rowOff>312116</xdr:rowOff>
    </xdr:to>
    <xdr:sp macro="" textlink="">
      <xdr:nvSpPr>
        <xdr:cNvPr id="42" name="左右矢印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/>
      </xdr:nvSpPr>
      <xdr:spPr>
        <a:xfrm>
          <a:off x="8476295" y="4468787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618737</xdr:colOff>
      <xdr:row>7</xdr:row>
      <xdr:rowOff>301492</xdr:rowOff>
    </xdr:from>
    <xdr:to>
      <xdr:col>13</xdr:col>
      <xdr:colOff>41413</xdr:colOff>
      <xdr:row>8</xdr:row>
      <xdr:rowOff>230263</xdr:rowOff>
    </xdr:to>
    <xdr:sp macro="" textlink="">
      <xdr:nvSpPr>
        <xdr:cNvPr id="43" name="テキスト ボックス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8362976" y="4310275"/>
          <a:ext cx="8307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18</xdr:col>
      <xdr:colOff>31348</xdr:colOff>
      <xdr:row>8</xdr:row>
      <xdr:rowOff>132013</xdr:rowOff>
    </xdr:from>
    <xdr:to>
      <xdr:col>18</xdr:col>
      <xdr:colOff>289666</xdr:colOff>
      <xdr:row>8</xdr:row>
      <xdr:rowOff>298864</xdr:rowOff>
    </xdr:to>
    <xdr:sp macro="" textlink="">
      <xdr:nvSpPr>
        <xdr:cNvPr id="44" name="左右矢印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SpPr/>
      </xdr:nvSpPr>
      <xdr:spPr>
        <a:xfrm>
          <a:off x="12703739" y="4455535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496957</xdr:colOff>
      <xdr:row>7</xdr:row>
      <xdr:rowOff>288240</xdr:rowOff>
    </xdr:from>
    <xdr:to>
      <xdr:col>19</xdr:col>
      <xdr:colOff>74545</xdr:colOff>
      <xdr:row>8</xdr:row>
      <xdr:rowOff>217011</xdr:rowOff>
    </xdr:to>
    <xdr:sp macro="" textlink="">
      <xdr:nvSpPr>
        <xdr:cNvPr id="45" name="テキスト ボックス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0742544" y="4719436"/>
          <a:ext cx="770284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347869</xdr:colOff>
      <xdr:row>8</xdr:row>
      <xdr:rowOff>276644</xdr:rowOff>
    </xdr:from>
    <xdr:to>
      <xdr:col>9</xdr:col>
      <xdr:colOff>86139</xdr:colOff>
      <xdr:row>9</xdr:row>
      <xdr:rowOff>205415</xdr:rowOff>
    </xdr:to>
    <xdr:sp macro="" textlink="">
      <xdr:nvSpPr>
        <xdr:cNvPr id="46" name="テキスト ボックス 45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4629978" y="5022579"/>
          <a:ext cx="930965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10</xdr:col>
      <xdr:colOff>14782</xdr:colOff>
      <xdr:row>9</xdr:row>
      <xdr:rowOff>148574</xdr:rowOff>
    </xdr:from>
    <xdr:to>
      <xdr:col>10</xdr:col>
      <xdr:colOff>273100</xdr:colOff>
      <xdr:row>9</xdr:row>
      <xdr:rowOff>282465</xdr:rowOff>
    </xdr:to>
    <xdr:sp macro="" textlink="">
      <xdr:nvSpPr>
        <xdr:cNvPr id="47" name="左右矢印 46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6097644" y="4411833"/>
          <a:ext cx="258318" cy="13389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347870</xdr:colOff>
      <xdr:row>8</xdr:row>
      <xdr:rowOff>279957</xdr:rowOff>
    </xdr:from>
    <xdr:to>
      <xdr:col>11</xdr:col>
      <xdr:colOff>89453</xdr:colOff>
      <xdr:row>9</xdr:row>
      <xdr:rowOff>207728</xdr:rowOff>
    </xdr:to>
    <xdr:sp macro="" textlink="">
      <xdr:nvSpPr>
        <xdr:cNvPr id="48" name="テキスト ボックス 47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5822674" y="5025892"/>
          <a:ext cx="934279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13</xdr:col>
      <xdr:colOff>92637</xdr:colOff>
      <xdr:row>9</xdr:row>
      <xdr:rowOff>151887</xdr:rowOff>
    </xdr:from>
    <xdr:to>
      <xdr:col>13</xdr:col>
      <xdr:colOff>350955</xdr:colOff>
      <xdr:row>9</xdr:row>
      <xdr:rowOff>315310</xdr:rowOff>
    </xdr:to>
    <xdr:sp macro="" textlink="">
      <xdr:nvSpPr>
        <xdr:cNvPr id="49" name="左右矢印 48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SpPr/>
      </xdr:nvSpPr>
      <xdr:spPr>
        <a:xfrm>
          <a:off x="7968827" y="4415146"/>
          <a:ext cx="258318" cy="163423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447261</xdr:colOff>
      <xdr:row>8</xdr:row>
      <xdr:rowOff>283270</xdr:rowOff>
    </xdr:from>
    <xdr:to>
      <xdr:col>14</xdr:col>
      <xdr:colOff>167309</xdr:colOff>
      <xdr:row>9</xdr:row>
      <xdr:rowOff>211041</xdr:rowOff>
    </xdr:to>
    <xdr:sp macro="" textlink="">
      <xdr:nvSpPr>
        <xdr:cNvPr id="50" name="テキスト ボックス 49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7711109" y="5029205"/>
          <a:ext cx="912743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15</xdr:col>
      <xdr:colOff>700582</xdr:colOff>
      <xdr:row>9</xdr:row>
      <xdr:rowOff>138635</xdr:rowOff>
    </xdr:from>
    <xdr:to>
      <xdr:col>16</xdr:col>
      <xdr:colOff>254878</xdr:colOff>
      <xdr:row>9</xdr:row>
      <xdr:rowOff>304801</xdr:rowOff>
    </xdr:to>
    <xdr:sp macro="" textlink="">
      <xdr:nvSpPr>
        <xdr:cNvPr id="51" name="左右矢印 50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SpPr/>
      </xdr:nvSpPr>
      <xdr:spPr>
        <a:xfrm>
          <a:off x="11260908" y="4776896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405848</xdr:colOff>
      <xdr:row>8</xdr:row>
      <xdr:rowOff>270018</xdr:rowOff>
    </xdr:from>
    <xdr:to>
      <xdr:col>17</xdr:col>
      <xdr:colOff>356152</xdr:colOff>
      <xdr:row>9</xdr:row>
      <xdr:rowOff>197789</xdr:rowOff>
    </xdr:to>
    <xdr:sp macro="" textlink="">
      <xdr:nvSpPr>
        <xdr:cNvPr id="52" name="テキスト ボックス 51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9458739" y="5015953"/>
          <a:ext cx="1143000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19</xdr:col>
      <xdr:colOff>289765</xdr:colOff>
      <xdr:row>9</xdr:row>
      <xdr:rowOff>150230</xdr:rowOff>
    </xdr:from>
    <xdr:to>
      <xdr:col>19</xdr:col>
      <xdr:colOff>548083</xdr:colOff>
      <xdr:row>9</xdr:row>
      <xdr:rowOff>295275</xdr:rowOff>
    </xdr:to>
    <xdr:sp macro="" textlink="">
      <xdr:nvSpPr>
        <xdr:cNvPr id="53" name="左右矢印 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/>
      </xdr:nvSpPr>
      <xdr:spPr>
        <a:xfrm>
          <a:off x="11795965" y="4446005"/>
          <a:ext cx="258318" cy="145045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145775</xdr:colOff>
      <xdr:row>8</xdr:row>
      <xdr:rowOff>281613</xdr:rowOff>
    </xdr:from>
    <xdr:to>
      <xdr:col>21</xdr:col>
      <xdr:colOff>165652</xdr:colOff>
      <xdr:row>9</xdr:row>
      <xdr:rowOff>209384</xdr:rowOff>
    </xdr:to>
    <xdr:sp macro="" textlink="">
      <xdr:nvSpPr>
        <xdr:cNvPr id="54" name="テキスト ボックス 53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11584058" y="5027548"/>
          <a:ext cx="1212572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ﾃｨﾌｧｰﾙ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3185</xdr:colOff>
      <xdr:row>10</xdr:row>
      <xdr:rowOff>145265</xdr:rowOff>
    </xdr:from>
    <xdr:to>
      <xdr:col>8</xdr:col>
      <xdr:colOff>554935</xdr:colOff>
      <xdr:row>10</xdr:row>
      <xdr:rowOff>298174</xdr:rowOff>
    </xdr:to>
    <xdr:sp macro="" textlink="">
      <xdr:nvSpPr>
        <xdr:cNvPr id="55" name="左右矢印 54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/>
      </xdr:nvSpPr>
      <xdr:spPr>
        <a:xfrm>
          <a:off x="5635359" y="5098265"/>
          <a:ext cx="551750" cy="152909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593888</xdr:colOff>
      <xdr:row>9</xdr:row>
      <xdr:rowOff>301492</xdr:rowOff>
    </xdr:from>
    <xdr:to>
      <xdr:col>8</xdr:col>
      <xdr:colOff>682486</xdr:colOff>
      <xdr:row>10</xdr:row>
      <xdr:rowOff>230263</xdr:rowOff>
    </xdr:to>
    <xdr:sp macro="" textlink="">
      <xdr:nvSpPr>
        <xdr:cNvPr id="56" name="テキスト ボックス 5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5522040" y="4939753"/>
          <a:ext cx="792620" cy="24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洗濯</a:t>
          </a:r>
          <a:r>
            <a:rPr kumimoji="1" lang="en-US" altLang="ja-JP" sz="1100"/>
            <a:t>40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8</xdr:col>
      <xdr:colOff>241725</xdr:colOff>
      <xdr:row>11</xdr:row>
      <xdr:rowOff>185017</xdr:rowOff>
    </xdr:from>
    <xdr:to>
      <xdr:col>8</xdr:col>
      <xdr:colOff>500043</xdr:colOff>
      <xdr:row>11</xdr:row>
      <xdr:rowOff>335017</xdr:rowOff>
    </xdr:to>
    <xdr:sp macro="" textlink="">
      <xdr:nvSpPr>
        <xdr:cNvPr id="59" name="左右矢印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5129035" y="5223414"/>
          <a:ext cx="258318" cy="150000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97735</xdr:colOff>
      <xdr:row>11</xdr:row>
      <xdr:rowOff>1661</xdr:rowOff>
    </xdr:from>
    <xdr:to>
      <xdr:col>9</xdr:col>
      <xdr:colOff>316396</xdr:colOff>
      <xdr:row>11</xdr:row>
      <xdr:rowOff>244171</xdr:rowOff>
    </xdr:to>
    <xdr:sp macro="" textlink="">
      <xdr:nvSpPr>
        <xdr:cNvPr id="60" name="テキスト ボックス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5729909" y="5269400"/>
          <a:ext cx="922683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掃除機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700580</xdr:colOff>
      <xdr:row>4</xdr:row>
      <xdr:rowOff>135321</xdr:rowOff>
    </xdr:from>
    <xdr:to>
      <xdr:col>8</xdr:col>
      <xdr:colOff>254876</xdr:colOff>
      <xdr:row>4</xdr:row>
      <xdr:rowOff>302172</xdr:rowOff>
    </xdr:to>
    <xdr:sp macro="" textlink="">
      <xdr:nvSpPr>
        <xdr:cNvPr id="61" name="左右矢印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/>
      </xdr:nvSpPr>
      <xdr:spPr>
        <a:xfrm>
          <a:off x="5628732" y="2247386"/>
          <a:ext cx="258318" cy="166851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691080</xdr:colOff>
      <xdr:row>4</xdr:row>
      <xdr:rowOff>140274</xdr:rowOff>
    </xdr:from>
    <xdr:to>
      <xdr:col>12</xdr:col>
      <xdr:colOff>245375</xdr:colOff>
      <xdr:row>4</xdr:row>
      <xdr:rowOff>307125</xdr:rowOff>
    </xdr:to>
    <xdr:sp macro="" textlink="">
      <xdr:nvSpPr>
        <xdr:cNvPr id="62" name="左右矢印 61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SpPr/>
      </xdr:nvSpPr>
      <xdr:spPr>
        <a:xfrm>
          <a:off x="8435319" y="2252339"/>
          <a:ext cx="258317" cy="166851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550656</xdr:colOff>
      <xdr:row>4</xdr:row>
      <xdr:rowOff>123825</xdr:rowOff>
    </xdr:from>
    <xdr:to>
      <xdr:col>18</xdr:col>
      <xdr:colOff>299393</xdr:colOff>
      <xdr:row>4</xdr:row>
      <xdr:rowOff>287215</xdr:rowOff>
    </xdr:to>
    <xdr:sp macro="" textlink="">
      <xdr:nvSpPr>
        <xdr:cNvPr id="63" name="左右矢印 6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SpPr/>
      </xdr:nvSpPr>
      <xdr:spPr>
        <a:xfrm>
          <a:off x="12519026" y="2235890"/>
          <a:ext cx="452758" cy="163390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415658</xdr:colOff>
      <xdr:row>12</xdr:row>
      <xdr:rowOff>127054</xdr:rowOff>
    </xdr:from>
    <xdr:to>
      <xdr:col>21</xdr:col>
      <xdr:colOff>673976</xdr:colOff>
      <xdr:row>12</xdr:row>
      <xdr:rowOff>293220</xdr:rowOff>
    </xdr:to>
    <xdr:sp macro="" textlink="">
      <xdr:nvSpPr>
        <xdr:cNvPr id="69" name="左右矢印 68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SpPr/>
      </xdr:nvSpPr>
      <xdr:spPr>
        <a:xfrm>
          <a:off x="15241040" y="6054966"/>
          <a:ext cx="258318" cy="166166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191276</xdr:colOff>
      <xdr:row>11</xdr:row>
      <xdr:rowOff>277440</xdr:rowOff>
    </xdr:from>
    <xdr:to>
      <xdr:col>22</xdr:col>
      <xdr:colOff>411887</xdr:colOff>
      <xdr:row>12</xdr:row>
      <xdr:rowOff>205211</xdr:rowOff>
    </xdr:to>
    <xdr:sp macro="" textlink="">
      <xdr:nvSpPr>
        <xdr:cNvPr id="70" name="テキスト ボックス 69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14975733" y="5967592"/>
          <a:ext cx="924632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ﾄﾞﾗｲﾔｰ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24</xdr:col>
      <xdr:colOff>16329</xdr:colOff>
      <xdr:row>3</xdr:row>
      <xdr:rowOff>239486</xdr:rowOff>
    </xdr:from>
    <xdr:to>
      <xdr:col>24</xdr:col>
      <xdr:colOff>685800</xdr:colOff>
      <xdr:row>3</xdr:row>
      <xdr:rowOff>397329</xdr:rowOff>
    </xdr:to>
    <xdr:sp macro="" textlink="">
      <xdr:nvSpPr>
        <xdr:cNvPr id="73" name="右矢印 72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SpPr/>
      </xdr:nvSpPr>
      <xdr:spPr>
        <a:xfrm>
          <a:off x="16998043" y="1496786"/>
          <a:ext cx="669471" cy="157843"/>
        </a:xfrm>
        <a:prstGeom prst="righ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10699</xdr:colOff>
      <xdr:row>3</xdr:row>
      <xdr:rowOff>228976</xdr:rowOff>
    </xdr:from>
    <xdr:to>
      <xdr:col>7</xdr:col>
      <xdr:colOff>702879</xdr:colOff>
      <xdr:row>4</xdr:row>
      <xdr:rowOff>1</xdr:rowOff>
    </xdr:to>
    <xdr:sp macro="" textlink="">
      <xdr:nvSpPr>
        <xdr:cNvPr id="74" name="右矢印 73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SpPr/>
      </xdr:nvSpPr>
      <xdr:spPr>
        <a:xfrm>
          <a:off x="713578" y="1490217"/>
          <a:ext cx="4909456" cy="191439"/>
        </a:xfrm>
        <a:prstGeom prst="righ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372718</xdr:colOff>
      <xdr:row>12</xdr:row>
      <xdr:rowOff>90998</xdr:rowOff>
    </xdr:from>
    <xdr:to>
      <xdr:col>21</xdr:col>
      <xdr:colOff>16727</xdr:colOff>
      <xdr:row>12</xdr:row>
      <xdr:rowOff>236481</xdr:rowOff>
    </xdr:to>
    <xdr:sp macro="" textlink="">
      <xdr:nvSpPr>
        <xdr:cNvPr id="77" name="左右矢印 76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SpPr/>
      </xdr:nvSpPr>
      <xdr:spPr>
        <a:xfrm>
          <a:off x="12433339" y="5516964"/>
          <a:ext cx="241785" cy="145483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94319</xdr:colOff>
      <xdr:row>11</xdr:row>
      <xdr:rowOff>263797</xdr:rowOff>
    </xdr:from>
    <xdr:to>
      <xdr:col>21</xdr:col>
      <xdr:colOff>314931</xdr:colOff>
      <xdr:row>12</xdr:row>
      <xdr:rowOff>191568</xdr:rowOff>
    </xdr:to>
    <xdr:sp macro="" textlink="">
      <xdr:nvSpPr>
        <xdr:cNvPr id="78" name="テキスト ボックス 77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14174754" y="5953949"/>
          <a:ext cx="924634" cy="24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ﾄﾞﾗｲﾔｰ</a:t>
          </a:r>
          <a:r>
            <a:rPr kumimoji="1" lang="en-US" altLang="ja-JP" sz="1100"/>
            <a:t>10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9</xdr:col>
      <xdr:colOff>323876</xdr:colOff>
      <xdr:row>7</xdr:row>
      <xdr:rowOff>309775</xdr:rowOff>
    </xdr:from>
    <xdr:to>
      <xdr:col>10</xdr:col>
      <xdr:colOff>451402</xdr:colOff>
      <xdr:row>8</xdr:row>
      <xdr:rowOff>238546</xdr:rowOff>
    </xdr:to>
    <xdr:sp macro="" textlink="">
      <xdr:nvSpPr>
        <xdr:cNvPr id="80" name="テキスト ボックス 79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6667526" y="4710325"/>
          <a:ext cx="832376" cy="243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22</xdr:col>
      <xdr:colOff>447522</xdr:colOff>
      <xdr:row>8</xdr:row>
      <xdr:rowOff>167623</xdr:rowOff>
    </xdr:from>
    <xdr:to>
      <xdr:col>23</xdr:col>
      <xdr:colOff>990</xdr:colOff>
      <xdr:row>9</xdr:row>
      <xdr:rowOff>20149</xdr:rowOff>
    </xdr:to>
    <xdr:sp macro="" textlink="">
      <xdr:nvSpPr>
        <xdr:cNvPr id="81" name="左右矢印 80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SpPr/>
      </xdr:nvSpPr>
      <xdr:spPr>
        <a:xfrm>
          <a:off x="15954222" y="4882498"/>
          <a:ext cx="258318" cy="166851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333375</xdr:colOff>
      <xdr:row>8</xdr:row>
      <xdr:rowOff>9525</xdr:rowOff>
    </xdr:from>
    <xdr:to>
      <xdr:col>23</xdr:col>
      <xdr:colOff>460901</xdr:colOff>
      <xdr:row>8</xdr:row>
      <xdr:rowOff>252621</xdr:rowOff>
    </xdr:to>
    <xdr:sp macro="" textlink="">
      <xdr:nvSpPr>
        <xdr:cNvPr id="82" name="テキスト ボックス 81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15840075" y="4724400"/>
          <a:ext cx="832376" cy="243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ﾚﾝｼﾞ</a:t>
          </a:r>
          <a:r>
            <a:rPr kumimoji="1" lang="en-US" altLang="ja-JP" sz="1100"/>
            <a:t>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7</xdr:col>
      <xdr:colOff>271904</xdr:colOff>
      <xdr:row>13</xdr:row>
      <xdr:rowOff>0</xdr:rowOff>
    </xdr:from>
    <xdr:to>
      <xdr:col>9</xdr:col>
      <xdr:colOff>89333</xdr:colOff>
      <xdr:row>13</xdr:row>
      <xdr:rowOff>263269</xdr:rowOff>
    </xdr:to>
    <xdr:sp macro="" textlink="">
      <xdr:nvSpPr>
        <xdr:cNvPr id="83" name="テキスト ボックス 82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4554013" y="2529871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15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11</xdr:col>
      <xdr:colOff>217239</xdr:colOff>
      <xdr:row>13</xdr:row>
      <xdr:rowOff>0</xdr:rowOff>
    </xdr:from>
    <xdr:to>
      <xdr:col>13</xdr:col>
      <xdr:colOff>34667</xdr:colOff>
      <xdr:row>13</xdr:row>
      <xdr:rowOff>250014</xdr:rowOff>
    </xdr:to>
    <xdr:sp macro="" textlink="">
      <xdr:nvSpPr>
        <xdr:cNvPr id="84" name="テキスト ボックス 83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6884739" y="2516616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17</xdr:col>
      <xdr:colOff>187422</xdr:colOff>
      <xdr:row>13</xdr:row>
      <xdr:rowOff>2018</xdr:rowOff>
    </xdr:from>
    <xdr:to>
      <xdr:col>19</xdr:col>
      <xdr:colOff>4850</xdr:colOff>
      <xdr:row>13</xdr:row>
      <xdr:rowOff>269894</xdr:rowOff>
    </xdr:to>
    <xdr:sp macro="" textlink="">
      <xdr:nvSpPr>
        <xdr:cNvPr id="85" name="テキスト ボックス 84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10433009" y="2536496"/>
          <a:ext cx="1010124" cy="267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台所</a:t>
          </a:r>
          <a:r>
            <a:rPr kumimoji="1" lang="en-US" altLang="ja-JP" sz="1100"/>
            <a:t>30</a:t>
          </a:r>
          <a:r>
            <a:rPr kumimoji="1" lang="ja-JP" altLang="en-US" sz="1100"/>
            <a:t>分</a:t>
          </a:r>
        </a:p>
      </xdr:txBody>
    </xdr:sp>
    <xdr:clientData/>
  </xdr:twoCellAnchor>
  <xdr:twoCellAnchor>
    <xdr:from>
      <xdr:col>1</xdr:col>
      <xdr:colOff>20296</xdr:colOff>
      <xdr:row>3</xdr:row>
      <xdr:rowOff>44728</xdr:rowOff>
    </xdr:from>
    <xdr:to>
      <xdr:col>1</xdr:col>
      <xdr:colOff>569019</xdr:colOff>
      <xdr:row>3</xdr:row>
      <xdr:rowOff>349528</xdr:rowOff>
    </xdr:to>
    <xdr:sp macro="" textlink="">
      <xdr:nvSpPr>
        <xdr:cNvPr id="86" name="テキスト ボックス 85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724318" y="1311967"/>
          <a:ext cx="54872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就寝</a:t>
          </a:r>
        </a:p>
      </xdr:txBody>
    </xdr:sp>
    <xdr:clientData/>
  </xdr:twoCellAnchor>
  <xdr:twoCellAnchor>
    <xdr:from>
      <xdr:col>9</xdr:col>
      <xdr:colOff>351055</xdr:colOff>
      <xdr:row>8</xdr:row>
      <xdr:rowOff>172968</xdr:rowOff>
    </xdr:from>
    <xdr:to>
      <xdr:col>10</xdr:col>
      <xdr:colOff>11597</xdr:colOff>
      <xdr:row>8</xdr:row>
      <xdr:rowOff>303485</xdr:rowOff>
    </xdr:to>
    <xdr:sp macro="" textlink="">
      <xdr:nvSpPr>
        <xdr:cNvPr id="87" name="左右矢印 86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SpPr/>
      </xdr:nvSpPr>
      <xdr:spPr>
        <a:xfrm>
          <a:off x="5836141" y="4048658"/>
          <a:ext cx="258318" cy="130517"/>
        </a:xfrm>
        <a:prstGeom prst="left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</xdr:row>
      <xdr:rowOff>82112</xdr:rowOff>
    </xdr:from>
    <xdr:to>
      <xdr:col>15</xdr:col>
      <xdr:colOff>180975</xdr:colOff>
      <xdr:row>10</xdr:row>
      <xdr:rowOff>670035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9575" y="1453712"/>
          <a:ext cx="8105775" cy="58792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透明部位の日射量＝ｍ</a:t>
          </a:r>
          <a:r>
            <a:rPr kumimoji="1" lang="en-US" altLang="ja-JP" sz="2400"/>
            <a:t>H[W/</a:t>
          </a:r>
          <a:r>
            <a:rPr kumimoji="1" lang="ja-JP" altLang="en-US" sz="2400"/>
            <a:t>（</a:t>
          </a:r>
          <a:r>
            <a:rPr kumimoji="1" lang="en-US" altLang="ja-JP" sz="2400"/>
            <a:t>W/㎡</a:t>
          </a:r>
          <a:r>
            <a:rPr kumimoji="1" lang="ja-JP" altLang="en-US" sz="2400"/>
            <a:t>）</a:t>
          </a:r>
          <a:r>
            <a:rPr kumimoji="1" lang="en-US" altLang="ja-JP" sz="2400"/>
            <a:t>]×</a:t>
          </a:r>
          <a:r>
            <a:rPr kumimoji="1" lang="ja-JP" altLang="en-US" sz="2400"/>
            <a:t>日射量</a:t>
          </a:r>
          <a:r>
            <a:rPr kumimoji="1" lang="en-US" altLang="ja-JP" sz="2400"/>
            <a:t>[W/㎡]</a:t>
          </a:r>
          <a:endParaRPr kumimoji="1" lang="ja-JP" altLang="en-US" sz="2400"/>
        </a:p>
      </xdr:txBody>
    </xdr:sp>
    <xdr:clientData/>
  </xdr:twoCellAnchor>
  <xdr:twoCellAnchor editAs="oneCell">
    <xdr:from>
      <xdr:col>8</xdr:col>
      <xdr:colOff>70696</xdr:colOff>
      <xdr:row>41</xdr:row>
      <xdr:rowOff>14145</xdr:rowOff>
    </xdr:from>
    <xdr:to>
      <xdr:col>20</xdr:col>
      <xdr:colOff>573548</xdr:colOff>
      <xdr:row>80</xdr:row>
      <xdr:rowOff>161494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7496" y="7361095"/>
          <a:ext cx="8408602" cy="6586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60612</xdr:colOff>
      <xdr:row>2</xdr:row>
      <xdr:rowOff>8659</xdr:rowOff>
    </xdr:from>
    <xdr:to>
      <xdr:col>19</xdr:col>
      <xdr:colOff>415637</xdr:colOff>
      <xdr:row>25</xdr:row>
      <xdr:rowOff>103043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15" zoomScaleNormal="115" zoomScaleSheetLayoutView="150" workbookViewId="0">
      <selection activeCell="B27" sqref="B27"/>
    </sheetView>
  </sheetViews>
  <sheetFormatPr defaultColWidth="9.125" defaultRowHeight="13.5" x14ac:dyDescent="0.15"/>
  <cols>
    <col min="1" max="1" width="6.875" style="1" customWidth="1"/>
    <col min="2" max="2" width="6" style="1" customWidth="1"/>
    <col min="3" max="3" width="6.75" style="1" customWidth="1"/>
    <col min="4" max="4" width="9.875" style="1" customWidth="1"/>
    <col min="5" max="5" width="9" style="1" customWidth="1"/>
    <col min="6" max="6" width="7.75" style="1" customWidth="1"/>
    <col min="7" max="7" width="8.625" style="1" customWidth="1"/>
    <col min="8" max="8" width="9" style="1" customWidth="1"/>
    <col min="9" max="9" width="11" style="1" customWidth="1"/>
    <col min="10" max="10" width="10" style="1" customWidth="1"/>
    <col min="11" max="11" width="11.125" style="1" customWidth="1"/>
    <col min="12" max="12" width="6.875" style="99" customWidth="1"/>
    <col min="13" max="16384" width="9.125" style="1"/>
  </cols>
  <sheetData>
    <row r="1" spans="1:12" s="89" customFormat="1" ht="27" customHeight="1" x14ac:dyDescent="0.15">
      <c r="A1" s="87" t="s">
        <v>96</v>
      </c>
      <c r="B1" s="88" t="s">
        <v>125</v>
      </c>
      <c r="C1" s="88" t="s">
        <v>126</v>
      </c>
      <c r="D1" s="90" t="s">
        <v>127</v>
      </c>
      <c r="E1" s="90" t="s">
        <v>128</v>
      </c>
      <c r="F1" s="90" t="s">
        <v>129</v>
      </c>
      <c r="G1" s="90" t="s">
        <v>130</v>
      </c>
      <c r="H1" s="90" t="s">
        <v>131</v>
      </c>
      <c r="I1" s="91" t="s">
        <v>136</v>
      </c>
      <c r="J1" s="92" t="s">
        <v>132</v>
      </c>
      <c r="K1" s="93" t="s">
        <v>133</v>
      </c>
      <c r="L1" s="96" t="s">
        <v>135</v>
      </c>
    </row>
    <row r="2" spans="1:12" x14ac:dyDescent="0.15">
      <c r="A2" s="10">
        <v>4.1666666666666664E-2</v>
      </c>
      <c r="B2" s="11">
        <v>16</v>
      </c>
      <c r="C2" s="11">
        <v>0.7</v>
      </c>
      <c r="D2" s="84">
        <f>日射!T15</f>
        <v>0</v>
      </c>
      <c r="E2" s="81">
        <v>152</v>
      </c>
      <c r="F2" s="81"/>
      <c r="G2" s="81">
        <f>イメージ!B30</f>
        <v>37.200000000000003</v>
      </c>
      <c r="H2" s="81"/>
      <c r="I2" s="47">
        <f>48*(B2-C2)</f>
        <v>734.40000000000009</v>
      </c>
      <c r="J2" s="48">
        <f>換気量!I7</f>
        <v>247.36955</v>
      </c>
      <c r="K2" s="32">
        <f>D2+E2+F2+G2+H2-I2-J2</f>
        <v>-792.56955000000005</v>
      </c>
      <c r="L2" s="97">
        <f>B2-C2</f>
        <v>15.3</v>
      </c>
    </row>
    <row r="3" spans="1:12" x14ac:dyDescent="0.15">
      <c r="A3" s="10">
        <v>8.3333333333333301E-2</v>
      </c>
      <c r="B3" s="11">
        <v>14</v>
      </c>
      <c r="C3" s="11">
        <v>0.4</v>
      </c>
      <c r="D3" s="84">
        <f>日射!T16</f>
        <v>0</v>
      </c>
      <c r="E3" s="81">
        <v>152</v>
      </c>
      <c r="F3" s="81"/>
      <c r="G3" s="81">
        <f>イメージ!C30</f>
        <v>37.200000000000003</v>
      </c>
      <c r="H3" s="81"/>
      <c r="I3" s="47">
        <f t="shared" ref="I3:I25" si="0">48*(B3-C3)</f>
        <v>652.79999999999995</v>
      </c>
      <c r="J3" s="48">
        <f>換気量!I8</f>
        <v>219.88404444444444</v>
      </c>
      <c r="K3" s="32">
        <f>D3+E3+F3+G3+H3-I3-J3</f>
        <v>-683.48404444444441</v>
      </c>
      <c r="L3" s="97">
        <f t="shared" ref="L3:L25" si="1">B3-C3</f>
        <v>13.6</v>
      </c>
    </row>
    <row r="4" spans="1:12" x14ac:dyDescent="0.15">
      <c r="A4" s="10">
        <v>0.125</v>
      </c>
      <c r="B4" s="11">
        <v>14</v>
      </c>
      <c r="C4" s="11">
        <v>0.4</v>
      </c>
      <c r="D4" s="84">
        <f>日射!T17</f>
        <v>0</v>
      </c>
      <c r="E4" s="81">
        <v>152</v>
      </c>
      <c r="F4" s="81"/>
      <c r="G4" s="81">
        <f>イメージ!D30</f>
        <v>37.200000000000003</v>
      </c>
      <c r="H4" s="81"/>
      <c r="I4" s="47">
        <f t="shared" si="0"/>
        <v>652.79999999999995</v>
      </c>
      <c r="J4" s="48">
        <f>換気量!I9</f>
        <v>219.88404444444444</v>
      </c>
      <c r="K4" s="32">
        <f t="shared" ref="K4:K24" si="2">D4+E4+F4+G4+H4-I4-J4</f>
        <v>-683.48404444444441</v>
      </c>
      <c r="L4" s="97">
        <f t="shared" si="1"/>
        <v>13.6</v>
      </c>
    </row>
    <row r="5" spans="1:12" x14ac:dyDescent="0.15">
      <c r="A5" s="10">
        <v>0.16666666666666699</v>
      </c>
      <c r="B5" s="11">
        <v>14</v>
      </c>
      <c r="C5" s="11">
        <v>0.4</v>
      </c>
      <c r="D5" s="84">
        <f>日射!T18</f>
        <v>0</v>
      </c>
      <c r="E5" s="81">
        <v>152</v>
      </c>
      <c r="F5" s="81"/>
      <c r="G5" s="81">
        <f>イメージ!E30</f>
        <v>37.200000000000003</v>
      </c>
      <c r="H5" s="81"/>
      <c r="I5" s="47">
        <f t="shared" si="0"/>
        <v>652.79999999999995</v>
      </c>
      <c r="J5" s="48">
        <f>換気量!I10</f>
        <v>219.88404444444444</v>
      </c>
      <c r="K5" s="32">
        <f t="shared" si="2"/>
        <v>-683.48404444444441</v>
      </c>
      <c r="L5" s="97">
        <f t="shared" si="1"/>
        <v>13.6</v>
      </c>
    </row>
    <row r="6" spans="1:12" x14ac:dyDescent="0.15">
      <c r="A6" s="10">
        <v>0.20833333333333301</v>
      </c>
      <c r="B6" s="11">
        <v>14</v>
      </c>
      <c r="C6" s="11">
        <v>0.3</v>
      </c>
      <c r="D6" s="84">
        <f>日射!T19</f>
        <v>0</v>
      </c>
      <c r="E6" s="81">
        <v>152</v>
      </c>
      <c r="F6" s="81"/>
      <c r="G6" s="81">
        <f>イメージ!F30</f>
        <v>37.200000000000003</v>
      </c>
      <c r="H6" s="81"/>
      <c r="I6" s="47">
        <f t="shared" si="0"/>
        <v>657.59999999999991</v>
      </c>
      <c r="J6" s="48">
        <f>換気量!I11</f>
        <v>221.50083888888886</v>
      </c>
      <c r="K6" s="32">
        <f t="shared" si="2"/>
        <v>-689.90083888888876</v>
      </c>
      <c r="L6" s="97">
        <f t="shared" si="1"/>
        <v>13.7</v>
      </c>
    </row>
    <row r="7" spans="1:12" x14ac:dyDescent="0.15">
      <c r="A7" s="10">
        <v>0.25</v>
      </c>
      <c r="B7" s="11">
        <v>14</v>
      </c>
      <c r="C7" s="11">
        <v>0.2</v>
      </c>
      <c r="D7" s="84">
        <f>日射!T20</f>
        <v>0</v>
      </c>
      <c r="E7" s="81">
        <v>152</v>
      </c>
      <c r="F7" s="81"/>
      <c r="G7" s="81">
        <f>イメージ!G30</f>
        <v>37.200000000000003</v>
      </c>
      <c r="H7" s="81"/>
      <c r="I7" s="47">
        <f t="shared" si="0"/>
        <v>662.40000000000009</v>
      </c>
      <c r="J7" s="48">
        <f>換気量!I12</f>
        <v>223.11763333333332</v>
      </c>
      <c r="K7" s="32">
        <f t="shared" si="2"/>
        <v>-696.31763333333345</v>
      </c>
      <c r="L7" s="97">
        <f t="shared" si="1"/>
        <v>13.8</v>
      </c>
    </row>
    <row r="8" spans="1:12" x14ac:dyDescent="0.15">
      <c r="A8" s="10">
        <v>0.29166666666666702</v>
      </c>
      <c r="B8" s="11">
        <v>14</v>
      </c>
      <c r="C8" s="11">
        <v>0.2</v>
      </c>
      <c r="D8" s="84">
        <f>日射!T21</f>
        <v>0</v>
      </c>
      <c r="E8" s="81">
        <v>152</v>
      </c>
      <c r="F8" s="81"/>
      <c r="G8" s="81">
        <f>イメージ!H30</f>
        <v>37.200000000000003</v>
      </c>
      <c r="H8" s="81"/>
      <c r="I8" s="47">
        <f t="shared" si="0"/>
        <v>662.40000000000009</v>
      </c>
      <c r="J8" s="48">
        <f>換気量!I13</f>
        <v>223.11763333333332</v>
      </c>
      <c r="K8" s="32">
        <f t="shared" si="2"/>
        <v>-696.31763333333345</v>
      </c>
      <c r="L8" s="97">
        <f t="shared" si="1"/>
        <v>13.8</v>
      </c>
    </row>
    <row r="9" spans="1:12" x14ac:dyDescent="0.15">
      <c r="A9" s="10">
        <v>0.33333333333333298</v>
      </c>
      <c r="B9" s="11">
        <v>16</v>
      </c>
      <c r="C9" s="11">
        <v>0.5</v>
      </c>
      <c r="D9" s="84">
        <f>日射!T22</f>
        <v>228.84733980743417</v>
      </c>
      <c r="E9" s="81">
        <v>152</v>
      </c>
      <c r="F9" s="81"/>
      <c r="G9" s="81">
        <f>イメージ!I30</f>
        <v>738.5</v>
      </c>
      <c r="H9" s="81">
        <f>イメージ!I21*0.4</f>
        <v>175</v>
      </c>
      <c r="I9" s="47">
        <f t="shared" si="0"/>
        <v>744</v>
      </c>
      <c r="J9" s="48">
        <f>換気量!I14</f>
        <v>1297.9748947708333</v>
      </c>
      <c r="K9" s="32">
        <f t="shared" si="2"/>
        <v>-747.62755496339901</v>
      </c>
      <c r="L9" s="97">
        <f t="shared" si="1"/>
        <v>15.5</v>
      </c>
    </row>
    <row r="10" spans="1:12" x14ac:dyDescent="0.15">
      <c r="A10" s="10">
        <v>0.375</v>
      </c>
      <c r="B10" s="11">
        <v>18</v>
      </c>
      <c r="C10" s="11">
        <v>1.4</v>
      </c>
      <c r="D10" s="84">
        <f>日射!T23</f>
        <v>732.31148738378954</v>
      </c>
      <c r="E10" s="81">
        <v>152</v>
      </c>
      <c r="F10" s="81"/>
      <c r="G10" s="81">
        <f>イメージ!J30</f>
        <v>158.80000000000001</v>
      </c>
      <c r="H10" s="81"/>
      <c r="I10" s="47">
        <f t="shared" si="0"/>
        <v>796.80000000000007</v>
      </c>
      <c r="J10" s="48">
        <f>換気量!I15</f>
        <v>268.38787777777782</v>
      </c>
      <c r="K10" s="32">
        <f t="shared" si="2"/>
        <v>-22.076390393988277</v>
      </c>
      <c r="L10" s="97">
        <f t="shared" si="1"/>
        <v>16.600000000000001</v>
      </c>
    </row>
    <row r="11" spans="1:12" x14ac:dyDescent="0.15">
      <c r="A11" s="10">
        <v>0.41666666666666702</v>
      </c>
      <c r="B11" s="11">
        <v>20</v>
      </c>
      <c r="C11" s="11">
        <v>2.4</v>
      </c>
      <c r="D11" s="84">
        <f>日射!T24</f>
        <v>1159.4931883576667</v>
      </c>
      <c r="E11" s="81">
        <v>152</v>
      </c>
      <c r="F11" s="81"/>
      <c r="G11" s="81">
        <f>イメージ!K30</f>
        <v>341.29999999999995</v>
      </c>
      <c r="H11" s="81"/>
      <c r="I11" s="47">
        <f t="shared" si="0"/>
        <v>844.80000000000007</v>
      </c>
      <c r="J11" s="48">
        <f>換気量!I16</f>
        <v>284.55582222222222</v>
      </c>
      <c r="K11" s="32">
        <f t="shared" si="2"/>
        <v>523.43736613544434</v>
      </c>
      <c r="L11" s="97">
        <f t="shared" si="1"/>
        <v>17.600000000000001</v>
      </c>
    </row>
    <row r="12" spans="1:12" x14ac:dyDescent="0.15">
      <c r="A12" s="10">
        <v>0.45833333333333298</v>
      </c>
      <c r="B12" s="11">
        <v>20</v>
      </c>
      <c r="C12" s="11">
        <v>3.6</v>
      </c>
      <c r="D12" s="84">
        <f>日射!T25</f>
        <v>1785.0092504979866</v>
      </c>
      <c r="E12" s="81">
        <v>152</v>
      </c>
      <c r="F12" s="81"/>
      <c r="G12" s="81">
        <f>イメージ!L30</f>
        <v>237.2</v>
      </c>
      <c r="H12" s="81"/>
      <c r="I12" s="47">
        <f t="shared" si="0"/>
        <v>787.19999999999993</v>
      </c>
      <c r="J12" s="48">
        <f>換気量!I17</f>
        <v>265.15428888888886</v>
      </c>
      <c r="K12" s="32">
        <f t="shared" si="2"/>
        <v>1121.8549616090977</v>
      </c>
      <c r="L12" s="97">
        <f t="shared" si="1"/>
        <v>16.399999999999999</v>
      </c>
    </row>
    <row r="13" spans="1:12" x14ac:dyDescent="0.15">
      <c r="A13" s="10">
        <v>0.5</v>
      </c>
      <c r="B13" s="11">
        <v>20</v>
      </c>
      <c r="C13" s="11">
        <v>4</v>
      </c>
      <c r="D13" s="84">
        <f>日射!T26</f>
        <v>1907.0611650619514</v>
      </c>
      <c r="E13" s="81">
        <v>152</v>
      </c>
      <c r="F13" s="81"/>
      <c r="G13" s="81">
        <f>イメージ!M30</f>
        <v>428.29999999999995</v>
      </c>
      <c r="H13" s="81">
        <f>イメージ!M21*0.4</f>
        <v>1050</v>
      </c>
      <c r="I13" s="47">
        <f t="shared" si="0"/>
        <v>768</v>
      </c>
      <c r="J13" s="48">
        <f>換気量!I18</f>
        <v>1422.3315555555555</v>
      </c>
      <c r="K13" s="32">
        <f t="shared" si="2"/>
        <v>1347.0296095063959</v>
      </c>
      <c r="L13" s="97">
        <f t="shared" si="1"/>
        <v>16</v>
      </c>
    </row>
    <row r="14" spans="1:12" x14ac:dyDescent="0.15">
      <c r="A14" s="10">
        <v>0.54166666666666696</v>
      </c>
      <c r="B14" s="11">
        <v>20</v>
      </c>
      <c r="C14" s="11">
        <v>4.8</v>
      </c>
      <c r="D14" s="84">
        <f>日射!T27</f>
        <v>1922.3176543824475</v>
      </c>
      <c r="E14" s="81">
        <v>152</v>
      </c>
      <c r="F14" s="81"/>
      <c r="G14" s="81">
        <f>イメージ!N30</f>
        <v>341.29999999999995</v>
      </c>
      <c r="H14" s="81"/>
      <c r="I14" s="47">
        <f t="shared" si="0"/>
        <v>729.59999999999991</v>
      </c>
      <c r="J14" s="48">
        <f>換気量!I19</f>
        <v>245.75275555555552</v>
      </c>
      <c r="K14" s="32">
        <f t="shared" si="2"/>
        <v>1440.2648988268922</v>
      </c>
      <c r="L14" s="97">
        <f t="shared" si="1"/>
        <v>15.2</v>
      </c>
    </row>
    <row r="15" spans="1:12" x14ac:dyDescent="0.15">
      <c r="A15" s="10">
        <v>0.58333333333333304</v>
      </c>
      <c r="B15" s="11">
        <v>20</v>
      </c>
      <c r="C15" s="11">
        <v>6.3</v>
      </c>
      <c r="D15" s="84">
        <f>日射!T28</f>
        <v>1266.2886136011361</v>
      </c>
      <c r="E15" s="81">
        <v>152</v>
      </c>
      <c r="F15" s="81"/>
      <c r="G15" s="81">
        <f>イメージ!O30</f>
        <v>237.2</v>
      </c>
      <c r="H15" s="81"/>
      <c r="I15" s="47">
        <f t="shared" si="0"/>
        <v>657.59999999999991</v>
      </c>
      <c r="J15" s="48">
        <f>換気量!I20</f>
        <v>221.50083888888886</v>
      </c>
      <c r="K15" s="32">
        <f t="shared" si="2"/>
        <v>776.38777471224739</v>
      </c>
      <c r="L15" s="97">
        <f t="shared" si="1"/>
        <v>13.7</v>
      </c>
    </row>
    <row r="16" spans="1:12" x14ac:dyDescent="0.15">
      <c r="A16" s="10">
        <v>0.625</v>
      </c>
      <c r="B16" s="11">
        <v>20</v>
      </c>
      <c r="C16" s="11">
        <v>6.2</v>
      </c>
      <c r="D16" s="84">
        <f>日射!T29</f>
        <v>1128.9802097166753</v>
      </c>
      <c r="E16" s="81">
        <v>152</v>
      </c>
      <c r="F16" s="81"/>
      <c r="G16" s="81">
        <f>イメージ!P30</f>
        <v>237.2</v>
      </c>
      <c r="H16" s="81"/>
      <c r="I16" s="47">
        <f t="shared" si="0"/>
        <v>662.40000000000009</v>
      </c>
      <c r="J16" s="48">
        <f>換気量!I21</f>
        <v>223.11763333333332</v>
      </c>
      <c r="K16" s="32">
        <f t="shared" si="2"/>
        <v>632.66257638334196</v>
      </c>
      <c r="L16" s="97">
        <f t="shared" si="1"/>
        <v>13.8</v>
      </c>
    </row>
    <row r="17" spans="1:12" x14ac:dyDescent="0.15">
      <c r="A17" s="10">
        <v>0.66666666666666696</v>
      </c>
      <c r="B17" s="11">
        <v>20</v>
      </c>
      <c r="C17" s="11">
        <v>6.5</v>
      </c>
      <c r="D17" s="84">
        <f>日射!T30</f>
        <v>945.90233787072827</v>
      </c>
      <c r="E17" s="81">
        <v>152</v>
      </c>
      <c r="F17" s="81"/>
      <c r="G17" s="81">
        <f>イメージ!Q30</f>
        <v>341.29999999999995</v>
      </c>
      <c r="H17" s="81"/>
      <c r="I17" s="47">
        <f t="shared" si="0"/>
        <v>648</v>
      </c>
      <c r="J17" s="48">
        <f>換気量!I22</f>
        <v>218.26724999999999</v>
      </c>
      <c r="K17" s="32">
        <f t="shared" si="2"/>
        <v>572.93508787072835</v>
      </c>
      <c r="L17" s="97">
        <f t="shared" si="1"/>
        <v>13.5</v>
      </c>
    </row>
    <row r="18" spans="1:12" x14ac:dyDescent="0.15">
      <c r="A18" s="10">
        <v>0.70833333333333304</v>
      </c>
      <c r="B18" s="11">
        <v>20</v>
      </c>
      <c r="C18" s="11">
        <v>6.3</v>
      </c>
      <c r="D18" s="84">
        <f>日射!T31</f>
        <v>457.69467961486833</v>
      </c>
      <c r="E18" s="81">
        <v>152</v>
      </c>
      <c r="F18" s="81">
        <v>29.2</v>
      </c>
      <c r="G18" s="81">
        <f>イメージ!R30</f>
        <v>237.2</v>
      </c>
      <c r="H18" s="81"/>
      <c r="I18" s="47">
        <f t="shared" si="0"/>
        <v>657.59999999999991</v>
      </c>
      <c r="J18" s="48">
        <f>換気量!I23</f>
        <v>221.50083888888886</v>
      </c>
      <c r="K18" s="32">
        <f t="shared" si="2"/>
        <v>-3.0061592740202912</v>
      </c>
      <c r="L18" s="97">
        <f t="shared" si="1"/>
        <v>13.7</v>
      </c>
    </row>
    <row r="19" spans="1:12" x14ac:dyDescent="0.15">
      <c r="A19" s="10">
        <v>0.75</v>
      </c>
      <c r="B19" s="11">
        <v>20</v>
      </c>
      <c r="C19" s="11">
        <v>5.5</v>
      </c>
      <c r="D19" s="84">
        <f>日射!T32</f>
        <v>1505.5395013771674</v>
      </c>
      <c r="E19" s="81">
        <v>152</v>
      </c>
      <c r="F19" s="81">
        <v>36.5</v>
      </c>
      <c r="G19" s="81">
        <f>イメージ!S30</f>
        <v>550</v>
      </c>
      <c r="H19" s="81">
        <f>イメージ!S21*0.4</f>
        <v>1050</v>
      </c>
      <c r="I19" s="47">
        <f t="shared" si="0"/>
        <v>696</v>
      </c>
      <c r="J19" s="48">
        <f>換気量!I24</f>
        <v>1288.9879722222222</v>
      </c>
      <c r="K19" s="32">
        <f t="shared" si="2"/>
        <v>1309.0515291549455</v>
      </c>
      <c r="L19" s="97">
        <f t="shared" si="1"/>
        <v>14.5</v>
      </c>
    </row>
    <row r="20" spans="1:12" x14ac:dyDescent="0.15">
      <c r="A20" s="10">
        <v>0.79166666666666696</v>
      </c>
      <c r="B20" s="11">
        <v>20</v>
      </c>
      <c r="C20" s="11">
        <v>5.5</v>
      </c>
      <c r="D20" s="84">
        <f>日射!T33</f>
        <v>0</v>
      </c>
      <c r="E20" s="81">
        <v>152</v>
      </c>
      <c r="F20" s="81">
        <v>21.9</v>
      </c>
      <c r="G20" s="81">
        <f>イメージ!T30</f>
        <v>410.79999999999995</v>
      </c>
      <c r="H20" s="81"/>
      <c r="I20" s="47">
        <f t="shared" si="0"/>
        <v>696</v>
      </c>
      <c r="J20" s="48">
        <f>換気量!I25</f>
        <v>234.43519444444442</v>
      </c>
      <c r="K20" s="32">
        <f t="shared" si="2"/>
        <v>-345.73519444444446</v>
      </c>
      <c r="L20" s="97">
        <f t="shared" si="1"/>
        <v>14.5</v>
      </c>
    </row>
    <row r="21" spans="1:12" x14ac:dyDescent="0.15">
      <c r="A21" s="10">
        <v>0.83333333333333304</v>
      </c>
      <c r="B21" s="11">
        <v>20</v>
      </c>
      <c r="C21" s="11">
        <v>5.6</v>
      </c>
      <c r="D21" s="84">
        <f>日射!T34</f>
        <v>0</v>
      </c>
      <c r="E21" s="81">
        <v>152</v>
      </c>
      <c r="F21" s="81">
        <v>43.8</v>
      </c>
      <c r="G21" s="81">
        <f>イメージ!U30</f>
        <v>537.20000000000005</v>
      </c>
      <c r="H21" s="81"/>
      <c r="I21" s="47">
        <f t="shared" si="0"/>
        <v>691.2</v>
      </c>
      <c r="J21" s="48">
        <f>換気量!I26</f>
        <v>232.8184</v>
      </c>
      <c r="K21" s="32">
        <f t="shared" si="2"/>
        <v>-191.01840000000004</v>
      </c>
      <c r="L21" s="97">
        <f t="shared" si="1"/>
        <v>14.4</v>
      </c>
    </row>
    <row r="22" spans="1:12" x14ac:dyDescent="0.15">
      <c r="A22" s="10">
        <v>0.875</v>
      </c>
      <c r="B22" s="11">
        <v>18</v>
      </c>
      <c r="C22" s="11">
        <v>5.5</v>
      </c>
      <c r="D22" s="84">
        <f>日射!T35</f>
        <v>0</v>
      </c>
      <c r="E22" s="81">
        <v>152</v>
      </c>
      <c r="F22" s="81">
        <v>36.5</v>
      </c>
      <c r="G22" s="81">
        <f>イメージ!V30</f>
        <v>537.20000000000005</v>
      </c>
      <c r="H22" s="81"/>
      <c r="I22" s="47">
        <f t="shared" si="0"/>
        <v>600</v>
      </c>
      <c r="J22" s="48">
        <f>換気量!I27</f>
        <v>202.09930555555556</v>
      </c>
      <c r="K22" s="32">
        <f t="shared" si="2"/>
        <v>-76.399305555555515</v>
      </c>
      <c r="L22" s="97">
        <f t="shared" si="1"/>
        <v>12.5</v>
      </c>
    </row>
    <row r="23" spans="1:12" x14ac:dyDescent="0.15">
      <c r="A23" s="10">
        <v>0.91666666666666696</v>
      </c>
      <c r="B23" s="11">
        <v>18</v>
      </c>
      <c r="C23" s="11">
        <v>5.2</v>
      </c>
      <c r="D23" s="84">
        <f>日射!T36</f>
        <v>0</v>
      </c>
      <c r="E23" s="81">
        <v>152</v>
      </c>
      <c r="F23" s="81">
        <v>21.9</v>
      </c>
      <c r="G23" s="81">
        <f>イメージ!W30</f>
        <v>358.79999999999995</v>
      </c>
      <c r="H23" s="81"/>
      <c r="I23" s="47">
        <f t="shared" si="0"/>
        <v>614.40000000000009</v>
      </c>
      <c r="J23" s="48">
        <f>換気量!I28</f>
        <v>206.94968888888889</v>
      </c>
      <c r="K23" s="32">
        <f t="shared" si="2"/>
        <v>-288.64968888888905</v>
      </c>
      <c r="L23" s="97">
        <f t="shared" si="1"/>
        <v>12.8</v>
      </c>
    </row>
    <row r="24" spans="1:12" x14ac:dyDescent="0.15">
      <c r="A24" s="10">
        <v>0.95833333333333304</v>
      </c>
      <c r="B24" s="11">
        <v>16</v>
      </c>
      <c r="C24" s="11">
        <v>4.9000000000000004</v>
      </c>
      <c r="D24" s="84">
        <f>日射!T37</f>
        <v>0</v>
      </c>
      <c r="E24" s="81">
        <v>152</v>
      </c>
      <c r="F24" s="81">
        <v>7.3</v>
      </c>
      <c r="G24" s="81">
        <f>イメージ!X30</f>
        <v>37.200000000000003</v>
      </c>
      <c r="H24" s="81"/>
      <c r="I24" s="47">
        <f t="shared" si="0"/>
        <v>532.79999999999995</v>
      </c>
      <c r="J24" s="48">
        <f>換気量!I29</f>
        <v>179.46418333333332</v>
      </c>
      <c r="K24" s="32">
        <f t="shared" si="2"/>
        <v>-515.76418333333322</v>
      </c>
      <c r="L24" s="97">
        <f t="shared" si="1"/>
        <v>11.1</v>
      </c>
    </row>
    <row r="25" spans="1:12" x14ac:dyDescent="0.15">
      <c r="A25" s="12">
        <v>1</v>
      </c>
      <c r="B25" s="11">
        <v>16</v>
      </c>
      <c r="C25" s="13">
        <v>4.9000000000000004</v>
      </c>
      <c r="D25" s="84">
        <f>日射!T38</f>
        <v>0</v>
      </c>
      <c r="E25" s="83">
        <v>152</v>
      </c>
      <c r="F25" s="83"/>
      <c r="G25" s="81">
        <f>イメージ!Y30</f>
        <v>37.200000000000003</v>
      </c>
      <c r="H25" s="83"/>
      <c r="I25" s="47">
        <f t="shared" si="0"/>
        <v>532.79999999999995</v>
      </c>
      <c r="J25" s="48">
        <f>換気量!I30</f>
        <v>179.46418333333332</v>
      </c>
      <c r="K25" s="33">
        <f>D25+E25+F25+G25+H25-I25-J25</f>
        <v>-523.06418333333329</v>
      </c>
      <c r="L25" s="97">
        <f t="shared" si="1"/>
        <v>11.1</v>
      </c>
    </row>
    <row r="26" spans="1:12" x14ac:dyDescent="0.15">
      <c r="A26" s="80"/>
      <c r="B26" s="80"/>
      <c r="C26" s="79"/>
      <c r="D26" s="94">
        <f t="shared" ref="D26:J26" si="3">SUM(D2:D25)</f>
        <v>13039.44542767185</v>
      </c>
      <c r="E26" s="82">
        <f t="shared" si="3"/>
        <v>3648</v>
      </c>
      <c r="F26" s="82">
        <f t="shared" si="3"/>
        <v>197.1</v>
      </c>
      <c r="G26" s="82">
        <f t="shared" si="3"/>
        <v>6027.0999999999995</v>
      </c>
      <c r="H26" s="82">
        <f t="shared" si="3"/>
        <v>2275</v>
      </c>
      <c r="I26" s="50">
        <f t="shared" si="3"/>
        <v>16334.4</v>
      </c>
      <c r="J26" s="51">
        <f t="shared" si="3"/>
        <v>8767.520472548611</v>
      </c>
      <c r="K26" s="60">
        <f>SUM(K2:K25)</f>
        <v>84.724955123240875</v>
      </c>
      <c r="L26" s="98"/>
    </row>
    <row r="27" spans="1:12" x14ac:dyDescent="0.15">
      <c r="D27" s="145">
        <f>SUM(D26:H26)</f>
        <v>25186.645427671847</v>
      </c>
      <c r="E27" s="146"/>
      <c r="F27" s="146"/>
      <c r="G27" s="146"/>
      <c r="H27" s="146"/>
      <c r="I27" s="147">
        <f>SUM(I26:J26)</f>
        <v>25101.920472548612</v>
      </c>
      <c r="J27" s="148"/>
      <c r="K27" s="59">
        <f>SUM(D26+E26+F26+G26+H26+-I26-J26)</f>
        <v>84.724955123236214</v>
      </c>
    </row>
    <row r="28" spans="1:12" x14ac:dyDescent="0.15">
      <c r="H28" s="31"/>
    </row>
  </sheetData>
  <mergeCells count="2">
    <mergeCell ref="D27:H27"/>
    <mergeCell ref="I27:J27"/>
  </mergeCells>
  <phoneticPr fontId="1"/>
  <pageMargins left="0.7" right="0.7" top="0.75" bottom="0.75" header="0.3" footer="0.3"/>
  <pageSetup paperSize="9" scale="9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1"/>
  <sheetViews>
    <sheetView zoomScale="130" zoomScaleNormal="130" workbookViewId="0">
      <selection activeCell="L22" sqref="L22"/>
    </sheetView>
  </sheetViews>
  <sheetFormatPr defaultRowHeight="13.5" x14ac:dyDescent="0.15"/>
  <cols>
    <col min="1" max="3" width="7.375" customWidth="1"/>
    <col min="4" max="4" width="7.375" style="18" customWidth="1"/>
    <col min="5" max="5" width="10.75" customWidth="1"/>
    <col min="6" max="6" width="7.625" customWidth="1"/>
    <col min="7" max="7" width="16.5" customWidth="1"/>
    <col min="8" max="8" width="12.375" customWidth="1"/>
    <col min="9" max="9" width="9.5" bestFit="1" customWidth="1"/>
  </cols>
  <sheetData>
    <row r="5" spans="1:9" x14ac:dyDescent="0.15">
      <c r="A5" s="149" t="s">
        <v>73</v>
      </c>
      <c r="B5" s="76" t="s">
        <v>81</v>
      </c>
      <c r="C5" s="76" t="s">
        <v>83</v>
      </c>
      <c r="D5" s="149" t="s">
        <v>79</v>
      </c>
      <c r="E5" s="76" t="s">
        <v>84</v>
      </c>
      <c r="F5" s="149" t="s">
        <v>86</v>
      </c>
      <c r="G5" s="78" t="s">
        <v>97</v>
      </c>
      <c r="H5" s="78" t="s">
        <v>80</v>
      </c>
      <c r="I5" s="76" t="s">
        <v>94</v>
      </c>
    </row>
    <row r="6" spans="1:9" x14ac:dyDescent="0.15">
      <c r="A6" s="150"/>
      <c r="B6" s="77" t="s">
        <v>82</v>
      </c>
      <c r="C6" s="77" t="s">
        <v>82</v>
      </c>
      <c r="D6" s="150"/>
      <c r="E6" s="77" t="s">
        <v>85</v>
      </c>
      <c r="F6" s="150"/>
      <c r="G6" s="41">
        <v>57.8</v>
      </c>
      <c r="H6" s="41">
        <v>520</v>
      </c>
      <c r="I6" s="77" t="s">
        <v>87</v>
      </c>
    </row>
    <row r="7" spans="1:9" x14ac:dyDescent="0.15">
      <c r="A7" s="21">
        <v>4.1666666666666664E-2</v>
      </c>
      <c r="B7" s="22">
        <f>熱収支!B2</f>
        <v>16</v>
      </c>
      <c r="C7" s="22">
        <f>熱収支!C2</f>
        <v>0.7</v>
      </c>
      <c r="D7" s="23">
        <v>3600</v>
      </c>
      <c r="E7" s="24">
        <v>1007</v>
      </c>
      <c r="F7" s="24">
        <f>B7-C7</f>
        <v>15.3</v>
      </c>
      <c r="G7" s="66">
        <f>G6*E7*F7/D7</f>
        <v>247.36955</v>
      </c>
      <c r="H7" s="69"/>
      <c r="I7" s="70">
        <f>SUM(G7:H7)</f>
        <v>247.36955</v>
      </c>
    </row>
    <row r="8" spans="1:9" x14ac:dyDescent="0.15">
      <c r="A8" s="25">
        <v>8.3333333333333301E-2</v>
      </c>
      <c r="B8" s="22">
        <f>熱収支!B3</f>
        <v>14</v>
      </c>
      <c r="C8" s="22">
        <f>熱収支!C3</f>
        <v>0.4</v>
      </c>
      <c r="D8" s="26">
        <v>3600</v>
      </c>
      <c r="E8" s="27">
        <v>1007</v>
      </c>
      <c r="F8" s="27">
        <f t="shared" ref="F8:F30" si="0">B8-C8</f>
        <v>13.6</v>
      </c>
      <c r="G8" s="67">
        <f>G6*E8*F8/D8</f>
        <v>219.88404444444444</v>
      </c>
      <c r="H8" s="71"/>
      <c r="I8" s="72">
        <f t="shared" ref="I8:I29" si="1">SUM(G8:H8)</f>
        <v>219.88404444444444</v>
      </c>
    </row>
    <row r="9" spans="1:9" x14ac:dyDescent="0.15">
      <c r="A9" s="25">
        <v>0.125</v>
      </c>
      <c r="B9" s="22">
        <f>熱収支!B4</f>
        <v>14</v>
      </c>
      <c r="C9" s="22">
        <f>熱収支!C4</f>
        <v>0.4</v>
      </c>
      <c r="D9" s="26">
        <v>3600</v>
      </c>
      <c r="E9" s="27">
        <v>1007</v>
      </c>
      <c r="F9" s="27">
        <f t="shared" si="0"/>
        <v>13.6</v>
      </c>
      <c r="G9" s="67">
        <f>G6*E9*F9/D9</f>
        <v>219.88404444444444</v>
      </c>
      <c r="H9" s="71"/>
      <c r="I9" s="72">
        <f t="shared" si="1"/>
        <v>219.88404444444444</v>
      </c>
    </row>
    <row r="10" spans="1:9" x14ac:dyDescent="0.15">
      <c r="A10" s="25">
        <v>0.16666666666666699</v>
      </c>
      <c r="B10" s="22">
        <f>熱収支!B5</f>
        <v>14</v>
      </c>
      <c r="C10" s="22">
        <f>熱収支!C5</f>
        <v>0.4</v>
      </c>
      <c r="D10" s="26">
        <v>3600</v>
      </c>
      <c r="E10" s="27">
        <v>1007</v>
      </c>
      <c r="F10" s="27">
        <f t="shared" si="0"/>
        <v>13.6</v>
      </c>
      <c r="G10" s="67">
        <f>G6*E10*F10/D10</f>
        <v>219.88404444444444</v>
      </c>
      <c r="H10" s="71"/>
      <c r="I10" s="72">
        <f t="shared" si="1"/>
        <v>219.88404444444444</v>
      </c>
    </row>
    <row r="11" spans="1:9" x14ac:dyDescent="0.15">
      <c r="A11" s="25">
        <v>0.20833333333333301</v>
      </c>
      <c r="B11" s="22">
        <f>熱収支!B6</f>
        <v>14</v>
      </c>
      <c r="C11" s="22">
        <f>熱収支!C6</f>
        <v>0.3</v>
      </c>
      <c r="D11" s="26">
        <v>3600</v>
      </c>
      <c r="E11" s="27">
        <v>1007</v>
      </c>
      <c r="F11" s="27">
        <f t="shared" si="0"/>
        <v>13.7</v>
      </c>
      <c r="G11" s="67">
        <f>G6*E11*F11/D11</f>
        <v>221.50083888888886</v>
      </c>
      <c r="H11" s="71"/>
      <c r="I11" s="72">
        <f t="shared" si="1"/>
        <v>221.50083888888886</v>
      </c>
    </row>
    <row r="12" spans="1:9" x14ac:dyDescent="0.15">
      <c r="A12" s="25">
        <v>0.25</v>
      </c>
      <c r="B12" s="22">
        <f>熱収支!B7</f>
        <v>14</v>
      </c>
      <c r="C12" s="22">
        <f>熱収支!C7</f>
        <v>0.2</v>
      </c>
      <c r="D12" s="26">
        <v>3600</v>
      </c>
      <c r="E12" s="27">
        <v>1007</v>
      </c>
      <c r="F12" s="27">
        <f t="shared" si="0"/>
        <v>13.8</v>
      </c>
      <c r="G12" s="67">
        <f>G6*E12*F12/D12</f>
        <v>223.11763333333332</v>
      </c>
      <c r="H12" s="71"/>
      <c r="I12" s="72">
        <f t="shared" si="1"/>
        <v>223.11763333333332</v>
      </c>
    </row>
    <row r="13" spans="1:9" x14ac:dyDescent="0.15">
      <c r="A13" s="25">
        <v>0.29166666666666702</v>
      </c>
      <c r="B13" s="22">
        <f>熱収支!B8</f>
        <v>14</v>
      </c>
      <c r="C13" s="22">
        <f>熱収支!C8</f>
        <v>0.2</v>
      </c>
      <c r="D13" s="26">
        <v>3600</v>
      </c>
      <c r="E13" s="27">
        <v>1007</v>
      </c>
      <c r="F13" s="27">
        <f t="shared" si="0"/>
        <v>13.8</v>
      </c>
      <c r="G13" s="67">
        <f>G6*E13*F13/D13</f>
        <v>223.11763333333332</v>
      </c>
      <c r="H13" s="71"/>
      <c r="I13" s="72">
        <f t="shared" si="1"/>
        <v>223.11763333333332</v>
      </c>
    </row>
    <row r="14" spans="1:9" x14ac:dyDescent="0.15">
      <c r="A14" s="25">
        <v>0.33333333333333298</v>
      </c>
      <c r="B14" s="22">
        <f>熱収支!B9</f>
        <v>16</v>
      </c>
      <c r="C14" s="22">
        <f>熱収支!C9</f>
        <v>0.5</v>
      </c>
      <c r="D14" s="26">
        <v>3600</v>
      </c>
      <c r="E14" s="27">
        <v>1007</v>
      </c>
      <c r="F14" s="27">
        <f t="shared" si="0"/>
        <v>15.5</v>
      </c>
      <c r="G14" s="67">
        <f>G7*E14*F14/D14</f>
        <v>1072.5187836597222</v>
      </c>
      <c r="H14" s="71">
        <f>H6*E14*F14*0.1/D14</f>
        <v>225.45611111111111</v>
      </c>
      <c r="I14" s="72">
        <f t="shared" si="1"/>
        <v>1297.9748947708333</v>
      </c>
    </row>
    <row r="15" spans="1:9" x14ac:dyDescent="0.15">
      <c r="A15" s="25">
        <v>0.375</v>
      </c>
      <c r="B15" s="22">
        <f>熱収支!B10</f>
        <v>18</v>
      </c>
      <c r="C15" s="22">
        <f>熱収支!C10</f>
        <v>1.4</v>
      </c>
      <c r="D15" s="26">
        <v>3600</v>
      </c>
      <c r="E15" s="27">
        <v>1007</v>
      </c>
      <c r="F15" s="27">
        <f t="shared" si="0"/>
        <v>16.600000000000001</v>
      </c>
      <c r="G15" s="67">
        <f>G6*E15*F15/D15</f>
        <v>268.38787777777782</v>
      </c>
      <c r="H15" s="71"/>
      <c r="I15" s="72">
        <f t="shared" si="1"/>
        <v>268.38787777777782</v>
      </c>
    </row>
    <row r="16" spans="1:9" x14ac:dyDescent="0.15">
      <c r="A16" s="25">
        <v>0.41666666666666702</v>
      </c>
      <c r="B16" s="22">
        <f>熱収支!B11</f>
        <v>20</v>
      </c>
      <c r="C16" s="22">
        <f>熱収支!C11</f>
        <v>2.4</v>
      </c>
      <c r="D16" s="26">
        <v>3600</v>
      </c>
      <c r="E16" s="27">
        <v>1007</v>
      </c>
      <c r="F16" s="27">
        <f t="shared" si="0"/>
        <v>17.600000000000001</v>
      </c>
      <c r="G16" s="67">
        <f>G6*E16*F16/D16</f>
        <v>284.55582222222222</v>
      </c>
      <c r="H16" s="71"/>
      <c r="I16" s="72">
        <f t="shared" si="1"/>
        <v>284.55582222222222</v>
      </c>
    </row>
    <row r="17" spans="1:9" x14ac:dyDescent="0.15">
      <c r="A17" s="25">
        <v>0.45833333333333298</v>
      </c>
      <c r="B17" s="22">
        <f>熱収支!B12</f>
        <v>20</v>
      </c>
      <c r="C17" s="22">
        <f>熱収支!C12</f>
        <v>3.6</v>
      </c>
      <c r="D17" s="26">
        <v>3600</v>
      </c>
      <c r="E17" s="27">
        <v>1007</v>
      </c>
      <c r="F17" s="27">
        <f t="shared" si="0"/>
        <v>16.399999999999999</v>
      </c>
      <c r="G17" s="67">
        <f>G6*E17*F17/D17</f>
        <v>265.15428888888886</v>
      </c>
      <c r="H17" s="71"/>
      <c r="I17" s="72">
        <f t="shared" si="1"/>
        <v>265.15428888888886</v>
      </c>
    </row>
    <row r="18" spans="1:9" x14ac:dyDescent="0.15">
      <c r="A18" s="25">
        <v>0.5</v>
      </c>
      <c r="B18" s="22">
        <f>熱収支!B13</f>
        <v>20</v>
      </c>
      <c r="C18" s="22">
        <f>熱収支!C13</f>
        <v>4</v>
      </c>
      <c r="D18" s="26">
        <v>3600</v>
      </c>
      <c r="E18" s="27">
        <v>1007</v>
      </c>
      <c r="F18" s="27">
        <f t="shared" si="0"/>
        <v>16</v>
      </c>
      <c r="G18" s="67">
        <f>G6*E18*F18/D18</f>
        <v>258.68711111111111</v>
      </c>
      <c r="H18" s="71">
        <f>H6*E18*F18*0.5/D18</f>
        <v>1163.6444444444444</v>
      </c>
      <c r="I18" s="72">
        <f t="shared" si="1"/>
        <v>1422.3315555555555</v>
      </c>
    </row>
    <row r="19" spans="1:9" x14ac:dyDescent="0.15">
      <c r="A19" s="25">
        <v>0.54166666666666696</v>
      </c>
      <c r="B19" s="22">
        <f>熱収支!B14</f>
        <v>20</v>
      </c>
      <c r="C19" s="22">
        <f>熱収支!C14</f>
        <v>4.8</v>
      </c>
      <c r="D19" s="26">
        <v>3600</v>
      </c>
      <c r="E19" s="27">
        <v>1007</v>
      </c>
      <c r="F19" s="27">
        <f t="shared" si="0"/>
        <v>15.2</v>
      </c>
      <c r="G19" s="67">
        <f>G6*E19*F19/D19</f>
        <v>245.75275555555552</v>
      </c>
      <c r="H19" s="71"/>
      <c r="I19" s="72">
        <f t="shared" si="1"/>
        <v>245.75275555555552</v>
      </c>
    </row>
    <row r="20" spans="1:9" x14ac:dyDescent="0.15">
      <c r="A20" s="25">
        <v>0.58333333333333304</v>
      </c>
      <c r="B20" s="22">
        <f>熱収支!B15</f>
        <v>20</v>
      </c>
      <c r="C20" s="22">
        <f>熱収支!C15</f>
        <v>6.3</v>
      </c>
      <c r="D20" s="26">
        <v>3600</v>
      </c>
      <c r="E20" s="27">
        <v>1007</v>
      </c>
      <c r="F20" s="27">
        <f t="shared" si="0"/>
        <v>13.7</v>
      </c>
      <c r="G20" s="67">
        <f>G6*E20*F20/D20</f>
        <v>221.50083888888886</v>
      </c>
      <c r="H20" s="71"/>
      <c r="I20" s="72">
        <f t="shared" si="1"/>
        <v>221.50083888888886</v>
      </c>
    </row>
    <row r="21" spans="1:9" x14ac:dyDescent="0.15">
      <c r="A21" s="25">
        <v>0.625</v>
      </c>
      <c r="B21" s="22">
        <f>熱収支!B16</f>
        <v>20</v>
      </c>
      <c r="C21" s="22">
        <f>熱収支!C16</f>
        <v>6.2</v>
      </c>
      <c r="D21" s="26">
        <v>3600</v>
      </c>
      <c r="E21" s="27">
        <v>1007</v>
      </c>
      <c r="F21" s="27">
        <f t="shared" si="0"/>
        <v>13.8</v>
      </c>
      <c r="G21" s="67">
        <f>G6*E21*F21/D21</f>
        <v>223.11763333333332</v>
      </c>
      <c r="H21" s="71"/>
      <c r="I21" s="72">
        <f t="shared" si="1"/>
        <v>223.11763333333332</v>
      </c>
    </row>
    <row r="22" spans="1:9" x14ac:dyDescent="0.15">
      <c r="A22" s="25">
        <v>0.66666666666666696</v>
      </c>
      <c r="B22" s="22">
        <f>熱収支!B17</f>
        <v>20</v>
      </c>
      <c r="C22" s="22">
        <f>熱収支!C17</f>
        <v>6.5</v>
      </c>
      <c r="D22" s="26">
        <v>3600</v>
      </c>
      <c r="E22" s="27">
        <v>1007</v>
      </c>
      <c r="F22" s="27">
        <f t="shared" si="0"/>
        <v>13.5</v>
      </c>
      <c r="G22" s="67">
        <f>G6*E22*F22/D22</f>
        <v>218.26724999999999</v>
      </c>
      <c r="H22" s="71"/>
      <c r="I22" s="72">
        <f t="shared" si="1"/>
        <v>218.26724999999999</v>
      </c>
    </row>
    <row r="23" spans="1:9" x14ac:dyDescent="0.15">
      <c r="A23" s="25">
        <v>0.70833333333333304</v>
      </c>
      <c r="B23" s="22">
        <f>熱収支!B18</f>
        <v>20</v>
      </c>
      <c r="C23" s="22">
        <f>熱収支!C18</f>
        <v>6.3</v>
      </c>
      <c r="D23" s="26">
        <v>3600</v>
      </c>
      <c r="E23" s="27">
        <v>1007</v>
      </c>
      <c r="F23" s="27">
        <f t="shared" si="0"/>
        <v>13.7</v>
      </c>
      <c r="G23" s="67">
        <f>G6*E23*F23/D23</f>
        <v>221.50083888888886</v>
      </c>
      <c r="H23" s="71"/>
      <c r="I23" s="72">
        <f t="shared" si="1"/>
        <v>221.50083888888886</v>
      </c>
    </row>
    <row r="24" spans="1:9" x14ac:dyDescent="0.15">
      <c r="A24" s="25">
        <v>0.75</v>
      </c>
      <c r="B24" s="22">
        <f>熱収支!B19</f>
        <v>20</v>
      </c>
      <c r="C24" s="22">
        <f>熱収支!C19</f>
        <v>5.5</v>
      </c>
      <c r="D24" s="26">
        <v>3600</v>
      </c>
      <c r="E24" s="27">
        <v>1007</v>
      </c>
      <c r="F24" s="27">
        <f t="shared" si="0"/>
        <v>14.5</v>
      </c>
      <c r="G24" s="67">
        <f>G6*E24*F24/D24</f>
        <v>234.43519444444442</v>
      </c>
      <c r="H24" s="71">
        <f>H6*E24*F24*0.5/D24</f>
        <v>1054.5527777777777</v>
      </c>
      <c r="I24" s="72">
        <f t="shared" si="1"/>
        <v>1288.9879722222222</v>
      </c>
    </row>
    <row r="25" spans="1:9" x14ac:dyDescent="0.15">
      <c r="A25" s="25">
        <v>0.79166666666666696</v>
      </c>
      <c r="B25" s="22">
        <f>熱収支!B20</f>
        <v>20</v>
      </c>
      <c r="C25" s="22">
        <f>熱収支!C20</f>
        <v>5.5</v>
      </c>
      <c r="D25" s="26">
        <v>3600</v>
      </c>
      <c r="E25" s="27">
        <v>1007</v>
      </c>
      <c r="F25" s="27">
        <f t="shared" si="0"/>
        <v>14.5</v>
      </c>
      <c r="G25" s="67">
        <f>G6*E25*F25/D25</f>
        <v>234.43519444444442</v>
      </c>
      <c r="H25" s="71"/>
      <c r="I25" s="72">
        <f t="shared" si="1"/>
        <v>234.43519444444442</v>
      </c>
    </row>
    <row r="26" spans="1:9" x14ac:dyDescent="0.15">
      <c r="A26" s="25">
        <v>0.83333333333333304</v>
      </c>
      <c r="B26" s="22">
        <f>熱収支!B21</f>
        <v>20</v>
      </c>
      <c r="C26" s="22">
        <f>熱収支!C21</f>
        <v>5.6</v>
      </c>
      <c r="D26" s="26">
        <v>3600</v>
      </c>
      <c r="E26" s="27">
        <v>1007</v>
      </c>
      <c r="F26" s="27">
        <f t="shared" si="0"/>
        <v>14.4</v>
      </c>
      <c r="G26" s="67">
        <f>G6*E26*F26/D26</f>
        <v>232.8184</v>
      </c>
      <c r="H26" s="71"/>
      <c r="I26" s="72">
        <f t="shared" si="1"/>
        <v>232.8184</v>
      </c>
    </row>
    <row r="27" spans="1:9" x14ac:dyDescent="0.15">
      <c r="A27" s="25">
        <v>0.875</v>
      </c>
      <c r="B27" s="22">
        <f>熱収支!B22</f>
        <v>18</v>
      </c>
      <c r="C27" s="22">
        <f>熱収支!C22</f>
        <v>5.5</v>
      </c>
      <c r="D27" s="26">
        <v>3600</v>
      </c>
      <c r="E27" s="27">
        <v>1007</v>
      </c>
      <c r="F27" s="27">
        <f t="shared" si="0"/>
        <v>12.5</v>
      </c>
      <c r="G27" s="67">
        <f>G6*E27*F27/D27</f>
        <v>202.09930555555556</v>
      </c>
      <c r="H27" s="71"/>
      <c r="I27" s="72">
        <f t="shared" si="1"/>
        <v>202.09930555555556</v>
      </c>
    </row>
    <row r="28" spans="1:9" x14ac:dyDescent="0.15">
      <c r="A28" s="25">
        <v>0.91666666666666696</v>
      </c>
      <c r="B28" s="22">
        <f>熱収支!B23</f>
        <v>18</v>
      </c>
      <c r="C28" s="22">
        <f>熱収支!C23</f>
        <v>5.2</v>
      </c>
      <c r="D28" s="26">
        <v>3600</v>
      </c>
      <c r="E28" s="27">
        <v>1007</v>
      </c>
      <c r="F28" s="27">
        <f t="shared" si="0"/>
        <v>12.8</v>
      </c>
      <c r="G28" s="67">
        <f>G6*E28*F28/D28</f>
        <v>206.94968888888889</v>
      </c>
      <c r="H28" s="71"/>
      <c r="I28" s="72">
        <f t="shared" si="1"/>
        <v>206.94968888888889</v>
      </c>
    </row>
    <row r="29" spans="1:9" x14ac:dyDescent="0.15">
      <c r="A29" s="25">
        <v>0.95833333333333304</v>
      </c>
      <c r="B29" s="22">
        <f>熱収支!B24</f>
        <v>16</v>
      </c>
      <c r="C29" s="22">
        <f>熱収支!C24</f>
        <v>4.9000000000000004</v>
      </c>
      <c r="D29" s="26">
        <v>3600</v>
      </c>
      <c r="E29" s="27">
        <v>1007</v>
      </c>
      <c r="F29" s="27">
        <f t="shared" si="0"/>
        <v>11.1</v>
      </c>
      <c r="G29" s="67">
        <f>G6*E29*F29/D29</f>
        <v>179.46418333333332</v>
      </c>
      <c r="H29" s="71"/>
      <c r="I29" s="72">
        <f t="shared" si="1"/>
        <v>179.46418333333332</v>
      </c>
    </row>
    <row r="30" spans="1:9" x14ac:dyDescent="0.15">
      <c r="A30" s="28">
        <v>1</v>
      </c>
      <c r="B30" s="95">
        <f>熱収支!B25</f>
        <v>16</v>
      </c>
      <c r="C30" s="95">
        <f>熱収支!C25</f>
        <v>4.9000000000000004</v>
      </c>
      <c r="D30" s="29">
        <v>3600</v>
      </c>
      <c r="E30" s="17">
        <v>1007</v>
      </c>
      <c r="F30" s="17">
        <f t="shared" si="0"/>
        <v>11.1</v>
      </c>
      <c r="G30" s="68">
        <f>G6*E30*F30/D30</f>
        <v>179.46418333333332</v>
      </c>
      <c r="H30" s="73"/>
      <c r="I30" s="74">
        <f>SUM(G30:H30)</f>
        <v>179.46418333333332</v>
      </c>
    </row>
    <row r="31" spans="1:9" x14ac:dyDescent="0.15">
      <c r="H31" s="75"/>
      <c r="I31" s="35">
        <f>SUM(I7:I30)</f>
        <v>8767.520472548611</v>
      </c>
    </row>
  </sheetData>
  <mergeCells count="3">
    <mergeCell ref="A5:A6"/>
    <mergeCell ref="D5:D6"/>
    <mergeCell ref="F5:F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A15" zoomScale="85" zoomScaleNormal="85" workbookViewId="0">
      <selection activeCell="AA9" sqref="AA9"/>
    </sheetView>
  </sheetViews>
  <sheetFormatPr defaultColWidth="9.25" defaultRowHeight="24.75" customHeight="1" x14ac:dyDescent="0.15"/>
  <cols>
    <col min="1" max="1" width="12" style="3" customWidth="1"/>
    <col min="2" max="25" width="7.875" style="3" customWidth="1"/>
    <col min="26" max="16384" width="9.25" style="3"/>
  </cols>
  <sheetData>
    <row r="1" spans="1:25" ht="30.75" customHeight="1" x14ac:dyDescent="0.15">
      <c r="A1" s="100" t="s">
        <v>43</v>
      </c>
      <c r="B1" s="107">
        <v>1</v>
      </c>
      <c r="C1" s="108">
        <v>2</v>
      </c>
      <c r="D1" s="108">
        <v>3</v>
      </c>
      <c r="E1" s="108">
        <v>4</v>
      </c>
      <c r="F1" s="108">
        <v>5</v>
      </c>
      <c r="G1" s="108">
        <v>6</v>
      </c>
      <c r="H1" s="108">
        <v>7</v>
      </c>
      <c r="I1" s="108">
        <v>8</v>
      </c>
      <c r="J1" s="108">
        <v>9</v>
      </c>
      <c r="K1" s="108">
        <v>10</v>
      </c>
      <c r="L1" s="108">
        <v>11</v>
      </c>
      <c r="M1" s="108">
        <v>12</v>
      </c>
      <c r="N1" s="108">
        <v>13</v>
      </c>
      <c r="O1" s="108">
        <v>14</v>
      </c>
      <c r="P1" s="108">
        <v>15</v>
      </c>
      <c r="Q1" s="108">
        <v>16</v>
      </c>
      <c r="R1" s="108">
        <v>17</v>
      </c>
      <c r="S1" s="108">
        <v>18</v>
      </c>
      <c r="T1" s="108">
        <v>19</v>
      </c>
      <c r="U1" s="108">
        <v>20</v>
      </c>
      <c r="V1" s="108">
        <v>21</v>
      </c>
      <c r="W1" s="108">
        <v>22</v>
      </c>
      <c r="X1" s="108">
        <v>23</v>
      </c>
      <c r="Y1" s="109">
        <v>24</v>
      </c>
    </row>
    <row r="2" spans="1:25" ht="30.75" customHeight="1" x14ac:dyDescent="0.15">
      <c r="A2" s="101" t="s">
        <v>46</v>
      </c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1"/>
    </row>
    <row r="3" spans="1:25" ht="30.75" customHeight="1" x14ac:dyDescent="0.15">
      <c r="A3" s="101" t="s">
        <v>45</v>
      </c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1"/>
    </row>
    <row r="4" spans="1:25" ht="30.75" customHeight="1" x14ac:dyDescent="0.15">
      <c r="A4" s="101" t="s">
        <v>137</v>
      </c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1"/>
    </row>
    <row r="5" spans="1:25" ht="30.75" customHeight="1" x14ac:dyDescent="0.15">
      <c r="A5" s="101" t="s">
        <v>138</v>
      </c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1"/>
    </row>
    <row r="6" spans="1:25" ht="30.75" customHeight="1" x14ac:dyDescent="0.15">
      <c r="A6" s="153" t="s">
        <v>47</v>
      </c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4"/>
    </row>
    <row r="7" spans="1:25" ht="30.75" customHeight="1" x14ac:dyDescent="0.15">
      <c r="A7" s="153"/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7"/>
    </row>
    <row r="8" spans="1:25" ht="30.75" customHeight="1" x14ac:dyDescent="0.15">
      <c r="A8" s="153"/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7"/>
    </row>
    <row r="9" spans="1:25" ht="30.75" customHeight="1" x14ac:dyDescent="0.15">
      <c r="A9" s="153"/>
      <c r="B9" s="135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</row>
    <row r="10" spans="1:25" ht="30.75" customHeight="1" x14ac:dyDescent="0.15">
      <c r="A10" s="153"/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7"/>
    </row>
    <row r="11" spans="1:25" ht="30.75" customHeight="1" x14ac:dyDescent="0.15">
      <c r="A11" s="153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7"/>
    </row>
    <row r="12" spans="1:25" ht="30.75" customHeight="1" x14ac:dyDescent="0.15">
      <c r="A12" s="153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7"/>
    </row>
    <row r="13" spans="1:25" ht="30.75" customHeight="1" x14ac:dyDescent="0.15">
      <c r="A13" s="153"/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40"/>
    </row>
    <row r="14" spans="1:25" ht="30.75" customHeight="1" x14ac:dyDescent="0.15">
      <c r="A14" s="151" t="s">
        <v>44</v>
      </c>
      <c r="B14" s="141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6"/>
    </row>
    <row r="15" spans="1:25" ht="30.75" customHeight="1" x14ac:dyDescent="0.15">
      <c r="A15" s="152"/>
      <c r="B15" s="142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4"/>
    </row>
    <row r="16" spans="1:25" ht="30.75" customHeight="1" x14ac:dyDescent="0.1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</row>
    <row r="17" spans="1:25" ht="30.75" customHeight="1" x14ac:dyDescent="0.15">
      <c r="A17" s="100" t="s">
        <v>43</v>
      </c>
      <c r="B17" s="107">
        <v>1</v>
      </c>
      <c r="C17" s="108">
        <v>2</v>
      </c>
      <c r="D17" s="108">
        <v>3</v>
      </c>
      <c r="E17" s="108">
        <v>4</v>
      </c>
      <c r="F17" s="108">
        <v>5</v>
      </c>
      <c r="G17" s="108">
        <v>6</v>
      </c>
      <c r="H17" s="108">
        <v>7</v>
      </c>
      <c r="I17" s="108">
        <v>8</v>
      </c>
      <c r="J17" s="108">
        <v>9</v>
      </c>
      <c r="K17" s="108">
        <v>10</v>
      </c>
      <c r="L17" s="108">
        <v>11</v>
      </c>
      <c r="M17" s="108">
        <v>12</v>
      </c>
      <c r="N17" s="108">
        <v>13</v>
      </c>
      <c r="O17" s="108">
        <v>14</v>
      </c>
      <c r="P17" s="108">
        <v>15</v>
      </c>
      <c r="Q17" s="108">
        <v>16</v>
      </c>
      <c r="R17" s="108">
        <v>17</v>
      </c>
      <c r="S17" s="108">
        <v>18</v>
      </c>
      <c r="T17" s="108">
        <v>19</v>
      </c>
      <c r="U17" s="108">
        <v>20</v>
      </c>
      <c r="V17" s="108">
        <v>21</v>
      </c>
      <c r="W17" s="108">
        <v>22</v>
      </c>
      <c r="X17" s="108">
        <v>23</v>
      </c>
      <c r="Y17" s="109">
        <v>24</v>
      </c>
    </row>
    <row r="18" spans="1:25" ht="30.75" customHeight="1" x14ac:dyDescent="0.15">
      <c r="A18" s="101" t="s">
        <v>134</v>
      </c>
      <c r="B18" s="110"/>
      <c r="C18" s="111"/>
      <c r="D18" s="111"/>
      <c r="E18" s="111"/>
      <c r="F18" s="111"/>
      <c r="G18" s="111">
        <f>日射!F20</f>
        <v>0</v>
      </c>
      <c r="H18" s="111">
        <f>日射!F21</f>
        <v>0</v>
      </c>
      <c r="I18" s="111">
        <f>日射!F22</f>
        <v>41.666666666666664</v>
      </c>
      <c r="J18" s="111">
        <f>日射!F23</f>
        <v>133.33333333333334</v>
      </c>
      <c r="K18" s="111">
        <f>日射!F24</f>
        <v>211.11111111111111</v>
      </c>
      <c r="L18" s="111">
        <f>日射!F25</f>
        <v>325</v>
      </c>
      <c r="M18" s="111">
        <f>日射!F26</f>
        <v>347.22222222222223</v>
      </c>
      <c r="N18" s="111">
        <f>日射!F27</f>
        <v>350</v>
      </c>
      <c r="O18" s="111">
        <f>日射!F28</f>
        <v>230.55555555555554</v>
      </c>
      <c r="P18" s="111">
        <f>日射!F29</f>
        <v>205.55555555555554</v>
      </c>
      <c r="Q18" s="111">
        <f>日射!F30</f>
        <v>172.22222222222223</v>
      </c>
      <c r="R18" s="111">
        <f>日射!F31</f>
        <v>83.333333333333329</v>
      </c>
      <c r="S18" s="111">
        <f>日射!F32</f>
        <v>8.3333333333333339</v>
      </c>
      <c r="T18" s="111"/>
      <c r="U18" s="111"/>
      <c r="V18" s="111"/>
      <c r="W18" s="111"/>
      <c r="X18" s="111"/>
      <c r="Y18" s="112"/>
    </row>
    <row r="19" spans="1:25" ht="30.75" customHeight="1" x14ac:dyDescent="0.15">
      <c r="A19" s="101" t="s">
        <v>45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>
        <v>292</v>
      </c>
      <c r="S19" s="111">
        <v>365</v>
      </c>
      <c r="T19" s="111">
        <v>219</v>
      </c>
      <c r="U19" s="111">
        <v>438</v>
      </c>
      <c r="V19" s="111">
        <v>365</v>
      </c>
      <c r="W19" s="111">
        <v>219</v>
      </c>
      <c r="X19" s="111">
        <v>73</v>
      </c>
      <c r="Y19" s="112">
        <v>437.5</v>
      </c>
    </row>
    <row r="20" spans="1:25" ht="30.75" customHeight="1" x14ac:dyDescent="0.15">
      <c r="A20" s="101" t="s">
        <v>137</v>
      </c>
      <c r="B20" s="110">
        <v>152</v>
      </c>
      <c r="C20" s="110">
        <v>152</v>
      </c>
      <c r="D20" s="110">
        <v>152</v>
      </c>
      <c r="E20" s="110">
        <v>152</v>
      </c>
      <c r="F20" s="110">
        <v>152</v>
      </c>
      <c r="G20" s="110">
        <v>152</v>
      </c>
      <c r="H20" s="110">
        <v>152</v>
      </c>
      <c r="I20" s="110">
        <v>152</v>
      </c>
      <c r="J20" s="110">
        <v>152</v>
      </c>
      <c r="K20" s="110">
        <v>152</v>
      </c>
      <c r="L20" s="110">
        <v>152</v>
      </c>
      <c r="M20" s="110">
        <v>152</v>
      </c>
      <c r="N20" s="110">
        <v>152</v>
      </c>
      <c r="O20" s="110">
        <v>152</v>
      </c>
      <c r="P20" s="110">
        <v>152</v>
      </c>
      <c r="Q20" s="110">
        <v>152</v>
      </c>
      <c r="R20" s="110">
        <v>152</v>
      </c>
      <c r="S20" s="110">
        <v>152</v>
      </c>
      <c r="T20" s="110">
        <v>152</v>
      </c>
      <c r="U20" s="110">
        <v>152</v>
      </c>
      <c r="V20" s="110">
        <v>152</v>
      </c>
      <c r="W20" s="110">
        <v>152</v>
      </c>
      <c r="X20" s="110">
        <v>152</v>
      </c>
      <c r="Y20" s="113">
        <v>152</v>
      </c>
    </row>
    <row r="21" spans="1:25" ht="30.75" customHeight="1" x14ac:dyDescent="0.15">
      <c r="A21" s="101" t="s">
        <v>138</v>
      </c>
      <c r="B21" s="110"/>
      <c r="C21" s="111"/>
      <c r="D21" s="111"/>
      <c r="E21" s="111"/>
      <c r="F21" s="111"/>
      <c r="G21" s="111"/>
      <c r="H21" s="111"/>
      <c r="I21" s="111">
        <v>437.5</v>
      </c>
      <c r="J21" s="111"/>
      <c r="K21" s="111"/>
      <c r="L21" s="111"/>
      <c r="M21" s="111">
        <v>2625</v>
      </c>
      <c r="N21" s="111"/>
      <c r="O21" s="111"/>
      <c r="P21" s="111"/>
      <c r="Q21" s="111"/>
      <c r="R21" s="111"/>
      <c r="S21" s="111">
        <v>2625</v>
      </c>
      <c r="T21" s="111"/>
      <c r="U21" s="111"/>
      <c r="V21" s="111"/>
      <c r="W21" s="111"/>
      <c r="X21" s="111"/>
      <c r="Y21" s="112"/>
    </row>
    <row r="22" spans="1:25" ht="30.75" customHeight="1" x14ac:dyDescent="0.15">
      <c r="A22" s="102" t="s">
        <v>74</v>
      </c>
      <c r="B22" s="114">
        <v>37.200000000000003</v>
      </c>
      <c r="C22" s="115">
        <v>37.200000000000003</v>
      </c>
      <c r="D22" s="115">
        <v>37.200000000000003</v>
      </c>
      <c r="E22" s="115">
        <v>37.200000000000003</v>
      </c>
      <c r="F22" s="115">
        <v>37.200000000000003</v>
      </c>
      <c r="G22" s="115">
        <v>37.200000000000003</v>
      </c>
      <c r="H22" s="115">
        <v>37.200000000000003</v>
      </c>
      <c r="I22" s="115">
        <v>37.200000000000003</v>
      </c>
      <c r="J22" s="115">
        <v>37.200000000000003</v>
      </c>
      <c r="K22" s="115">
        <v>37.200000000000003</v>
      </c>
      <c r="L22" s="115">
        <v>37.200000000000003</v>
      </c>
      <c r="M22" s="115">
        <v>37.200000000000003</v>
      </c>
      <c r="N22" s="115">
        <v>37.200000000000003</v>
      </c>
      <c r="O22" s="115">
        <v>37.200000000000003</v>
      </c>
      <c r="P22" s="115">
        <v>37.200000000000003</v>
      </c>
      <c r="Q22" s="115">
        <v>37.200000000000003</v>
      </c>
      <c r="R22" s="115">
        <v>37.200000000000003</v>
      </c>
      <c r="S22" s="115">
        <v>37.200000000000003</v>
      </c>
      <c r="T22" s="115">
        <v>37.200000000000003</v>
      </c>
      <c r="U22" s="115">
        <v>37.200000000000003</v>
      </c>
      <c r="V22" s="115">
        <v>37.200000000000003</v>
      </c>
      <c r="W22" s="115">
        <v>37.200000000000003</v>
      </c>
      <c r="X22" s="115">
        <v>37.200000000000003</v>
      </c>
      <c r="Y22" s="116">
        <v>37.200000000000003</v>
      </c>
    </row>
    <row r="23" spans="1:25" ht="30.75" customHeight="1" x14ac:dyDescent="0.15">
      <c r="A23" s="103" t="s">
        <v>139</v>
      </c>
      <c r="B23" s="117"/>
      <c r="C23" s="118"/>
      <c r="D23" s="118"/>
      <c r="E23" s="118"/>
      <c r="F23" s="118"/>
      <c r="G23" s="118"/>
      <c r="H23" s="118"/>
      <c r="I23" s="118"/>
      <c r="J23" s="118"/>
      <c r="K23" s="118">
        <v>200</v>
      </c>
      <c r="L23" s="118">
        <v>200</v>
      </c>
      <c r="M23" s="118">
        <v>200</v>
      </c>
      <c r="N23" s="118">
        <v>200</v>
      </c>
      <c r="O23" s="118">
        <v>200</v>
      </c>
      <c r="P23" s="118">
        <v>200</v>
      </c>
      <c r="Q23" s="118">
        <v>200</v>
      </c>
      <c r="R23" s="118">
        <v>200</v>
      </c>
      <c r="S23" s="118">
        <v>200</v>
      </c>
      <c r="T23" s="118">
        <v>200</v>
      </c>
      <c r="U23" s="118">
        <v>200</v>
      </c>
      <c r="V23" s="118">
        <v>200</v>
      </c>
      <c r="W23" s="118">
        <v>200</v>
      </c>
      <c r="X23" s="118"/>
      <c r="Y23" s="119"/>
    </row>
    <row r="24" spans="1:25" ht="30.75" customHeight="1" x14ac:dyDescent="0.15">
      <c r="A24" s="103" t="s">
        <v>75</v>
      </c>
      <c r="B24" s="117"/>
      <c r="C24" s="118"/>
      <c r="D24" s="118"/>
      <c r="E24" s="118"/>
      <c r="F24" s="118"/>
      <c r="G24" s="118"/>
      <c r="H24" s="118"/>
      <c r="I24" s="118">
        <v>46.3</v>
      </c>
      <c r="J24" s="118"/>
      <c r="K24" s="118"/>
      <c r="L24" s="118"/>
      <c r="M24" s="118">
        <v>69.5</v>
      </c>
      <c r="N24" s="118"/>
      <c r="O24" s="118"/>
      <c r="P24" s="118"/>
      <c r="Q24" s="118"/>
      <c r="R24" s="118"/>
      <c r="S24" s="118">
        <v>69.5</v>
      </c>
      <c r="T24" s="118">
        <v>69.5</v>
      </c>
      <c r="U24" s="118"/>
      <c r="V24" s="118"/>
      <c r="W24" s="118"/>
      <c r="X24" s="118"/>
      <c r="Y24" s="119"/>
    </row>
    <row r="25" spans="1:25" ht="30.75" customHeight="1" x14ac:dyDescent="0.15">
      <c r="A25" s="103" t="s">
        <v>141</v>
      </c>
      <c r="B25" s="117"/>
      <c r="C25" s="118"/>
      <c r="D25" s="118"/>
      <c r="E25" s="118"/>
      <c r="F25" s="118"/>
      <c r="G25" s="118"/>
      <c r="H25" s="118"/>
      <c r="I25" s="118">
        <v>121.6</v>
      </c>
      <c r="J25" s="118">
        <v>121.6</v>
      </c>
      <c r="K25" s="118"/>
      <c r="L25" s="118"/>
      <c r="M25" s="118">
        <v>121.6</v>
      </c>
      <c r="N25" s="118"/>
      <c r="O25" s="118"/>
      <c r="P25" s="118"/>
      <c r="Q25" s="118"/>
      <c r="R25" s="118"/>
      <c r="S25" s="118">
        <v>243.3</v>
      </c>
      <c r="T25" s="118"/>
      <c r="U25" s="118"/>
      <c r="V25" s="118"/>
      <c r="W25" s="118">
        <v>121.6</v>
      </c>
      <c r="X25" s="118"/>
      <c r="Y25" s="119"/>
    </row>
    <row r="26" spans="1:25" ht="30.75" customHeight="1" x14ac:dyDescent="0.15">
      <c r="A26" s="103" t="s">
        <v>140</v>
      </c>
      <c r="B26" s="117"/>
      <c r="C26" s="118"/>
      <c r="D26" s="118"/>
      <c r="E26" s="118"/>
      <c r="F26" s="118"/>
      <c r="G26" s="118"/>
      <c r="H26" s="118"/>
      <c r="I26" s="118">
        <v>104.1</v>
      </c>
      <c r="J26" s="118"/>
      <c r="K26" s="118">
        <v>104.1</v>
      </c>
      <c r="L26" s="118"/>
      <c r="M26" s="118"/>
      <c r="N26" s="118">
        <v>104.1</v>
      </c>
      <c r="O26" s="118"/>
      <c r="P26" s="118"/>
      <c r="Q26" s="118">
        <v>104.1</v>
      </c>
      <c r="R26" s="118"/>
      <c r="S26" s="118"/>
      <c r="T26" s="118">
        <v>104.1</v>
      </c>
      <c r="U26" s="118"/>
      <c r="V26" s="118"/>
      <c r="W26" s="118"/>
      <c r="X26" s="118"/>
      <c r="Y26" s="119"/>
    </row>
    <row r="27" spans="1:25" ht="30.75" customHeight="1" x14ac:dyDescent="0.15">
      <c r="A27" s="103" t="s">
        <v>77</v>
      </c>
      <c r="B27" s="117"/>
      <c r="C27" s="118"/>
      <c r="D27" s="118"/>
      <c r="E27" s="118"/>
      <c r="F27" s="118"/>
      <c r="G27" s="118"/>
      <c r="H27" s="118"/>
      <c r="I27" s="118">
        <v>263.3</v>
      </c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9"/>
    </row>
    <row r="28" spans="1:25" ht="30.75" customHeight="1" x14ac:dyDescent="0.15">
      <c r="A28" s="103" t="s">
        <v>76</v>
      </c>
      <c r="B28" s="117"/>
      <c r="C28" s="118"/>
      <c r="D28" s="118"/>
      <c r="E28" s="118"/>
      <c r="F28" s="118"/>
      <c r="G28" s="118"/>
      <c r="H28" s="118"/>
      <c r="I28" s="118">
        <v>166</v>
      </c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9"/>
    </row>
    <row r="29" spans="1:25" ht="30.75" customHeight="1" x14ac:dyDescent="0.15">
      <c r="A29" s="104" t="s">
        <v>78</v>
      </c>
      <c r="B29" s="120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>
        <v>300</v>
      </c>
      <c r="V29" s="121">
        <v>300</v>
      </c>
      <c r="W29" s="121"/>
      <c r="X29" s="121"/>
      <c r="Y29" s="122"/>
    </row>
    <row r="30" spans="1:25" ht="30.75" customHeight="1" x14ac:dyDescent="0.15">
      <c r="A30" s="101" t="s">
        <v>142</v>
      </c>
      <c r="B30" s="110">
        <f>SUM(B22:B29)</f>
        <v>37.200000000000003</v>
      </c>
      <c r="C30" s="110">
        <f t="shared" ref="C30:Y30" si="0">SUM(C22:C29)</f>
        <v>37.200000000000003</v>
      </c>
      <c r="D30" s="110">
        <f t="shared" si="0"/>
        <v>37.200000000000003</v>
      </c>
      <c r="E30" s="110">
        <f t="shared" si="0"/>
        <v>37.200000000000003</v>
      </c>
      <c r="F30" s="110">
        <f t="shared" si="0"/>
        <v>37.200000000000003</v>
      </c>
      <c r="G30" s="110">
        <f t="shared" si="0"/>
        <v>37.200000000000003</v>
      </c>
      <c r="H30" s="110">
        <f t="shared" si="0"/>
        <v>37.200000000000003</v>
      </c>
      <c r="I30" s="110">
        <f t="shared" si="0"/>
        <v>738.5</v>
      </c>
      <c r="J30" s="110">
        <f t="shared" si="0"/>
        <v>158.80000000000001</v>
      </c>
      <c r="K30" s="110">
        <f t="shared" si="0"/>
        <v>341.29999999999995</v>
      </c>
      <c r="L30" s="110">
        <f t="shared" si="0"/>
        <v>237.2</v>
      </c>
      <c r="M30" s="110">
        <f t="shared" si="0"/>
        <v>428.29999999999995</v>
      </c>
      <c r="N30" s="110">
        <f t="shared" si="0"/>
        <v>341.29999999999995</v>
      </c>
      <c r="O30" s="110">
        <f t="shared" si="0"/>
        <v>237.2</v>
      </c>
      <c r="P30" s="110">
        <f t="shared" si="0"/>
        <v>237.2</v>
      </c>
      <c r="Q30" s="110">
        <f t="shared" si="0"/>
        <v>341.29999999999995</v>
      </c>
      <c r="R30" s="110">
        <f t="shared" si="0"/>
        <v>237.2</v>
      </c>
      <c r="S30" s="110">
        <f t="shared" si="0"/>
        <v>550</v>
      </c>
      <c r="T30" s="110">
        <f t="shared" si="0"/>
        <v>410.79999999999995</v>
      </c>
      <c r="U30" s="110">
        <f t="shared" si="0"/>
        <v>537.20000000000005</v>
      </c>
      <c r="V30" s="110">
        <f t="shared" si="0"/>
        <v>537.20000000000005</v>
      </c>
      <c r="W30" s="110">
        <f t="shared" si="0"/>
        <v>358.79999999999995</v>
      </c>
      <c r="X30" s="110">
        <f t="shared" si="0"/>
        <v>37.200000000000003</v>
      </c>
      <c r="Y30" s="113">
        <f t="shared" si="0"/>
        <v>37.200000000000003</v>
      </c>
    </row>
    <row r="31" spans="1:25" ht="30.75" customHeight="1" x14ac:dyDescent="0.15">
      <c r="A31" s="105" t="s">
        <v>122</v>
      </c>
      <c r="B31" s="123"/>
      <c r="C31" s="124"/>
      <c r="D31" s="124"/>
      <c r="E31" s="124"/>
      <c r="F31" s="124"/>
      <c r="G31" s="124"/>
      <c r="H31" s="124"/>
      <c r="I31" s="124">
        <f>換気量!H14</f>
        <v>225.45611111111111</v>
      </c>
      <c r="J31" s="124"/>
      <c r="K31" s="124"/>
      <c r="L31" s="124"/>
      <c r="M31" s="124">
        <f>換気量!H18</f>
        <v>1163.6444444444444</v>
      </c>
      <c r="N31" s="124"/>
      <c r="O31" s="124"/>
      <c r="P31" s="124"/>
      <c r="Q31" s="124"/>
      <c r="R31" s="124"/>
      <c r="S31" s="124">
        <f>換気量!H24</f>
        <v>1054.5527777777777</v>
      </c>
      <c r="T31" s="124"/>
      <c r="U31" s="124"/>
      <c r="V31" s="124"/>
      <c r="W31" s="124"/>
      <c r="X31" s="124"/>
      <c r="Y31" s="125"/>
    </row>
    <row r="32" spans="1:25" ht="30.75" customHeight="1" x14ac:dyDescent="0.15">
      <c r="A32" s="106" t="s">
        <v>123</v>
      </c>
      <c r="B32" s="126">
        <f>換気量!G7</f>
        <v>247.36955</v>
      </c>
      <c r="C32" s="127">
        <f>換気量!G8</f>
        <v>219.88404444444444</v>
      </c>
      <c r="D32" s="127">
        <f>換気量!G9</f>
        <v>219.88404444444444</v>
      </c>
      <c r="E32" s="127">
        <f>換気量!G10</f>
        <v>219.88404444444444</v>
      </c>
      <c r="F32" s="127">
        <f>換気量!G11</f>
        <v>221.50083888888886</v>
      </c>
      <c r="G32" s="127">
        <f>換気量!G12</f>
        <v>223.11763333333332</v>
      </c>
      <c r="H32" s="127">
        <f>換気量!G13</f>
        <v>223.11763333333332</v>
      </c>
      <c r="I32" s="127">
        <f>換気量!G14</f>
        <v>1072.5187836597222</v>
      </c>
      <c r="J32" s="127">
        <f>換気量!G15</f>
        <v>268.38787777777782</v>
      </c>
      <c r="K32" s="127">
        <f>換気量!G16</f>
        <v>284.55582222222222</v>
      </c>
      <c r="L32" s="127">
        <f>換気量!G17</f>
        <v>265.15428888888886</v>
      </c>
      <c r="M32" s="127">
        <f>換気量!G18</f>
        <v>258.68711111111111</v>
      </c>
      <c r="N32" s="127">
        <f>換気量!G19</f>
        <v>245.75275555555552</v>
      </c>
      <c r="O32" s="127">
        <f>換気量!G20</f>
        <v>221.50083888888886</v>
      </c>
      <c r="P32" s="127">
        <f>換気量!G21</f>
        <v>223.11763333333332</v>
      </c>
      <c r="Q32" s="127">
        <f>換気量!G22</f>
        <v>218.26724999999999</v>
      </c>
      <c r="R32" s="127">
        <f>換気量!G23</f>
        <v>221.50083888888886</v>
      </c>
      <c r="S32" s="127">
        <f>換気量!G24</f>
        <v>234.43519444444442</v>
      </c>
      <c r="T32" s="127">
        <f>換気量!G25</f>
        <v>234.43519444444442</v>
      </c>
      <c r="U32" s="127">
        <f>換気量!G26</f>
        <v>232.8184</v>
      </c>
      <c r="V32" s="127">
        <f>換気量!G27</f>
        <v>202.09930555555556</v>
      </c>
      <c r="W32" s="127">
        <f>換気量!G28</f>
        <v>206.94968888888889</v>
      </c>
      <c r="X32" s="127">
        <f>換気量!G29</f>
        <v>179.46418333333332</v>
      </c>
      <c r="Y32" s="128">
        <f>換気量!G30</f>
        <v>179.46418333333332</v>
      </c>
    </row>
  </sheetData>
  <mergeCells count="3">
    <mergeCell ref="A14:A15"/>
    <mergeCell ref="A6:A13"/>
    <mergeCell ref="A16:Y16"/>
  </mergeCells>
  <phoneticPr fontId="1"/>
  <pageMargins left="0.7" right="0.7" top="0.75" bottom="0.75" header="0.3" footer="0.3"/>
  <pageSetup paperSize="8" scale="97" orientation="landscape" horizontalDpi="0" verticalDpi="0" r:id="rId1"/>
  <colBreaks count="1" manualBreakCount="1">
    <brk id="2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45"/>
  <sheetViews>
    <sheetView zoomScaleNormal="100" workbookViewId="0">
      <selection activeCell="G11" sqref="G11"/>
    </sheetView>
  </sheetViews>
  <sheetFormatPr defaultRowHeight="13.5" x14ac:dyDescent="0.15"/>
  <cols>
    <col min="2" max="2" width="6" customWidth="1"/>
    <col min="3" max="7" width="5.5" customWidth="1"/>
    <col min="8" max="11" width="9.625" bestFit="1" customWidth="1"/>
    <col min="12" max="14" width="9.25" bestFit="1" customWidth="1"/>
    <col min="15" max="15" width="10.625" bestFit="1" customWidth="1"/>
    <col min="16" max="19" width="9.125" bestFit="1" customWidth="1"/>
    <col min="20" max="20" width="9.5" bestFit="1" customWidth="1"/>
    <col min="25" max="25" width="12.875" customWidth="1"/>
  </cols>
  <sheetData>
    <row r="3" spans="2:25" s="18" customFormat="1" x14ac:dyDescent="0.15">
      <c r="B3" s="4" t="s">
        <v>71</v>
      </c>
      <c r="C3" s="4" t="s">
        <v>72</v>
      </c>
      <c r="D3" s="37" t="s">
        <v>98</v>
      </c>
      <c r="E3" s="4" t="s">
        <v>55</v>
      </c>
      <c r="F3" s="4" t="s">
        <v>56</v>
      </c>
      <c r="G3" s="4" t="s">
        <v>57</v>
      </c>
      <c r="H3" s="19" t="s">
        <v>58</v>
      </c>
      <c r="I3" s="4" t="s">
        <v>59</v>
      </c>
      <c r="J3" s="4" t="s">
        <v>60</v>
      </c>
      <c r="K3" s="4" t="s">
        <v>61</v>
      </c>
      <c r="L3" s="4" t="s">
        <v>62</v>
      </c>
      <c r="M3" s="58" t="s">
        <v>63</v>
      </c>
      <c r="O3" s="18" t="s">
        <v>124</v>
      </c>
      <c r="P3" s="3"/>
      <c r="R3" s="18" t="s">
        <v>104</v>
      </c>
    </row>
    <row r="4" spans="2:25" x14ac:dyDescent="0.15">
      <c r="B4" s="4" t="s">
        <v>64</v>
      </c>
      <c r="C4" s="36" t="s">
        <v>51</v>
      </c>
      <c r="D4" s="37">
        <v>5.2539999999999996</v>
      </c>
      <c r="E4" s="16">
        <v>0.10155</v>
      </c>
      <c r="F4" s="16">
        <v>2.2000000000000002</v>
      </c>
      <c r="G4" s="16">
        <v>0.75</v>
      </c>
      <c r="H4" s="54">
        <f>MIN(0.01*(5+20*(3*E4+F4)/G4),0.72)</f>
        <v>0.71790666666666669</v>
      </c>
      <c r="I4" s="55">
        <v>0.52</v>
      </c>
      <c r="J4" s="54">
        <f>H4*I4</f>
        <v>0.3733114666666667</v>
      </c>
      <c r="K4" s="54">
        <f>D4*F4</f>
        <v>11.5588</v>
      </c>
      <c r="L4" s="54">
        <v>0.93600000000000005</v>
      </c>
      <c r="M4" s="62">
        <f>J4*K4*L4</f>
        <v>4.0388704957286405</v>
      </c>
      <c r="O4" s="40" t="s">
        <v>105</v>
      </c>
      <c r="P4" s="39" t="s">
        <v>107</v>
      </c>
      <c r="Q4" s="39" t="s">
        <v>108</v>
      </c>
      <c r="R4" s="39" t="s">
        <v>121</v>
      </c>
      <c r="S4" s="158" t="s">
        <v>106</v>
      </c>
      <c r="T4" s="159"/>
      <c r="U4" s="160"/>
      <c r="V4" s="16" t="s">
        <v>112</v>
      </c>
      <c r="W4" s="39" t="s">
        <v>109</v>
      </c>
      <c r="X4" s="39" t="s">
        <v>110</v>
      </c>
      <c r="Y4" s="16" t="s">
        <v>113</v>
      </c>
    </row>
    <row r="5" spans="2:25" x14ac:dyDescent="0.15">
      <c r="B5" s="4" t="s">
        <v>65</v>
      </c>
      <c r="C5" s="165" t="s">
        <v>52</v>
      </c>
      <c r="D5" s="37">
        <v>2.5270000000000001</v>
      </c>
      <c r="E5" s="16">
        <v>0.10155</v>
      </c>
      <c r="F5" s="16">
        <v>1.3</v>
      </c>
      <c r="G5" s="16">
        <v>0.75</v>
      </c>
      <c r="H5" s="54">
        <f>MIN(0.01*(5+20*(3*E5+F5)/G5),0.72)</f>
        <v>0.47790666666666659</v>
      </c>
      <c r="I5" s="55">
        <v>0.27</v>
      </c>
      <c r="J5" s="54">
        <f t="shared" ref="J5:J10" si="0">H5*I5</f>
        <v>0.12903479999999998</v>
      </c>
      <c r="K5" s="54">
        <f>D5*F5</f>
        <v>3.2851000000000004</v>
      </c>
      <c r="L5" s="54">
        <v>0.57899999999999996</v>
      </c>
      <c r="M5" s="62">
        <f t="shared" ref="M5:M10" si="1">J5*K5*L5</f>
        <v>0.24543359623691999</v>
      </c>
      <c r="O5" s="40" t="s">
        <v>103</v>
      </c>
      <c r="P5" s="43">
        <v>7.2720000000000002</v>
      </c>
      <c r="Q5" s="43">
        <v>2.27</v>
      </c>
      <c r="R5" s="43">
        <f>P5*Q5</f>
        <v>16.507439999999999</v>
      </c>
      <c r="S5" s="43">
        <f>K10</f>
        <v>1.1571</v>
      </c>
      <c r="T5" s="43"/>
      <c r="U5" s="43"/>
      <c r="V5" s="43">
        <f>R5-S5</f>
        <v>15.350339999999999</v>
      </c>
      <c r="W5" s="43">
        <v>0.26100000000000001</v>
      </c>
      <c r="X5" s="43">
        <v>9.5676000000000008E-3</v>
      </c>
      <c r="Y5" s="61">
        <f>V5*W5*X5</f>
        <v>3.8332003288824003E-2</v>
      </c>
    </row>
    <row r="6" spans="2:25" x14ac:dyDescent="0.15">
      <c r="B6" s="4" t="s">
        <v>66</v>
      </c>
      <c r="C6" s="165"/>
      <c r="D6" s="37">
        <v>1.6</v>
      </c>
      <c r="E6" s="16">
        <v>0.48154999999999998</v>
      </c>
      <c r="F6" s="16">
        <v>1.45</v>
      </c>
      <c r="G6" s="16">
        <v>0.75</v>
      </c>
      <c r="H6" s="54">
        <f>MIN(0.01*(10+15*(3*E6+F6)/G6),0.72)</f>
        <v>0.67893000000000003</v>
      </c>
      <c r="I6" s="55">
        <v>0.27</v>
      </c>
      <c r="J6" s="54">
        <f t="shared" si="0"/>
        <v>0.18331110000000003</v>
      </c>
      <c r="K6" s="54">
        <f t="shared" ref="K6:K10" si="2">D6*F6</f>
        <v>2.3199999999999998</v>
      </c>
      <c r="L6" s="54">
        <v>0.57899999999999996</v>
      </c>
      <c r="M6" s="62">
        <f t="shared" si="1"/>
        <v>0.24623813440800002</v>
      </c>
      <c r="O6" s="40" t="s">
        <v>101</v>
      </c>
      <c r="P6" s="43">
        <v>7.2720000000000002</v>
      </c>
      <c r="Q6" s="43">
        <v>2.27</v>
      </c>
      <c r="R6" s="43">
        <f t="shared" ref="R6:R8" si="3">P6*Q6</f>
        <v>16.507439999999999</v>
      </c>
      <c r="S6" s="43">
        <f>K5</f>
        <v>3.2851000000000004</v>
      </c>
      <c r="T6" s="43">
        <f>K6</f>
        <v>2.3199999999999998</v>
      </c>
      <c r="U6" s="43"/>
      <c r="V6" s="43">
        <f>R6-S6-T6</f>
        <v>10.902339999999999</v>
      </c>
      <c r="W6" s="43">
        <v>0.57899999999999996</v>
      </c>
      <c r="X6" s="43">
        <v>9.5676000000000008E-3</v>
      </c>
      <c r="Y6" s="61">
        <f t="shared" ref="Y6:Y9" si="4">V6*W6*X6</f>
        <v>6.0395043118535996E-2</v>
      </c>
    </row>
    <row r="7" spans="2:25" x14ac:dyDescent="0.15">
      <c r="B7" s="4" t="s">
        <v>67</v>
      </c>
      <c r="C7" s="165" t="s">
        <v>53</v>
      </c>
      <c r="D7" s="37">
        <v>1.355</v>
      </c>
      <c r="E7" s="16">
        <v>0.63154999999999994</v>
      </c>
      <c r="F7" s="16">
        <v>0.9</v>
      </c>
      <c r="G7" s="16">
        <v>0.75</v>
      </c>
      <c r="H7" s="54">
        <f>MIN(0.01*(10+15*(3*E7+F7)/G7),0.72)</f>
        <v>0.65893000000000002</v>
      </c>
      <c r="I7" s="55">
        <v>0.27</v>
      </c>
      <c r="J7" s="54">
        <f t="shared" si="0"/>
        <v>0.17791110000000002</v>
      </c>
      <c r="K7" s="54">
        <f t="shared" si="2"/>
        <v>1.2195</v>
      </c>
      <c r="L7" s="54">
        <v>0.52300000000000002</v>
      </c>
      <c r="M7" s="62">
        <f t="shared" si="1"/>
        <v>0.11347143271335002</v>
      </c>
      <c r="O7" s="40" t="s">
        <v>100</v>
      </c>
      <c r="P7" s="43">
        <v>7.2720000000000002</v>
      </c>
      <c r="Q7" s="43">
        <v>2.27</v>
      </c>
      <c r="R7" s="43">
        <f t="shared" si="3"/>
        <v>16.507439999999999</v>
      </c>
      <c r="S7" s="43">
        <f>K4</f>
        <v>11.5588</v>
      </c>
      <c r="T7" s="43"/>
      <c r="U7" s="43"/>
      <c r="V7" s="43">
        <f>R7-S7</f>
        <v>4.9486399999999993</v>
      </c>
      <c r="W7" s="43">
        <v>0.93600000000000005</v>
      </c>
      <c r="X7" s="43">
        <v>9.5676000000000008E-3</v>
      </c>
      <c r="Y7" s="61">
        <f t="shared" si="4"/>
        <v>4.4316425147904001E-2</v>
      </c>
    </row>
    <row r="8" spans="2:25" x14ac:dyDescent="0.15">
      <c r="B8" s="4" t="s">
        <v>68</v>
      </c>
      <c r="C8" s="165"/>
      <c r="D8" s="37">
        <v>0.75</v>
      </c>
      <c r="E8" s="16">
        <v>0.33155000000000001</v>
      </c>
      <c r="F8" s="16">
        <v>1.8</v>
      </c>
      <c r="G8" s="16">
        <v>2.8740000000000001</v>
      </c>
      <c r="H8" s="54">
        <f>MIN(0.01*(10+15*(3*E8+F8)/G8),0.72)</f>
        <v>0.24585855949895619</v>
      </c>
      <c r="I8" s="55">
        <v>0.27</v>
      </c>
      <c r="J8" s="54">
        <f t="shared" si="0"/>
        <v>6.6381811064718174E-2</v>
      </c>
      <c r="K8" s="54">
        <f t="shared" si="2"/>
        <v>1.35</v>
      </c>
      <c r="L8" s="54">
        <v>0.52300000000000002</v>
      </c>
      <c r="M8" s="62">
        <f t="shared" si="1"/>
        <v>4.6868877702244273E-2</v>
      </c>
      <c r="O8" s="40" t="s">
        <v>102</v>
      </c>
      <c r="P8" s="43">
        <v>7.2720000000000002</v>
      </c>
      <c r="Q8" s="43">
        <v>2.27</v>
      </c>
      <c r="R8" s="43">
        <f t="shared" si="3"/>
        <v>16.507439999999999</v>
      </c>
      <c r="S8" s="43">
        <f>K7</f>
        <v>1.2195</v>
      </c>
      <c r="T8" s="43">
        <f>K8</f>
        <v>1.35</v>
      </c>
      <c r="U8" s="43">
        <f>K9</f>
        <v>0.4854</v>
      </c>
      <c r="V8" s="43">
        <f>R8-S8-T8-U8</f>
        <v>13.452539999999999</v>
      </c>
      <c r="W8" s="43">
        <v>0.52300000000000002</v>
      </c>
      <c r="X8" s="43">
        <v>9.5676000000000008E-3</v>
      </c>
      <c r="Y8" s="61">
        <f t="shared" si="4"/>
        <v>6.7314556851192003E-2</v>
      </c>
    </row>
    <row r="9" spans="2:25" x14ac:dyDescent="0.15">
      <c r="B9" s="4" t="s">
        <v>69</v>
      </c>
      <c r="C9" s="165"/>
      <c r="D9" s="37">
        <v>1.6180000000000001</v>
      </c>
      <c r="E9" s="16">
        <v>1.1315500000000001</v>
      </c>
      <c r="F9" s="16">
        <v>0.3</v>
      </c>
      <c r="G9" s="16">
        <v>0.75</v>
      </c>
      <c r="H9" s="54">
        <f t="shared" ref="H9:H10" si="5">MIN(0.01*(10+15*(3*E9+F9)/G9),0.72)</f>
        <v>0.72</v>
      </c>
      <c r="I9" s="55">
        <v>0.27</v>
      </c>
      <c r="J9" s="54">
        <f t="shared" si="0"/>
        <v>0.19440000000000002</v>
      </c>
      <c r="K9" s="54">
        <f t="shared" si="2"/>
        <v>0.4854</v>
      </c>
      <c r="L9" s="54">
        <v>0.52300000000000002</v>
      </c>
      <c r="M9" s="62">
        <f t="shared" si="1"/>
        <v>4.9351200480000003E-2</v>
      </c>
      <c r="N9" t="s">
        <v>99</v>
      </c>
      <c r="O9" s="40" t="s">
        <v>111</v>
      </c>
      <c r="P9" s="43">
        <v>7.2720000000000002</v>
      </c>
      <c r="Q9" s="43">
        <v>7.2720000000000002</v>
      </c>
      <c r="R9" s="43">
        <f>P9*Q9</f>
        <v>52.881984000000003</v>
      </c>
      <c r="S9" s="43"/>
      <c r="T9" s="43"/>
      <c r="U9" s="43"/>
      <c r="V9" s="43">
        <f>R9</f>
        <v>52.881984000000003</v>
      </c>
      <c r="W9" s="43">
        <v>1</v>
      </c>
      <c r="X9" s="43">
        <v>9.5676000000000008E-3</v>
      </c>
      <c r="Y9" s="61">
        <f t="shared" si="4"/>
        <v>0.50595367011840009</v>
      </c>
    </row>
    <row r="10" spans="2:25" x14ac:dyDescent="0.15">
      <c r="B10" s="4" t="s">
        <v>70</v>
      </c>
      <c r="C10" s="36" t="s">
        <v>54</v>
      </c>
      <c r="D10" s="37">
        <v>1.653</v>
      </c>
      <c r="E10" s="16">
        <v>0.33155000000000001</v>
      </c>
      <c r="F10" s="16">
        <v>0.7</v>
      </c>
      <c r="G10" s="16">
        <v>0.75</v>
      </c>
      <c r="H10" s="54">
        <f t="shared" si="5"/>
        <v>0.43893000000000004</v>
      </c>
      <c r="I10" s="55">
        <v>0.27</v>
      </c>
      <c r="J10" s="54">
        <f t="shared" si="0"/>
        <v>0.11851110000000002</v>
      </c>
      <c r="K10" s="54">
        <f t="shared" si="2"/>
        <v>1.1571</v>
      </c>
      <c r="L10" s="54">
        <v>0.26100000000000001</v>
      </c>
      <c r="M10" s="62">
        <f t="shared" si="1"/>
        <v>3.5790719584410005E-2</v>
      </c>
      <c r="N10" s="38">
        <f>SUM(K4:K10)</f>
        <v>21.375899999999998</v>
      </c>
    </row>
    <row r="11" spans="2:25" ht="58.5" customHeight="1" x14ac:dyDescent="0.15"/>
    <row r="12" spans="2:25" x14ac:dyDescent="0.15">
      <c r="B12" s="155" t="s">
        <v>73</v>
      </c>
      <c r="C12" s="178"/>
      <c r="D12" s="180"/>
      <c r="E12" s="179"/>
      <c r="F12" s="178"/>
      <c r="G12" s="179"/>
      <c r="H12" s="164" t="s">
        <v>119</v>
      </c>
      <c r="I12" s="164"/>
      <c r="J12" s="164"/>
      <c r="K12" s="164"/>
      <c r="L12" s="164"/>
      <c r="M12" s="164"/>
      <c r="N12" s="164"/>
      <c r="O12" s="164" t="s">
        <v>120</v>
      </c>
      <c r="P12" s="164"/>
      <c r="Q12" s="164"/>
      <c r="R12" s="164"/>
      <c r="S12" s="164"/>
      <c r="T12" s="53"/>
    </row>
    <row r="13" spans="2:25" x14ac:dyDescent="0.15">
      <c r="B13" s="156"/>
      <c r="C13" s="174" t="s">
        <v>88</v>
      </c>
      <c r="D13" s="175"/>
      <c r="E13" s="176"/>
      <c r="F13" s="166" t="s">
        <v>90</v>
      </c>
      <c r="G13" s="167"/>
      <c r="H13" s="34" t="s">
        <v>64</v>
      </c>
      <c r="I13" s="4" t="s">
        <v>65</v>
      </c>
      <c r="J13" s="4" t="s">
        <v>66</v>
      </c>
      <c r="K13" s="4" t="s">
        <v>67</v>
      </c>
      <c r="L13" s="4" t="s">
        <v>68</v>
      </c>
      <c r="M13" s="4" t="s">
        <v>69</v>
      </c>
      <c r="N13" s="4" t="s">
        <v>70</v>
      </c>
      <c r="O13" s="42" t="s">
        <v>111</v>
      </c>
      <c r="P13" s="39" t="s">
        <v>114</v>
      </c>
      <c r="Q13" s="42" t="s">
        <v>115</v>
      </c>
      <c r="R13" s="42" t="s">
        <v>116</v>
      </c>
      <c r="S13" s="42" t="s">
        <v>117</v>
      </c>
      <c r="T13" s="52" t="s">
        <v>118</v>
      </c>
    </row>
    <row r="14" spans="2:25" x14ac:dyDescent="0.15">
      <c r="B14" s="157"/>
      <c r="C14" s="171" t="s">
        <v>89</v>
      </c>
      <c r="D14" s="172"/>
      <c r="E14" s="173"/>
      <c r="F14" s="168" t="s">
        <v>91</v>
      </c>
      <c r="G14" s="169"/>
      <c r="H14" s="63">
        <f>M4</f>
        <v>4.0388704957286405</v>
      </c>
      <c r="I14" s="64">
        <f>M5</f>
        <v>0.24543359623691999</v>
      </c>
      <c r="J14" s="64">
        <f>M6</f>
        <v>0.24623813440800002</v>
      </c>
      <c r="K14" s="64">
        <f>M7</f>
        <v>0.11347143271335002</v>
      </c>
      <c r="L14" s="64">
        <f>M8</f>
        <v>4.6868877702244273E-2</v>
      </c>
      <c r="M14" s="64">
        <f>M9</f>
        <v>4.9351200480000003E-2</v>
      </c>
      <c r="N14" s="64">
        <f>M10</f>
        <v>3.5790719584410005E-2</v>
      </c>
      <c r="O14" s="65">
        <f>Y9</f>
        <v>0.50595367011840009</v>
      </c>
      <c r="P14" s="65">
        <f>Y5</f>
        <v>3.8332003288824003E-2</v>
      </c>
      <c r="Q14" s="61">
        <f>Y6</f>
        <v>6.0395043118535996E-2</v>
      </c>
      <c r="R14" s="61">
        <f>Y7</f>
        <v>4.4316425147904001E-2</v>
      </c>
      <c r="S14" s="61">
        <f>Y8</f>
        <v>6.7314556851192003E-2</v>
      </c>
      <c r="T14" s="44"/>
    </row>
    <row r="15" spans="2:25" x14ac:dyDescent="0.15">
      <c r="B15" s="20">
        <v>4.1666666666666664E-2</v>
      </c>
      <c r="C15" s="170"/>
      <c r="D15" s="170"/>
      <c r="E15" s="170"/>
      <c r="F15" s="177"/>
      <c r="G15" s="177"/>
      <c r="H15" s="54"/>
      <c r="I15" s="54"/>
      <c r="J15" s="54"/>
      <c r="K15" s="54"/>
      <c r="L15" s="54"/>
      <c r="M15" s="54"/>
      <c r="N15" s="54"/>
      <c r="O15" s="55"/>
      <c r="P15" s="54"/>
      <c r="Q15" s="54"/>
      <c r="R15" s="54"/>
      <c r="S15" s="54"/>
      <c r="T15" s="56"/>
    </row>
    <row r="16" spans="2:25" x14ac:dyDescent="0.15">
      <c r="B16" s="20">
        <v>8.3333333333333301E-2</v>
      </c>
      <c r="C16" s="170"/>
      <c r="D16" s="170"/>
      <c r="E16" s="170"/>
      <c r="F16" s="177"/>
      <c r="G16" s="177"/>
      <c r="H16" s="54"/>
      <c r="I16" s="54"/>
      <c r="J16" s="54"/>
      <c r="K16" s="54"/>
      <c r="L16" s="54"/>
      <c r="M16" s="54"/>
      <c r="N16" s="54"/>
      <c r="O16" s="55"/>
      <c r="P16" s="54"/>
      <c r="Q16" s="54"/>
      <c r="R16" s="54"/>
      <c r="S16" s="54"/>
      <c r="T16" s="56"/>
    </row>
    <row r="17" spans="2:20" x14ac:dyDescent="0.15">
      <c r="B17" s="20">
        <v>0.125</v>
      </c>
      <c r="C17" s="170"/>
      <c r="D17" s="170"/>
      <c r="E17" s="170"/>
      <c r="F17" s="177"/>
      <c r="G17" s="177"/>
      <c r="H17" s="54"/>
      <c r="I17" s="54"/>
      <c r="J17" s="54"/>
      <c r="K17" s="54"/>
      <c r="L17" s="54"/>
      <c r="M17" s="54"/>
      <c r="N17" s="54"/>
      <c r="O17" s="55"/>
      <c r="P17" s="54"/>
      <c r="Q17" s="54"/>
      <c r="R17" s="54"/>
      <c r="S17" s="54"/>
      <c r="T17" s="56"/>
    </row>
    <row r="18" spans="2:20" x14ac:dyDescent="0.15">
      <c r="B18" s="20">
        <v>0.16666666666666699</v>
      </c>
      <c r="C18" s="170"/>
      <c r="D18" s="170"/>
      <c r="E18" s="170"/>
      <c r="F18" s="177"/>
      <c r="G18" s="177"/>
      <c r="H18" s="54"/>
      <c r="I18" s="54"/>
      <c r="J18" s="54"/>
      <c r="K18" s="54"/>
      <c r="L18" s="54"/>
      <c r="M18" s="54"/>
      <c r="N18" s="54"/>
      <c r="O18" s="55"/>
      <c r="P18" s="54"/>
      <c r="Q18" s="54"/>
      <c r="R18" s="54"/>
      <c r="S18" s="54"/>
      <c r="T18" s="56"/>
    </row>
    <row r="19" spans="2:20" x14ac:dyDescent="0.15">
      <c r="B19" s="20">
        <v>0.20833333333333301</v>
      </c>
      <c r="C19" s="170"/>
      <c r="D19" s="170"/>
      <c r="E19" s="170"/>
      <c r="F19" s="177"/>
      <c r="G19" s="177"/>
      <c r="H19" s="54"/>
      <c r="I19" s="54"/>
      <c r="J19" s="54"/>
      <c r="K19" s="54"/>
      <c r="L19" s="54"/>
      <c r="M19" s="54"/>
      <c r="N19" s="54"/>
      <c r="O19" s="55"/>
      <c r="P19" s="54"/>
      <c r="Q19" s="54"/>
      <c r="R19" s="54"/>
      <c r="S19" s="54"/>
      <c r="T19" s="56"/>
    </row>
    <row r="20" spans="2:20" x14ac:dyDescent="0.15">
      <c r="B20" s="20">
        <v>0.25</v>
      </c>
      <c r="C20" s="170">
        <v>0</v>
      </c>
      <c r="D20" s="170"/>
      <c r="E20" s="170"/>
      <c r="F20" s="177">
        <f>C20*1000000/3600</f>
        <v>0</v>
      </c>
      <c r="G20" s="177"/>
      <c r="H20" s="54">
        <f>F20*H14</f>
        <v>0</v>
      </c>
      <c r="I20" s="54">
        <f>I14*F20</f>
        <v>0</v>
      </c>
      <c r="J20" s="54">
        <f>F20*J14</f>
        <v>0</v>
      </c>
      <c r="K20" s="54">
        <f>F20*K14</f>
        <v>0</v>
      </c>
      <c r="L20" s="54">
        <f>F20*L14</f>
        <v>0</v>
      </c>
      <c r="M20" s="54">
        <f>F20*M14</f>
        <v>0</v>
      </c>
      <c r="N20" s="54">
        <f>F20*N14</f>
        <v>0</v>
      </c>
      <c r="O20" s="55">
        <f>F20*O14</f>
        <v>0</v>
      </c>
      <c r="P20" s="54">
        <f>F20*P14</f>
        <v>0</v>
      </c>
      <c r="Q20" s="54">
        <f>F20*Q14</f>
        <v>0</v>
      </c>
      <c r="R20" s="54">
        <f>F20*R14</f>
        <v>0</v>
      </c>
      <c r="S20" s="54">
        <f>F20*S14</f>
        <v>0</v>
      </c>
      <c r="T20" s="57">
        <f>SUM(H20:S20)</f>
        <v>0</v>
      </c>
    </row>
    <row r="21" spans="2:20" x14ac:dyDescent="0.15">
      <c r="B21" s="20">
        <v>0.29166666666666702</v>
      </c>
      <c r="C21" s="170">
        <v>0</v>
      </c>
      <c r="D21" s="170"/>
      <c r="E21" s="170"/>
      <c r="F21" s="177">
        <f t="shared" ref="F21:F32" si="6">C21*1000000/3600</f>
        <v>0</v>
      </c>
      <c r="G21" s="177"/>
      <c r="H21" s="54">
        <f>F21*H14</f>
        <v>0</v>
      </c>
      <c r="I21" s="54">
        <f>F21*I14</f>
        <v>0</v>
      </c>
      <c r="J21" s="54">
        <f>F21*J14</f>
        <v>0</v>
      </c>
      <c r="K21" s="54">
        <f>F21*K14</f>
        <v>0</v>
      </c>
      <c r="L21" s="54">
        <f>F21*L14</f>
        <v>0</v>
      </c>
      <c r="M21" s="54">
        <f>F21*M14</f>
        <v>0</v>
      </c>
      <c r="N21" s="54">
        <f>F21*N14</f>
        <v>0</v>
      </c>
      <c r="O21" s="55">
        <f>F21*O14</f>
        <v>0</v>
      </c>
      <c r="P21" s="54">
        <f>F21*P14</f>
        <v>0</v>
      </c>
      <c r="Q21" s="54">
        <f>F21*Q14</f>
        <v>0</v>
      </c>
      <c r="R21" s="54">
        <f>F21*R14</f>
        <v>0</v>
      </c>
      <c r="S21" s="54">
        <f>F21*S14</f>
        <v>0</v>
      </c>
      <c r="T21" s="57">
        <f t="shared" ref="T21:T32" si="7">SUM(H21:S21)</f>
        <v>0</v>
      </c>
    </row>
    <row r="22" spans="2:20" x14ac:dyDescent="0.15">
      <c r="B22" s="20">
        <v>0.33333333333333298</v>
      </c>
      <c r="C22" s="170">
        <v>0.15</v>
      </c>
      <c r="D22" s="170"/>
      <c r="E22" s="170"/>
      <c r="F22" s="177">
        <f t="shared" si="6"/>
        <v>41.666666666666664</v>
      </c>
      <c r="G22" s="177"/>
      <c r="H22" s="54">
        <f>F22*H14</f>
        <v>168.28627065536</v>
      </c>
      <c r="I22" s="54">
        <f>F22*I14</f>
        <v>10.226399843204998</v>
      </c>
      <c r="J22" s="54">
        <f>F22*J14</f>
        <v>10.259922267</v>
      </c>
      <c r="K22" s="54">
        <f>F22*K14</f>
        <v>4.7279763630562508</v>
      </c>
      <c r="L22" s="54">
        <f>F22*L14</f>
        <v>1.952869904260178</v>
      </c>
      <c r="M22" s="54">
        <f>F22*M14</f>
        <v>2.0563000200000001</v>
      </c>
      <c r="N22" s="54">
        <f>F22*N14</f>
        <v>1.4912799826837502</v>
      </c>
      <c r="O22" s="55">
        <f>F22*O14</f>
        <v>21.081402921600002</v>
      </c>
      <c r="P22" s="54">
        <f>F22*P14</f>
        <v>1.5971668037010001</v>
      </c>
      <c r="Q22" s="54">
        <f>F22*Q14</f>
        <v>2.5164601299389995</v>
      </c>
      <c r="R22" s="54">
        <f>F22*R14</f>
        <v>1.8465177144959999</v>
      </c>
      <c r="S22" s="54">
        <f>F22*S14</f>
        <v>2.8047732021330001</v>
      </c>
      <c r="T22" s="57">
        <f t="shared" si="7"/>
        <v>228.84733980743417</v>
      </c>
    </row>
    <row r="23" spans="2:20" x14ac:dyDescent="0.15">
      <c r="B23" s="20">
        <v>0.375</v>
      </c>
      <c r="C23" s="170">
        <v>0.48</v>
      </c>
      <c r="D23" s="170"/>
      <c r="E23" s="170"/>
      <c r="F23" s="177">
        <f t="shared" si="6"/>
        <v>133.33333333333334</v>
      </c>
      <c r="G23" s="177"/>
      <c r="H23" s="54">
        <f>F23*H14</f>
        <v>538.51606609715213</v>
      </c>
      <c r="I23" s="54">
        <f>F23*I14</f>
        <v>32.724479498256002</v>
      </c>
      <c r="J23" s="54">
        <f>F23*J14</f>
        <v>32.831751254400004</v>
      </c>
      <c r="K23" s="54">
        <f>F23*K14</f>
        <v>15.129524361780003</v>
      </c>
      <c r="L23" s="54">
        <f>F23*L14</f>
        <v>6.2491836936325704</v>
      </c>
      <c r="M23" s="54">
        <f>F23*M14</f>
        <v>6.5801600640000011</v>
      </c>
      <c r="N23" s="54">
        <f>F23*N14</f>
        <v>4.7720959445880009</v>
      </c>
      <c r="O23" s="55">
        <f>F23*O14</f>
        <v>67.46048934912001</v>
      </c>
      <c r="P23" s="54">
        <f>F23*P14</f>
        <v>5.1109337718432011</v>
      </c>
      <c r="Q23" s="54">
        <f>F23*Q14</f>
        <v>8.0526724158047998</v>
      </c>
      <c r="R23" s="54">
        <f>F23*R14</f>
        <v>5.9088566863872005</v>
      </c>
      <c r="S23" s="54">
        <f>F23*S14</f>
        <v>8.9752742468256006</v>
      </c>
      <c r="T23" s="57">
        <f t="shared" si="7"/>
        <v>732.31148738378954</v>
      </c>
    </row>
    <row r="24" spans="2:20" x14ac:dyDescent="0.15">
      <c r="B24" s="20">
        <v>0.41666666666666702</v>
      </c>
      <c r="C24" s="170">
        <v>0.76</v>
      </c>
      <c r="D24" s="170"/>
      <c r="E24" s="170"/>
      <c r="F24" s="177">
        <f t="shared" si="6"/>
        <v>211.11111111111111</v>
      </c>
      <c r="G24" s="177"/>
      <c r="H24" s="54">
        <f>F24*H14</f>
        <v>852.65043798715749</v>
      </c>
      <c r="I24" s="54">
        <f>F24*I14</f>
        <v>51.813759205571998</v>
      </c>
      <c r="J24" s="54">
        <f>F24*J14</f>
        <v>51.983606152800007</v>
      </c>
      <c r="K24" s="54">
        <f>F24*K14</f>
        <v>23.955080239485003</v>
      </c>
      <c r="L24" s="54">
        <f>F24*L14</f>
        <v>9.8945408482515695</v>
      </c>
      <c r="M24" s="54">
        <f>F24*M14</f>
        <v>10.418586768000001</v>
      </c>
      <c r="N24" s="54">
        <f>F24*N14</f>
        <v>7.5558185789310013</v>
      </c>
      <c r="O24" s="55">
        <f>F24*O14</f>
        <v>106.81244146944002</v>
      </c>
      <c r="P24" s="54">
        <f>F24*P14</f>
        <v>8.0923118054184009</v>
      </c>
      <c r="Q24" s="54">
        <f>F24*Q14</f>
        <v>12.7500646583576</v>
      </c>
      <c r="R24" s="54">
        <f>F24*R14</f>
        <v>9.3556897534464003</v>
      </c>
      <c r="S24" s="54">
        <f>F24*S14</f>
        <v>14.210850890807201</v>
      </c>
      <c r="T24" s="57">
        <f t="shared" si="7"/>
        <v>1159.4931883576667</v>
      </c>
    </row>
    <row r="25" spans="2:20" x14ac:dyDescent="0.15">
      <c r="B25" s="20">
        <v>0.45833333333333298</v>
      </c>
      <c r="C25" s="170">
        <v>1.17</v>
      </c>
      <c r="D25" s="170"/>
      <c r="E25" s="170"/>
      <c r="F25" s="177">
        <f t="shared" si="6"/>
        <v>325</v>
      </c>
      <c r="G25" s="177"/>
      <c r="H25" s="54">
        <f>F25*H14</f>
        <v>1312.6329111118082</v>
      </c>
      <c r="I25" s="54">
        <f>F25*I14</f>
        <v>79.765918776999001</v>
      </c>
      <c r="J25" s="54">
        <f>F25*J14</f>
        <v>80.027393682600007</v>
      </c>
      <c r="K25" s="54">
        <f>F25*K14</f>
        <v>36.878215631838756</v>
      </c>
      <c r="L25" s="54">
        <f>F25*L14</f>
        <v>15.232385253229388</v>
      </c>
      <c r="M25" s="54">
        <f>F25*M14</f>
        <v>16.039140156000002</v>
      </c>
      <c r="N25" s="54">
        <f>F25*N14</f>
        <v>11.631983864933252</v>
      </c>
      <c r="O25" s="55">
        <f>F25*O14</f>
        <v>164.43494278848001</v>
      </c>
      <c r="P25" s="54">
        <f>F25*P14</f>
        <v>12.457901068867802</v>
      </c>
      <c r="Q25" s="54">
        <f>F25*Q14</f>
        <v>19.628389013524199</v>
      </c>
      <c r="R25" s="54">
        <f>F25*R14</f>
        <v>14.402838173068801</v>
      </c>
      <c r="S25" s="54">
        <f>F25*S14</f>
        <v>21.877230976637399</v>
      </c>
      <c r="T25" s="57">
        <f t="shared" si="7"/>
        <v>1785.0092504979866</v>
      </c>
    </row>
    <row r="26" spans="2:20" x14ac:dyDescent="0.15">
      <c r="B26" s="20">
        <v>0.5</v>
      </c>
      <c r="C26" s="170">
        <v>1.25</v>
      </c>
      <c r="D26" s="170"/>
      <c r="E26" s="170"/>
      <c r="F26" s="177">
        <f t="shared" si="6"/>
        <v>347.22222222222223</v>
      </c>
      <c r="G26" s="177"/>
      <c r="H26" s="54">
        <f>F26*H14</f>
        <v>1402.3855887946668</v>
      </c>
      <c r="I26" s="54">
        <f>F26*I14</f>
        <v>85.219998693375004</v>
      </c>
      <c r="J26" s="54">
        <f>F26*J14</f>
        <v>85.49935222500001</v>
      </c>
      <c r="K26" s="54">
        <f>F26*K14</f>
        <v>39.399803025468756</v>
      </c>
      <c r="L26" s="54">
        <f>F26*L14</f>
        <v>16.273915868834816</v>
      </c>
      <c r="M26" s="54">
        <f>F26*M14</f>
        <v>17.1358335</v>
      </c>
      <c r="N26" s="54">
        <f>F26*N14</f>
        <v>12.427333189031252</v>
      </c>
      <c r="O26" s="55">
        <f>F26*O14</f>
        <v>175.67835768000003</v>
      </c>
      <c r="P26" s="54">
        <f>F26*P14</f>
        <v>13.309723364175001</v>
      </c>
      <c r="Q26" s="54">
        <f>F26*Q14</f>
        <v>20.970501082824999</v>
      </c>
      <c r="R26" s="54">
        <f>F26*R14</f>
        <v>15.387647620800001</v>
      </c>
      <c r="S26" s="54">
        <f>F26*S14</f>
        <v>23.373110017775002</v>
      </c>
      <c r="T26" s="57">
        <f t="shared" si="7"/>
        <v>1907.0611650619514</v>
      </c>
    </row>
    <row r="27" spans="2:20" x14ac:dyDescent="0.15">
      <c r="B27" s="20">
        <v>0.54166666666666696</v>
      </c>
      <c r="C27" s="170">
        <v>1.26</v>
      </c>
      <c r="D27" s="170"/>
      <c r="E27" s="170"/>
      <c r="F27" s="177">
        <f t="shared" si="6"/>
        <v>350</v>
      </c>
      <c r="G27" s="177"/>
      <c r="H27" s="54">
        <f>F27*H14</f>
        <v>1413.6046735050243</v>
      </c>
      <c r="I27" s="54">
        <f>F27*I14</f>
        <v>85.901758682921994</v>
      </c>
      <c r="J27" s="54">
        <f>F27*J14</f>
        <v>86.183347042800008</v>
      </c>
      <c r="K27" s="54">
        <f>F27*K14</f>
        <v>39.715001449672506</v>
      </c>
      <c r="L27" s="54">
        <f>F27*L14</f>
        <v>16.404107195785496</v>
      </c>
      <c r="M27" s="54">
        <f>F27*M14</f>
        <v>17.272920168000002</v>
      </c>
      <c r="N27" s="54">
        <f>F27*N14</f>
        <v>12.526751854543502</v>
      </c>
      <c r="O27" s="55">
        <f>F27*O14</f>
        <v>177.08378454144002</v>
      </c>
      <c r="P27" s="54">
        <f>F27*P14</f>
        <v>13.416201151088401</v>
      </c>
      <c r="Q27" s="54">
        <f>F27*Q14</f>
        <v>21.1382650914876</v>
      </c>
      <c r="R27" s="54">
        <f>F27*R14</f>
        <v>15.5107488017664</v>
      </c>
      <c r="S27" s="54">
        <f>F27*S14</f>
        <v>23.5600948979172</v>
      </c>
      <c r="T27" s="57">
        <f t="shared" si="7"/>
        <v>1922.3176543824475</v>
      </c>
    </row>
    <row r="28" spans="2:20" x14ac:dyDescent="0.15">
      <c r="B28" s="20">
        <v>0.58333333333333304</v>
      </c>
      <c r="C28" s="170">
        <v>0.83</v>
      </c>
      <c r="D28" s="170"/>
      <c r="E28" s="170"/>
      <c r="F28" s="177">
        <f t="shared" si="6"/>
        <v>230.55555555555554</v>
      </c>
      <c r="G28" s="177"/>
      <c r="H28" s="54">
        <f>F28*H14</f>
        <v>931.18403095965868</v>
      </c>
      <c r="I28" s="54">
        <f>F28*I14</f>
        <v>56.586079132400997</v>
      </c>
      <c r="J28" s="54">
        <f>F28*J14</f>
        <v>56.771569877400005</v>
      </c>
      <c r="K28" s="54">
        <f>F28*K14</f>
        <v>26.161469208911253</v>
      </c>
      <c r="L28" s="54">
        <f>F28*L14</f>
        <v>10.805880136906318</v>
      </c>
      <c r="M28" s="54">
        <f>F28*M14</f>
        <v>11.378193444000001</v>
      </c>
      <c r="N28" s="54">
        <f>F28*N14</f>
        <v>8.2517492375167514</v>
      </c>
      <c r="O28" s="55">
        <f>F28*O14</f>
        <v>116.65042949952002</v>
      </c>
      <c r="P28" s="54">
        <f>F28*P14</f>
        <v>8.8376563138122002</v>
      </c>
      <c r="Q28" s="54">
        <f>F28*Q14</f>
        <v>13.924412718995798</v>
      </c>
      <c r="R28" s="54">
        <f>F28*R14</f>
        <v>10.217398020211199</v>
      </c>
      <c r="S28" s="54">
        <f>F28*S14</f>
        <v>15.5197450518026</v>
      </c>
      <c r="T28" s="57">
        <f t="shared" si="7"/>
        <v>1266.2886136011361</v>
      </c>
    </row>
    <row r="29" spans="2:20" x14ac:dyDescent="0.15">
      <c r="B29" s="20">
        <v>0.625</v>
      </c>
      <c r="C29" s="170">
        <v>0.74</v>
      </c>
      <c r="D29" s="170"/>
      <c r="E29" s="170"/>
      <c r="F29" s="177">
        <f t="shared" si="6"/>
        <v>205.55555555555554</v>
      </c>
      <c r="G29" s="177"/>
      <c r="H29" s="54">
        <f>F29*H14</f>
        <v>830.21226856644273</v>
      </c>
      <c r="I29" s="54">
        <f>F29*I14</f>
        <v>50.450239226477997</v>
      </c>
      <c r="J29" s="54">
        <f>F29*J14</f>
        <v>50.615616517200003</v>
      </c>
      <c r="K29" s="54">
        <f>F29*K14</f>
        <v>23.324683391077503</v>
      </c>
      <c r="L29" s="54">
        <f>F29*L14</f>
        <v>9.6341581943502117</v>
      </c>
      <c r="M29" s="54">
        <f>F29*M14</f>
        <v>10.144413432</v>
      </c>
      <c r="N29" s="54">
        <f>F29*N14</f>
        <v>7.3569812479065009</v>
      </c>
      <c r="O29" s="55">
        <f>F29*O14</f>
        <v>104.00158774656001</v>
      </c>
      <c r="P29" s="54">
        <f>F29*P14</f>
        <v>7.8793562315915997</v>
      </c>
      <c r="Q29" s="54">
        <f>F29*Q14</f>
        <v>12.414536641032399</v>
      </c>
      <c r="R29" s="54">
        <f>F29*R14</f>
        <v>9.1094873915135999</v>
      </c>
      <c r="S29" s="54">
        <f>F29*S14</f>
        <v>13.8368811305228</v>
      </c>
      <c r="T29" s="57">
        <f t="shared" si="7"/>
        <v>1128.9802097166753</v>
      </c>
    </row>
    <row r="30" spans="2:20" x14ac:dyDescent="0.15">
      <c r="B30" s="20">
        <v>0.66666666666666696</v>
      </c>
      <c r="C30" s="170">
        <v>0.62</v>
      </c>
      <c r="D30" s="170"/>
      <c r="E30" s="170"/>
      <c r="F30" s="177">
        <f t="shared" si="6"/>
        <v>172.22222222222223</v>
      </c>
      <c r="G30" s="177"/>
      <c r="H30" s="54">
        <f>F30*H14</f>
        <v>695.58325204215475</v>
      </c>
      <c r="I30" s="54">
        <f>F30*I14</f>
        <v>42.269119351914</v>
      </c>
      <c r="J30" s="54">
        <f>F30*J14</f>
        <v>42.407678703600006</v>
      </c>
      <c r="K30" s="54">
        <f>F30*K14</f>
        <v>19.542302300632503</v>
      </c>
      <c r="L30" s="54">
        <f>F30*L14</f>
        <v>8.07186227094207</v>
      </c>
      <c r="M30" s="54">
        <f>F30*M14</f>
        <v>8.499373416000001</v>
      </c>
      <c r="N30" s="54">
        <f>F30*N14</f>
        <v>6.1639572617595011</v>
      </c>
      <c r="O30" s="55">
        <f>F30*O14</f>
        <v>87.136465409280021</v>
      </c>
      <c r="P30" s="54">
        <f>F30*P14</f>
        <v>6.6016227886308005</v>
      </c>
      <c r="Q30" s="54">
        <f>F30*Q14</f>
        <v>10.401368537081199</v>
      </c>
      <c r="R30" s="54">
        <f>F30*R14</f>
        <v>7.6322732199168009</v>
      </c>
      <c r="S30" s="54">
        <f>F30*S14</f>
        <v>11.593062568816402</v>
      </c>
      <c r="T30" s="57">
        <f t="shared" si="7"/>
        <v>945.90233787072827</v>
      </c>
    </row>
    <row r="31" spans="2:20" x14ac:dyDescent="0.15">
      <c r="B31" s="20">
        <v>0.70833333333333304</v>
      </c>
      <c r="C31" s="170">
        <v>0.3</v>
      </c>
      <c r="D31" s="170"/>
      <c r="E31" s="170"/>
      <c r="F31" s="177">
        <f t="shared" si="6"/>
        <v>83.333333333333329</v>
      </c>
      <c r="G31" s="177"/>
      <c r="H31" s="54">
        <f>F31*H14</f>
        <v>336.57254131072</v>
      </c>
      <c r="I31" s="54">
        <f>F31*I14</f>
        <v>20.452799686409996</v>
      </c>
      <c r="J31" s="54">
        <f>F31*J14</f>
        <v>20.519844534000001</v>
      </c>
      <c r="K31" s="54">
        <f>F31*K14</f>
        <v>9.4559527261125016</v>
      </c>
      <c r="L31" s="54">
        <f>F31*L14</f>
        <v>3.9057398085203561</v>
      </c>
      <c r="M31" s="54">
        <f>F31*M14</f>
        <v>4.1126000400000002</v>
      </c>
      <c r="N31" s="54">
        <f>F31*N14</f>
        <v>2.9825599653675003</v>
      </c>
      <c r="O31" s="55">
        <f>F31*O14</f>
        <v>42.162805843200005</v>
      </c>
      <c r="P31" s="54">
        <f>F31*P14</f>
        <v>3.1943336074020001</v>
      </c>
      <c r="Q31" s="54">
        <f>F31*Q14</f>
        <v>5.032920259877999</v>
      </c>
      <c r="R31" s="54">
        <f>F31*R14</f>
        <v>3.6930354289919998</v>
      </c>
      <c r="S31" s="54">
        <f>F31*S14</f>
        <v>5.6095464042660002</v>
      </c>
      <c r="T31" s="57">
        <f t="shared" si="7"/>
        <v>457.69467961486833</v>
      </c>
    </row>
    <row r="32" spans="2:20" x14ac:dyDescent="0.15">
      <c r="B32" s="20">
        <v>0.75</v>
      </c>
      <c r="C32" s="170">
        <v>0.03</v>
      </c>
      <c r="D32" s="170"/>
      <c r="E32" s="170"/>
      <c r="F32" s="177">
        <f t="shared" si="6"/>
        <v>8.3333333333333339</v>
      </c>
      <c r="G32" s="177"/>
      <c r="H32" s="54">
        <f>F32*H14</f>
        <v>33.657254131072008</v>
      </c>
      <c r="I32" s="54">
        <f>F32*I14</f>
        <v>2.0452799686410001</v>
      </c>
      <c r="J32" s="54">
        <f>F32*J14</f>
        <v>2.0519844534000002</v>
      </c>
      <c r="K32" s="54">
        <f>F32*K14</f>
        <v>0.9455952726112502</v>
      </c>
      <c r="L32" s="54">
        <f>F32*L14</f>
        <v>0.39057398085203565</v>
      </c>
      <c r="M32" s="54">
        <f>F32*M14</f>
        <v>0.41126000400000007</v>
      </c>
      <c r="N32" s="54">
        <f>F32*N14</f>
        <v>0.29825599653675006</v>
      </c>
      <c r="O32" s="55">
        <f t="shared" ref="O32" si="8">F32*O26</f>
        <v>1463.9863140000004</v>
      </c>
      <c r="P32" s="54">
        <f>F32*P14</f>
        <v>0.31943336074020007</v>
      </c>
      <c r="Q32" s="54">
        <f>F32*Q14</f>
        <v>0.50329202598779998</v>
      </c>
      <c r="R32" s="54">
        <f>F32*R14</f>
        <v>0.36930354289920003</v>
      </c>
      <c r="S32" s="54">
        <f>F32*S14</f>
        <v>0.56095464042660004</v>
      </c>
      <c r="T32" s="57">
        <f t="shared" si="7"/>
        <v>1505.5395013771674</v>
      </c>
    </row>
    <row r="33" spans="2:20" x14ac:dyDescent="0.15">
      <c r="B33" s="20">
        <v>0.79166666666666696</v>
      </c>
      <c r="C33" s="170"/>
      <c r="D33" s="170"/>
      <c r="E33" s="170"/>
      <c r="F33" s="170"/>
      <c r="G33" s="170"/>
      <c r="H33" s="54"/>
      <c r="I33" s="54"/>
      <c r="J33" s="54"/>
      <c r="K33" s="54"/>
      <c r="L33" s="54"/>
      <c r="M33" s="54"/>
      <c r="N33" s="54"/>
      <c r="O33" s="55"/>
      <c r="P33" s="54"/>
      <c r="Q33" s="54"/>
      <c r="R33" s="54"/>
      <c r="S33" s="54"/>
      <c r="T33" s="57"/>
    </row>
    <row r="34" spans="2:20" x14ac:dyDescent="0.15">
      <c r="B34" s="20">
        <v>0.83333333333333304</v>
      </c>
      <c r="C34" s="170"/>
      <c r="D34" s="170"/>
      <c r="E34" s="170"/>
      <c r="F34" s="170"/>
      <c r="G34" s="170"/>
      <c r="H34" s="54"/>
      <c r="I34" s="54"/>
      <c r="J34" s="54"/>
      <c r="K34" s="54"/>
      <c r="L34" s="54"/>
      <c r="M34" s="54"/>
      <c r="N34" s="54"/>
      <c r="O34" s="55"/>
      <c r="P34" s="54"/>
      <c r="Q34" s="54"/>
      <c r="R34" s="54"/>
      <c r="S34" s="54"/>
      <c r="T34" s="57"/>
    </row>
    <row r="35" spans="2:20" x14ac:dyDescent="0.15">
      <c r="B35" s="20">
        <v>0.875</v>
      </c>
      <c r="C35" s="170"/>
      <c r="D35" s="170"/>
      <c r="E35" s="170"/>
      <c r="F35" s="170"/>
      <c r="G35" s="170"/>
      <c r="H35" s="54"/>
      <c r="I35" s="54"/>
      <c r="J35" s="54"/>
      <c r="K35" s="54"/>
      <c r="L35" s="54"/>
      <c r="M35" s="54"/>
      <c r="N35" s="54"/>
      <c r="O35" s="55"/>
      <c r="P35" s="54"/>
      <c r="Q35" s="54"/>
      <c r="R35" s="54"/>
      <c r="S35" s="54"/>
      <c r="T35" s="57"/>
    </row>
    <row r="36" spans="2:20" x14ac:dyDescent="0.15">
      <c r="B36" s="20">
        <v>0.91666666666666696</v>
      </c>
      <c r="C36" s="170"/>
      <c r="D36" s="170"/>
      <c r="E36" s="170"/>
      <c r="F36" s="170"/>
      <c r="G36" s="170"/>
      <c r="H36" s="54"/>
      <c r="I36" s="54"/>
      <c r="J36" s="54"/>
      <c r="K36" s="54"/>
      <c r="L36" s="54"/>
      <c r="M36" s="54"/>
      <c r="N36" s="54"/>
      <c r="O36" s="55"/>
      <c r="P36" s="54"/>
      <c r="Q36" s="54"/>
      <c r="R36" s="54"/>
      <c r="S36" s="54"/>
      <c r="T36" s="57"/>
    </row>
    <row r="37" spans="2:20" x14ac:dyDescent="0.15">
      <c r="B37" s="20">
        <v>0.95833333333333304</v>
      </c>
      <c r="C37" s="170"/>
      <c r="D37" s="170"/>
      <c r="E37" s="170"/>
      <c r="F37" s="170"/>
      <c r="G37" s="170"/>
      <c r="H37" s="54"/>
      <c r="I37" s="54"/>
      <c r="J37" s="54"/>
      <c r="K37" s="54"/>
      <c r="L37" s="54"/>
      <c r="M37" s="54"/>
      <c r="N37" s="54"/>
      <c r="O37" s="55"/>
      <c r="P37" s="54"/>
      <c r="Q37" s="54"/>
      <c r="R37" s="54"/>
      <c r="S37" s="54"/>
      <c r="T37" s="57"/>
    </row>
    <row r="38" spans="2:20" x14ac:dyDescent="0.15">
      <c r="B38" s="20">
        <v>1</v>
      </c>
      <c r="C38" s="170"/>
      <c r="D38" s="170"/>
      <c r="E38" s="170"/>
      <c r="F38" s="170"/>
      <c r="G38" s="170"/>
      <c r="H38" s="54"/>
      <c r="I38" s="54"/>
      <c r="J38" s="54"/>
      <c r="K38" s="54"/>
      <c r="L38" s="54"/>
      <c r="M38" s="54"/>
      <c r="N38" s="54"/>
      <c r="O38" s="55"/>
      <c r="P38" s="54"/>
      <c r="Q38" s="54"/>
      <c r="R38" s="54"/>
      <c r="S38" s="54"/>
      <c r="T38" s="57"/>
    </row>
    <row r="39" spans="2:20" x14ac:dyDescent="0.15">
      <c r="C39" s="45"/>
      <c r="D39" s="45"/>
      <c r="E39" s="45"/>
      <c r="F39" s="45"/>
      <c r="G39" s="45"/>
      <c r="H39" s="43">
        <f>SUM(H20:H38)</f>
        <v>8515.2852951612167</v>
      </c>
      <c r="I39" s="43">
        <f t="shared" ref="I39:T39" si="9">SUM(I20:I38)</f>
        <v>517.455832066173</v>
      </c>
      <c r="J39" s="43">
        <f t="shared" si="9"/>
        <v>519.15206671020007</v>
      </c>
      <c r="K39" s="43">
        <f t="shared" si="9"/>
        <v>239.23560397064634</v>
      </c>
      <c r="L39" s="43">
        <f t="shared" si="9"/>
        <v>98.815217155565023</v>
      </c>
      <c r="M39" s="43">
        <f t="shared" si="9"/>
        <v>104.04878101200001</v>
      </c>
      <c r="N39" s="43">
        <f t="shared" si="9"/>
        <v>75.45876712379777</v>
      </c>
      <c r="O39" s="43">
        <f t="shared" si="9"/>
        <v>2526.4890212486407</v>
      </c>
      <c r="P39" s="43">
        <f t="shared" si="9"/>
        <v>80.816640267270614</v>
      </c>
      <c r="Q39" s="43">
        <f t="shared" si="9"/>
        <v>127.33288257491338</v>
      </c>
      <c r="R39" s="43">
        <f t="shared" si="9"/>
        <v>93.433796353497598</v>
      </c>
      <c r="S39" s="43">
        <f t="shared" si="9"/>
        <v>141.92152402792979</v>
      </c>
      <c r="T39" s="162">
        <f t="shared" si="9"/>
        <v>13039.44542767185</v>
      </c>
    </row>
    <row r="40" spans="2:20" x14ac:dyDescent="0.15">
      <c r="C40" s="45"/>
      <c r="D40" s="45"/>
      <c r="E40" s="45"/>
      <c r="F40" s="45"/>
      <c r="G40" s="45"/>
      <c r="H40" s="161">
        <f>SUM(H39:N39)</f>
        <v>10069.451563199596</v>
      </c>
      <c r="I40" s="161"/>
      <c r="J40" s="161"/>
      <c r="K40" s="161"/>
      <c r="L40" s="161"/>
      <c r="M40" s="161"/>
      <c r="N40" s="161"/>
      <c r="O40" s="161">
        <f>SUM(O39:S39)</f>
        <v>2969.9938644722524</v>
      </c>
      <c r="P40" s="161"/>
      <c r="Q40" s="161"/>
      <c r="R40" s="161"/>
      <c r="S40" s="161"/>
      <c r="T40" s="163"/>
    </row>
    <row r="45" spans="2:20" x14ac:dyDescent="0.15">
      <c r="I45">
        <v>3.4000000000000002E-2</v>
      </c>
      <c r="J45">
        <v>94.257043999999993</v>
      </c>
      <c r="K45">
        <f>I45*J45</f>
        <v>3.2047394960000002</v>
      </c>
    </row>
  </sheetData>
  <mergeCells count="63">
    <mergeCell ref="F16:G16"/>
    <mergeCell ref="F27:G27"/>
    <mergeCell ref="F28:G28"/>
    <mergeCell ref="C23:E23"/>
    <mergeCell ref="F29:G29"/>
    <mergeCell ref="F30:G30"/>
    <mergeCell ref="F31:G31"/>
    <mergeCell ref="F17:G17"/>
    <mergeCell ref="F18:G18"/>
    <mergeCell ref="F19:G19"/>
    <mergeCell ref="F26:G26"/>
    <mergeCell ref="F21:G21"/>
    <mergeCell ref="F22:G22"/>
    <mergeCell ref="F23:G23"/>
    <mergeCell ref="F24:G24"/>
    <mergeCell ref="F25:G25"/>
    <mergeCell ref="F20:G20"/>
    <mergeCell ref="C36:E36"/>
    <mergeCell ref="C37:E37"/>
    <mergeCell ref="C38:E38"/>
    <mergeCell ref="F36:G36"/>
    <mergeCell ref="F37:G37"/>
    <mergeCell ref="F38:G38"/>
    <mergeCell ref="F34:G34"/>
    <mergeCell ref="F35:G35"/>
    <mergeCell ref="C32:E32"/>
    <mergeCell ref="C33:E33"/>
    <mergeCell ref="C34:E34"/>
    <mergeCell ref="C35:E35"/>
    <mergeCell ref="F33:G33"/>
    <mergeCell ref="F32:G32"/>
    <mergeCell ref="C12:E12"/>
    <mergeCell ref="C27:E27"/>
    <mergeCell ref="C30:E30"/>
    <mergeCell ref="C31:E31"/>
    <mergeCell ref="C24:E24"/>
    <mergeCell ref="C25:E25"/>
    <mergeCell ref="C28:E28"/>
    <mergeCell ref="C29:E29"/>
    <mergeCell ref="C16:E16"/>
    <mergeCell ref="C26:E26"/>
    <mergeCell ref="C17:E17"/>
    <mergeCell ref="C18:E18"/>
    <mergeCell ref="C19:E19"/>
    <mergeCell ref="C20:E20"/>
    <mergeCell ref="C21:E21"/>
    <mergeCell ref="C22:E22"/>
    <mergeCell ref="B12:B14"/>
    <mergeCell ref="S4:U4"/>
    <mergeCell ref="H40:N40"/>
    <mergeCell ref="O40:S40"/>
    <mergeCell ref="T39:T40"/>
    <mergeCell ref="H12:N12"/>
    <mergeCell ref="O12:S12"/>
    <mergeCell ref="C5:C6"/>
    <mergeCell ref="C7:C9"/>
    <mergeCell ref="F13:G13"/>
    <mergeCell ref="F14:G14"/>
    <mergeCell ref="C15:E15"/>
    <mergeCell ref="C14:E14"/>
    <mergeCell ref="C13:E13"/>
    <mergeCell ref="F15:G15"/>
    <mergeCell ref="F12:G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G33" sqref="G33"/>
    </sheetView>
  </sheetViews>
  <sheetFormatPr defaultRowHeight="13.5" x14ac:dyDescent="0.15"/>
  <cols>
    <col min="1" max="1" width="14.5" customWidth="1"/>
  </cols>
  <sheetData>
    <row r="1" spans="1:9" x14ac:dyDescent="0.15">
      <c r="B1" t="s">
        <v>9</v>
      </c>
      <c r="C1" t="s">
        <v>14</v>
      </c>
      <c r="D1" s="1" t="s">
        <v>28</v>
      </c>
      <c r="E1" s="1"/>
    </row>
    <row r="2" spans="1:9" x14ac:dyDescent="0.15">
      <c r="A2" t="s">
        <v>1</v>
      </c>
      <c r="B2" t="s">
        <v>10</v>
      </c>
      <c r="D2">
        <v>893.15</v>
      </c>
      <c r="F2" t="s">
        <v>37</v>
      </c>
    </row>
    <row r="3" spans="1:9" x14ac:dyDescent="0.15">
      <c r="A3" t="s">
        <v>2</v>
      </c>
      <c r="B3" t="s">
        <v>27</v>
      </c>
      <c r="C3">
        <v>1460</v>
      </c>
      <c r="D3">
        <v>365</v>
      </c>
      <c r="F3" t="s">
        <v>36</v>
      </c>
    </row>
    <row r="4" spans="1:9" x14ac:dyDescent="0.15">
      <c r="A4" t="s">
        <v>3</v>
      </c>
      <c r="B4" t="s">
        <v>26</v>
      </c>
      <c r="C4">
        <v>1250</v>
      </c>
      <c r="D4">
        <v>250</v>
      </c>
      <c r="F4" t="s">
        <v>35</v>
      </c>
    </row>
    <row r="5" spans="1:9" x14ac:dyDescent="0.15">
      <c r="A5" t="s">
        <v>4</v>
      </c>
      <c r="B5" t="s">
        <v>11</v>
      </c>
      <c r="D5">
        <v>765</v>
      </c>
      <c r="F5" t="s">
        <v>24</v>
      </c>
      <c r="I5" t="s">
        <v>25</v>
      </c>
    </row>
    <row r="6" spans="1:9" x14ac:dyDescent="0.15">
      <c r="A6" t="s">
        <v>15</v>
      </c>
      <c r="B6" t="s">
        <v>48</v>
      </c>
      <c r="C6">
        <v>1000</v>
      </c>
      <c r="D6">
        <v>150</v>
      </c>
      <c r="F6" t="s">
        <v>34</v>
      </c>
    </row>
    <row r="7" spans="1:9" x14ac:dyDescent="0.15">
      <c r="A7" t="s">
        <v>5</v>
      </c>
      <c r="B7" t="s">
        <v>29</v>
      </c>
      <c r="C7">
        <v>395</v>
      </c>
      <c r="D7">
        <v>197.5</v>
      </c>
      <c r="F7" t="s">
        <v>32</v>
      </c>
    </row>
    <row r="8" spans="1:9" x14ac:dyDescent="0.15">
      <c r="A8" t="s">
        <v>6</v>
      </c>
      <c r="B8" t="s">
        <v>12</v>
      </c>
      <c r="C8">
        <v>1200</v>
      </c>
      <c r="D8">
        <v>300</v>
      </c>
      <c r="F8" t="s">
        <v>33</v>
      </c>
    </row>
    <row r="9" spans="1:9" x14ac:dyDescent="0.15">
      <c r="A9" t="s">
        <v>30</v>
      </c>
      <c r="B9" t="s">
        <v>38</v>
      </c>
      <c r="C9">
        <v>110</v>
      </c>
      <c r="D9">
        <v>165</v>
      </c>
    </row>
    <row r="10" spans="1:9" x14ac:dyDescent="0.15">
      <c r="A10" t="s">
        <v>40</v>
      </c>
      <c r="B10" t="s">
        <v>39</v>
      </c>
      <c r="C10">
        <v>1.8</v>
      </c>
      <c r="D10">
        <v>43.2</v>
      </c>
    </row>
    <row r="11" spans="1:9" x14ac:dyDescent="0.15">
      <c r="A11" t="s">
        <v>41</v>
      </c>
      <c r="B11" t="s">
        <v>42</v>
      </c>
      <c r="C11">
        <v>9.3000000000000007</v>
      </c>
      <c r="D11">
        <v>111.6</v>
      </c>
    </row>
    <row r="12" spans="1:9" x14ac:dyDescent="0.15">
      <c r="A12" t="s">
        <v>7</v>
      </c>
      <c r="B12" t="s">
        <v>31</v>
      </c>
      <c r="C12">
        <v>139</v>
      </c>
      <c r="D12">
        <v>278</v>
      </c>
    </row>
    <row r="13" spans="1:9" x14ac:dyDescent="0.15">
      <c r="A13" t="s">
        <v>8</v>
      </c>
      <c r="B13" t="s">
        <v>13</v>
      </c>
      <c r="C13">
        <v>100</v>
      </c>
      <c r="D13">
        <v>1200</v>
      </c>
    </row>
    <row r="14" spans="1:9" x14ac:dyDescent="0.15">
      <c r="D14">
        <f>SUM(D2:D13)</f>
        <v>4718.45</v>
      </c>
    </row>
    <row r="20" spans="1:3" x14ac:dyDescent="0.15">
      <c r="A20" t="s">
        <v>16</v>
      </c>
      <c r="B20" t="s">
        <v>21</v>
      </c>
    </row>
    <row r="21" spans="1:3" x14ac:dyDescent="0.15">
      <c r="A21" t="s">
        <v>17</v>
      </c>
      <c r="B21" t="s">
        <v>20</v>
      </c>
    </row>
    <row r="22" spans="1:3" x14ac:dyDescent="0.15">
      <c r="A22" t="s">
        <v>18</v>
      </c>
      <c r="B22" t="s">
        <v>22</v>
      </c>
    </row>
    <row r="23" spans="1:3" x14ac:dyDescent="0.15">
      <c r="A23" t="s">
        <v>19</v>
      </c>
      <c r="B23" t="s">
        <v>23</v>
      </c>
    </row>
    <row r="29" spans="1:3" ht="15.75" x14ac:dyDescent="0.25">
      <c r="C29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0" zoomScaleNormal="110" workbookViewId="0">
      <selection activeCell="C33" sqref="C33"/>
    </sheetView>
  </sheetViews>
  <sheetFormatPr defaultRowHeight="13.5" x14ac:dyDescent="0.15"/>
  <cols>
    <col min="4" max="7" width="13.625" customWidth="1"/>
  </cols>
  <sheetData>
    <row r="1" spans="1:7" x14ac:dyDescent="0.15">
      <c r="A1" s="5" t="s">
        <v>73</v>
      </c>
      <c r="B1" s="6" t="s">
        <v>49</v>
      </c>
      <c r="C1" s="6" t="s">
        <v>50</v>
      </c>
      <c r="D1" s="7" t="s">
        <v>0</v>
      </c>
      <c r="E1" s="8" t="s">
        <v>92</v>
      </c>
      <c r="F1" s="9" t="s">
        <v>95</v>
      </c>
      <c r="G1" s="30" t="s">
        <v>93</v>
      </c>
    </row>
    <row r="2" spans="1:7" x14ac:dyDescent="0.15">
      <c r="A2" s="10">
        <v>4.1666666666666664E-2</v>
      </c>
      <c r="B2" s="11">
        <v>24</v>
      </c>
      <c r="C2" s="11">
        <v>7.9</v>
      </c>
      <c r="D2" s="46">
        <f>日射!T15</f>
        <v>0</v>
      </c>
      <c r="E2" s="47">
        <f>-39.4*(B2-C2)</f>
        <v>-634.34</v>
      </c>
      <c r="F2" s="48">
        <f>換気量!I7*-1</f>
        <v>-247.36955</v>
      </c>
      <c r="G2" s="32">
        <f>SUM(D2:F2)</f>
        <v>-881.70955000000004</v>
      </c>
    </row>
    <row r="3" spans="1:7" x14ac:dyDescent="0.15">
      <c r="A3" s="10">
        <v>8.3333333333333301E-2</v>
      </c>
      <c r="B3" s="11">
        <v>24</v>
      </c>
      <c r="C3" s="11">
        <v>7.9</v>
      </c>
      <c r="D3" s="46">
        <f>日射!T16</f>
        <v>0</v>
      </c>
      <c r="E3" s="47">
        <f t="shared" ref="E3:E25" si="0">-39.4*(B3-C3)</f>
        <v>-634.34</v>
      </c>
      <c r="F3" s="48">
        <f>換気量!I8*-1</f>
        <v>-219.88404444444444</v>
      </c>
      <c r="G3" s="32">
        <f t="shared" ref="G3:G25" si="1">SUM(D3:F3)</f>
        <v>-854.22404444444442</v>
      </c>
    </row>
    <row r="4" spans="1:7" x14ac:dyDescent="0.15">
      <c r="A4" s="10">
        <v>0.125</v>
      </c>
      <c r="B4" s="11">
        <v>24</v>
      </c>
      <c r="C4" s="11">
        <v>7.4</v>
      </c>
      <c r="D4" s="46">
        <f>日射!T17</f>
        <v>0</v>
      </c>
      <c r="E4" s="47">
        <f t="shared" si="0"/>
        <v>-654.04000000000008</v>
      </c>
      <c r="F4" s="48">
        <f>換気量!I9*-1</f>
        <v>-219.88404444444444</v>
      </c>
      <c r="G4" s="32">
        <f t="shared" si="1"/>
        <v>-873.92404444444446</v>
      </c>
    </row>
    <row r="5" spans="1:7" x14ac:dyDescent="0.15">
      <c r="A5" s="10">
        <v>0.16666666666666699</v>
      </c>
      <c r="B5" s="11">
        <v>24</v>
      </c>
      <c r="C5" s="11">
        <v>7.4</v>
      </c>
      <c r="D5" s="46">
        <f>日射!T18</f>
        <v>0</v>
      </c>
      <c r="E5" s="47">
        <f t="shared" si="0"/>
        <v>-654.04000000000008</v>
      </c>
      <c r="F5" s="48">
        <f>換気量!I10*-1</f>
        <v>-219.88404444444444</v>
      </c>
      <c r="G5" s="32">
        <f t="shared" si="1"/>
        <v>-873.92404444444446</v>
      </c>
    </row>
    <row r="6" spans="1:7" x14ac:dyDescent="0.15">
      <c r="A6" s="10">
        <v>0.20833333333333301</v>
      </c>
      <c r="B6" s="11">
        <v>24</v>
      </c>
      <c r="C6" s="11">
        <v>6.4</v>
      </c>
      <c r="D6" s="46">
        <f>日射!T19</f>
        <v>0</v>
      </c>
      <c r="E6" s="47">
        <f t="shared" si="0"/>
        <v>-693.44</v>
      </c>
      <c r="F6" s="48">
        <f>換気量!I11*-1</f>
        <v>-221.50083888888886</v>
      </c>
      <c r="G6" s="32">
        <f t="shared" si="1"/>
        <v>-914.94083888888895</v>
      </c>
    </row>
    <row r="7" spans="1:7" x14ac:dyDescent="0.15">
      <c r="A7" s="10">
        <v>0.25</v>
      </c>
      <c r="B7" s="11">
        <v>24</v>
      </c>
      <c r="C7" s="11">
        <v>6.4</v>
      </c>
      <c r="D7" s="46">
        <f>日射!T20</f>
        <v>0</v>
      </c>
      <c r="E7" s="47">
        <f t="shared" si="0"/>
        <v>-693.44</v>
      </c>
      <c r="F7" s="48">
        <f>換気量!I12*-1</f>
        <v>-223.11763333333332</v>
      </c>
      <c r="G7" s="32">
        <f t="shared" si="1"/>
        <v>-916.55763333333334</v>
      </c>
    </row>
    <row r="8" spans="1:7" x14ac:dyDescent="0.15">
      <c r="A8" s="10">
        <v>0.29166666666666702</v>
      </c>
      <c r="B8" s="11">
        <v>24</v>
      </c>
      <c r="C8" s="11">
        <v>7.2</v>
      </c>
      <c r="D8" s="46">
        <f>日射!T21</f>
        <v>0</v>
      </c>
      <c r="E8" s="47">
        <f t="shared" si="0"/>
        <v>-661.92</v>
      </c>
      <c r="F8" s="48">
        <f>換気量!I13*-1</f>
        <v>-223.11763333333332</v>
      </c>
      <c r="G8" s="32">
        <f t="shared" si="1"/>
        <v>-885.03763333333325</v>
      </c>
    </row>
    <row r="9" spans="1:7" x14ac:dyDescent="0.15">
      <c r="A9" s="10">
        <v>0.33333333333333298</v>
      </c>
      <c r="B9" s="11">
        <v>24</v>
      </c>
      <c r="C9" s="11">
        <v>7.3</v>
      </c>
      <c r="D9" s="46">
        <f>日射!T22</f>
        <v>228.84733980743417</v>
      </c>
      <c r="E9" s="47">
        <f t="shared" si="0"/>
        <v>-657.9799999999999</v>
      </c>
      <c r="F9" s="48">
        <f>換気量!I14*-1</f>
        <v>-1297.9748947708333</v>
      </c>
      <c r="G9" s="32">
        <f t="shared" si="1"/>
        <v>-1727.107554963399</v>
      </c>
    </row>
    <row r="10" spans="1:7" x14ac:dyDescent="0.15">
      <c r="A10" s="10">
        <v>0.375</v>
      </c>
      <c r="B10" s="11">
        <v>24</v>
      </c>
      <c r="C10" s="11">
        <v>8.5</v>
      </c>
      <c r="D10" s="46">
        <f>日射!T23</f>
        <v>732.31148738378954</v>
      </c>
      <c r="E10" s="47">
        <f t="shared" si="0"/>
        <v>-610.69999999999993</v>
      </c>
      <c r="F10" s="48">
        <f>換気量!I15*-1</f>
        <v>-268.38787777777782</v>
      </c>
      <c r="G10" s="32">
        <f t="shared" si="1"/>
        <v>-146.77639039398821</v>
      </c>
    </row>
    <row r="11" spans="1:7" x14ac:dyDescent="0.15">
      <c r="A11" s="10">
        <v>0.41666666666666702</v>
      </c>
      <c r="B11" s="11">
        <v>24</v>
      </c>
      <c r="C11" s="11">
        <v>10.5</v>
      </c>
      <c r="D11" s="46">
        <f>日射!T24</f>
        <v>1159.4931883576667</v>
      </c>
      <c r="E11" s="47">
        <f t="shared" si="0"/>
        <v>-531.9</v>
      </c>
      <c r="F11" s="48">
        <f>換気量!I16*-1</f>
        <v>-284.55582222222222</v>
      </c>
      <c r="G11" s="32">
        <f t="shared" si="1"/>
        <v>343.03736613544447</v>
      </c>
    </row>
    <row r="12" spans="1:7" x14ac:dyDescent="0.15">
      <c r="A12" s="10">
        <v>0.45833333333333298</v>
      </c>
      <c r="B12" s="11">
        <v>24</v>
      </c>
      <c r="C12" s="11">
        <v>10.8</v>
      </c>
      <c r="D12" s="46">
        <f>日射!T25</f>
        <v>1785.0092504979866</v>
      </c>
      <c r="E12" s="47">
        <f t="shared" si="0"/>
        <v>-520.07999999999993</v>
      </c>
      <c r="F12" s="48">
        <f>換気量!I17*-1</f>
        <v>-265.15428888888886</v>
      </c>
      <c r="G12" s="32">
        <f t="shared" si="1"/>
        <v>999.77496160909777</v>
      </c>
    </row>
    <row r="13" spans="1:7" x14ac:dyDescent="0.15">
      <c r="A13" s="10">
        <v>0.5</v>
      </c>
      <c r="B13" s="11">
        <v>24</v>
      </c>
      <c r="C13" s="11">
        <v>11.7</v>
      </c>
      <c r="D13" s="46">
        <f>日射!T26</f>
        <v>1907.0611650619514</v>
      </c>
      <c r="E13" s="47">
        <f t="shared" si="0"/>
        <v>-484.62</v>
      </c>
      <c r="F13" s="48">
        <f>換気量!I18*-1</f>
        <v>-1422.3315555555555</v>
      </c>
      <c r="G13" s="32">
        <f t="shared" si="1"/>
        <v>0.10960950639582734</v>
      </c>
    </row>
    <row r="14" spans="1:7" x14ac:dyDescent="0.15">
      <c r="A14" s="10">
        <v>0.54166666666666696</v>
      </c>
      <c r="B14" s="11">
        <v>24</v>
      </c>
      <c r="C14" s="11">
        <v>11.5</v>
      </c>
      <c r="D14" s="46">
        <f>日射!T27</f>
        <v>1922.3176543824475</v>
      </c>
      <c r="E14" s="47">
        <f t="shared" si="0"/>
        <v>-492.5</v>
      </c>
      <c r="F14" s="48">
        <f>換気量!I19*-1</f>
        <v>-245.75275555555552</v>
      </c>
      <c r="G14" s="32">
        <f t="shared" si="1"/>
        <v>1184.064898826892</v>
      </c>
    </row>
    <row r="15" spans="1:7" x14ac:dyDescent="0.15">
      <c r="A15" s="10">
        <v>0.58333333333333304</v>
      </c>
      <c r="B15" s="11">
        <v>24</v>
      </c>
      <c r="C15" s="11">
        <v>11.9</v>
      </c>
      <c r="D15" s="46">
        <f>日射!T28</f>
        <v>1266.2886136011361</v>
      </c>
      <c r="E15" s="47">
        <f t="shared" si="0"/>
        <v>-476.73999999999995</v>
      </c>
      <c r="F15" s="48">
        <f>換気量!I20*-1</f>
        <v>-221.50083888888886</v>
      </c>
      <c r="G15" s="32">
        <f t="shared" si="1"/>
        <v>568.04777471224725</v>
      </c>
    </row>
    <row r="16" spans="1:7" x14ac:dyDescent="0.15">
      <c r="A16" s="10">
        <v>0.625</v>
      </c>
      <c r="B16" s="11">
        <v>24</v>
      </c>
      <c r="C16" s="11">
        <v>12.1</v>
      </c>
      <c r="D16" s="46">
        <f>日射!T29</f>
        <v>1128.9802097166753</v>
      </c>
      <c r="E16" s="47">
        <f t="shared" si="0"/>
        <v>-468.86</v>
      </c>
      <c r="F16" s="48">
        <f>換気量!I21*-1</f>
        <v>-223.11763333333332</v>
      </c>
      <c r="G16" s="32">
        <f t="shared" si="1"/>
        <v>437.00257638334199</v>
      </c>
    </row>
    <row r="17" spans="1:7" x14ac:dyDescent="0.15">
      <c r="A17" s="10">
        <v>0.66666666666666696</v>
      </c>
      <c r="B17" s="11">
        <v>24</v>
      </c>
      <c r="C17" s="11">
        <v>12.2</v>
      </c>
      <c r="D17" s="46">
        <f>日射!T30</f>
        <v>945.90233787072827</v>
      </c>
      <c r="E17" s="47">
        <f t="shared" si="0"/>
        <v>-464.92</v>
      </c>
      <c r="F17" s="48">
        <f>換気量!I22*-1</f>
        <v>-218.26724999999999</v>
      </c>
      <c r="G17" s="32">
        <f t="shared" si="1"/>
        <v>262.71508787072827</v>
      </c>
    </row>
    <row r="18" spans="1:7" x14ac:dyDescent="0.15">
      <c r="A18" s="10">
        <v>0.70833333333333304</v>
      </c>
      <c r="B18" s="11">
        <v>24</v>
      </c>
      <c r="C18" s="11">
        <v>12.6</v>
      </c>
      <c r="D18" s="46">
        <f>日射!T31</f>
        <v>457.69467961486833</v>
      </c>
      <c r="E18" s="47">
        <f t="shared" si="0"/>
        <v>-449.16</v>
      </c>
      <c r="F18" s="48">
        <f>換気量!I23*-1</f>
        <v>-221.50083888888886</v>
      </c>
      <c r="G18" s="32">
        <f t="shared" si="1"/>
        <v>-212.96615927402055</v>
      </c>
    </row>
    <row r="19" spans="1:7" x14ac:dyDescent="0.15">
      <c r="A19" s="10">
        <v>0.75</v>
      </c>
      <c r="B19" s="11">
        <v>24</v>
      </c>
      <c r="C19" s="11">
        <v>12.1</v>
      </c>
      <c r="D19" s="46">
        <f>日射!T32</f>
        <v>1505.5395013771674</v>
      </c>
      <c r="E19" s="47">
        <f t="shared" si="0"/>
        <v>-468.86</v>
      </c>
      <c r="F19" s="48">
        <f>換気量!I24*-1</f>
        <v>-1288.9879722222222</v>
      </c>
      <c r="G19" s="32">
        <f t="shared" si="1"/>
        <v>-252.30847084505467</v>
      </c>
    </row>
    <row r="20" spans="1:7" x14ac:dyDescent="0.15">
      <c r="A20" s="10">
        <v>0.79166666666666696</v>
      </c>
      <c r="B20" s="11">
        <v>24</v>
      </c>
      <c r="C20" s="11">
        <v>11.8</v>
      </c>
      <c r="D20" s="46">
        <f>日射!T33</f>
        <v>0</v>
      </c>
      <c r="E20" s="47">
        <f t="shared" si="0"/>
        <v>-480.67999999999995</v>
      </c>
      <c r="F20" s="48">
        <f>換気量!I25*-1</f>
        <v>-234.43519444444442</v>
      </c>
      <c r="G20" s="32">
        <f t="shared" si="1"/>
        <v>-715.11519444444434</v>
      </c>
    </row>
    <row r="21" spans="1:7" x14ac:dyDescent="0.15">
      <c r="A21" s="10">
        <v>0.83333333333333304</v>
      </c>
      <c r="B21" s="11">
        <v>24</v>
      </c>
      <c r="C21" s="11">
        <v>11.9</v>
      </c>
      <c r="D21" s="46">
        <f>日射!T34</f>
        <v>0</v>
      </c>
      <c r="E21" s="47">
        <f t="shared" si="0"/>
        <v>-476.73999999999995</v>
      </c>
      <c r="F21" s="48">
        <f>換気量!I26*-1</f>
        <v>-232.8184</v>
      </c>
      <c r="G21" s="32">
        <f t="shared" si="1"/>
        <v>-709.55839999999989</v>
      </c>
    </row>
    <row r="22" spans="1:7" x14ac:dyDescent="0.15">
      <c r="A22" s="10">
        <v>0.875</v>
      </c>
      <c r="B22" s="11">
        <v>24</v>
      </c>
      <c r="C22" s="11">
        <v>11.7</v>
      </c>
      <c r="D22" s="46">
        <f>日射!T35</f>
        <v>0</v>
      </c>
      <c r="E22" s="47">
        <f t="shared" si="0"/>
        <v>-484.62</v>
      </c>
      <c r="F22" s="48">
        <f>換気量!I27*-1</f>
        <v>-202.09930555555556</v>
      </c>
      <c r="G22" s="32">
        <f t="shared" si="1"/>
        <v>-686.71930555555559</v>
      </c>
    </row>
    <row r="23" spans="1:7" x14ac:dyDescent="0.15">
      <c r="A23" s="10">
        <v>0.91666666666666696</v>
      </c>
      <c r="B23" s="11">
        <v>24</v>
      </c>
      <c r="C23" s="11">
        <v>11.6</v>
      </c>
      <c r="D23" s="46">
        <f>日射!T36</f>
        <v>0</v>
      </c>
      <c r="E23" s="47">
        <f t="shared" si="0"/>
        <v>-488.56</v>
      </c>
      <c r="F23" s="48">
        <f>換気量!I28*-1</f>
        <v>-206.94968888888889</v>
      </c>
      <c r="G23" s="32">
        <f t="shared" si="1"/>
        <v>-695.50968888888883</v>
      </c>
    </row>
    <row r="24" spans="1:7" x14ac:dyDescent="0.15">
      <c r="A24" s="10">
        <v>0.95833333333333304</v>
      </c>
      <c r="B24" s="11">
        <v>24</v>
      </c>
      <c r="C24" s="11">
        <v>11.2</v>
      </c>
      <c r="D24" s="46">
        <f>日射!T37</f>
        <v>0</v>
      </c>
      <c r="E24" s="47">
        <f t="shared" si="0"/>
        <v>-504.32</v>
      </c>
      <c r="F24" s="48">
        <f>換気量!I29*-1</f>
        <v>-179.46418333333332</v>
      </c>
      <c r="G24" s="32">
        <f t="shared" si="1"/>
        <v>-683.78418333333332</v>
      </c>
    </row>
    <row r="25" spans="1:7" x14ac:dyDescent="0.15">
      <c r="A25" s="12">
        <v>1</v>
      </c>
      <c r="B25" s="11">
        <v>24</v>
      </c>
      <c r="C25" s="13">
        <v>10.5</v>
      </c>
      <c r="D25" s="46">
        <f>日射!T38</f>
        <v>0</v>
      </c>
      <c r="E25" s="47">
        <f t="shared" si="0"/>
        <v>-531.9</v>
      </c>
      <c r="F25" s="48">
        <f>換気量!I30*-1</f>
        <v>-179.46418333333332</v>
      </c>
      <c r="G25" s="32">
        <f t="shared" si="1"/>
        <v>-711.36418333333336</v>
      </c>
    </row>
    <row r="26" spans="1:7" x14ac:dyDescent="0.15">
      <c r="A26" s="14"/>
      <c r="B26" s="15"/>
      <c r="C26" s="15"/>
      <c r="D26" s="49">
        <f t="shared" ref="D26:F26" si="2">SUM(D2:D25)</f>
        <v>13039.44542767185</v>
      </c>
      <c r="E26" s="50">
        <f t="shared" si="2"/>
        <v>-13218.7</v>
      </c>
      <c r="F26" s="51">
        <f t="shared" si="2"/>
        <v>-8767.520472548611</v>
      </c>
      <c r="G26" s="60">
        <f>SUM(G2:G25)</f>
        <v>-8946.7750448767601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熱収支</vt:lpstr>
      <vt:lpstr>換気量</vt:lpstr>
      <vt:lpstr>イメージ</vt:lpstr>
      <vt:lpstr>日射</vt:lpstr>
      <vt:lpstr>家電リスト</vt:lpstr>
      <vt:lpstr>Sheet1</vt:lpstr>
      <vt:lpstr>イメージ!Print_Area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2020-12-11T01:15:03Z</dcterms:modified>
</cp:coreProperties>
</file>