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C2E15245-AEDD-48FD-AFA4-EFA007E5AA79}" xr6:coauthVersionLast="46" xr6:coauthVersionMax="46" xr10:uidLastSave="{00000000-0000-0000-0000-000000000000}"/>
  <bookViews>
    <workbookView xWindow="-98" yWindow="-98" windowWidth="19396" windowHeight="10080" activeTab="1" xr2:uid="{00000000-000D-0000-FFFF-FFFF00000000}"/>
  </bookViews>
  <sheets>
    <sheet name="イメージ" sheetId="6" r:id="rId1"/>
    <sheet name="室温計算" sheetId="7" r:id="rId2"/>
    <sheet name="熱収支" sheetId="1" r:id="rId3"/>
    <sheet name="換気量" sheetId="4" r:id="rId4"/>
    <sheet name="日射" sheetId="5" r:id="rId5"/>
    <sheet name="家電リスト" sheetId="2" r:id="rId6"/>
  </sheets>
  <definedNames>
    <definedName name="_xlnm.Print_Area" localSheetId="0">イメージ!$A$1:$Y$17</definedName>
  </definedNames>
  <calcPr calcId="181029"/>
</workbook>
</file>

<file path=xl/calcChain.xml><?xml version="1.0" encoding="utf-8"?>
<calcChain xmlns="http://schemas.openxmlformats.org/spreadsheetml/2006/main">
  <c r="K7" i="7" l="1"/>
  <c r="L12" i="7" s="1"/>
  <c r="K5" i="7"/>
  <c r="H19" i="1"/>
  <c r="H13" i="1"/>
  <c r="H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M11" i="7" l="1"/>
  <c r="M27" i="7"/>
  <c r="M19" i="7"/>
  <c r="M33" i="7"/>
  <c r="M25" i="7"/>
  <c r="M17" i="7"/>
  <c r="M31" i="7"/>
  <c r="M23" i="7"/>
  <c r="M15" i="7"/>
  <c r="M29" i="7"/>
  <c r="M21" i="7"/>
  <c r="M13" i="7"/>
  <c r="M32" i="7"/>
  <c r="M28" i="7"/>
  <c r="M24" i="7"/>
  <c r="M20" i="7"/>
  <c r="M16" i="7"/>
  <c r="M12" i="7"/>
  <c r="M34" i="7"/>
  <c r="M30" i="7"/>
  <c r="M26" i="7"/>
  <c r="M22" i="7"/>
  <c r="M18" i="7"/>
  <c r="M14" i="7"/>
  <c r="L34" i="7"/>
  <c r="L33" i="7"/>
  <c r="L29" i="7"/>
  <c r="L25" i="7"/>
  <c r="L21" i="7"/>
  <c r="L17" i="7"/>
  <c r="L32" i="7"/>
  <c r="L28" i="7"/>
  <c r="L24" i="7"/>
  <c r="L20" i="7"/>
  <c r="L16" i="7"/>
  <c r="L11" i="7"/>
  <c r="L31" i="7"/>
  <c r="L27" i="7"/>
  <c r="L23" i="7"/>
  <c r="L19" i="7"/>
  <c r="L15" i="7"/>
  <c r="L30" i="7"/>
  <c r="L26" i="7"/>
  <c r="L22" i="7"/>
  <c r="L18" i="7"/>
  <c r="L14" i="7"/>
  <c r="L13" i="7"/>
  <c r="F7" i="4"/>
  <c r="G7" i="4"/>
  <c r="I12" i="7" l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C35" i="6"/>
  <c r="G3" i="1" s="1"/>
  <c r="D35" i="6"/>
  <c r="G4" i="1" s="1"/>
  <c r="E35" i="6"/>
  <c r="G5" i="1" s="1"/>
  <c r="F35" i="6"/>
  <c r="G6" i="1" s="1"/>
  <c r="G35" i="6"/>
  <c r="G7" i="1" s="1"/>
  <c r="H35" i="6"/>
  <c r="G8" i="1" s="1"/>
  <c r="I35" i="6"/>
  <c r="G9" i="1" s="1"/>
  <c r="J35" i="6"/>
  <c r="G10" i="1" s="1"/>
  <c r="K35" i="6"/>
  <c r="G11" i="1" s="1"/>
  <c r="L35" i="6"/>
  <c r="G12" i="1" s="1"/>
  <c r="M35" i="6"/>
  <c r="G13" i="1" s="1"/>
  <c r="N35" i="6"/>
  <c r="G14" i="1" s="1"/>
  <c r="O35" i="6"/>
  <c r="G15" i="1" s="1"/>
  <c r="P35" i="6"/>
  <c r="G16" i="1" s="1"/>
  <c r="Q35" i="6"/>
  <c r="G17" i="1" s="1"/>
  <c r="R35" i="6"/>
  <c r="G18" i="1" s="1"/>
  <c r="S35" i="6"/>
  <c r="G19" i="1" s="1"/>
  <c r="T35" i="6"/>
  <c r="G20" i="1" s="1"/>
  <c r="U35" i="6"/>
  <c r="G21" i="1" s="1"/>
  <c r="V35" i="6"/>
  <c r="G22" i="1" s="1"/>
  <c r="W35" i="6"/>
  <c r="G23" i="1" s="1"/>
  <c r="X35" i="6"/>
  <c r="G24" i="1" s="1"/>
  <c r="Y35" i="6"/>
  <c r="G25" i="1" s="1"/>
  <c r="B35" i="6"/>
  <c r="G2" i="1" s="1"/>
  <c r="J17" i="4"/>
  <c r="J12" i="1" s="1"/>
  <c r="J22" i="4"/>
  <c r="J17" i="1" s="1"/>
  <c r="J25" i="4"/>
  <c r="J20" i="1" s="1"/>
  <c r="G10" i="4"/>
  <c r="J10" i="4" s="1"/>
  <c r="J5" i="1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I14" i="4" s="1"/>
  <c r="F15" i="4"/>
  <c r="G15" i="4" s="1"/>
  <c r="J15" i="4" s="1"/>
  <c r="J10" i="1" s="1"/>
  <c r="F16" i="4"/>
  <c r="G16" i="4" s="1"/>
  <c r="J16" i="4" s="1"/>
  <c r="J11" i="1" s="1"/>
  <c r="F17" i="4"/>
  <c r="G17" i="4" s="1"/>
  <c r="F18" i="4"/>
  <c r="I18" i="4" s="1"/>
  <c r="F19" i="4"/>
  <c r="G19" i="4" s="1"/>
  <c r="J19" i="4" s="1"/>
  <c r="J14" i="1" s="1"/>
  <c r="F20" i="4"/>
  <c r="G20" i="4" s="1"/>
  <c r="J20" i="4" s="1"/>
  <c r="J15" i="1" s="1"/>
  <c r="F21" i="4"/>
  <c r="G21" i="4" s="1"/>
  <c r="J21" i="4" s="1"/>
  <c r="J16" i="1" s="1"/>
  <c r="F22" i="4"/>
  <c r="G22" i="4" s="1"/>
  <c r="F23" i="4"/>
  <c r="G23" i="4" s="1"/>
  <c r="J23" i="4" s="1"/>
  <c r="J18" i="1" s="1"/>
  <c r="F24" i="4"/>
  <c r="I24" i="4" s="1"/>
  <c r="F25" i="4"/>
  <c r="G25" i="4" s="1"/>
  <c r="F26" i="4"/>
  <c r="G26" i="4" s="1"/>
  <c r="J26" i="4" s="1"/>
  <c r="J21" i="1" s="1"/>
  <c r="F27" i="4"/>
  <c r="G27" i="4" s="1"/>
  <c r="J27" i="4" s="1"/>
  <c r="J22" i="1" s="1"/>
  <c r="F28" i="4"/>
  <c r="G28" i="4" s="1"/>
  <c r="F29" i="4"/>
  <c r="H29" i="4" s="1"/>
  <c r="F30" i="4"/>
  <c r="G30" i="4" s="1"/>
  <c r="H7" i="4"/>
  <c r="J7" i="4" s="1"/>
  <c r="J2" i="1" s="1"/>
  <c r="D19" i="5"/>
  <c r="D20" i="5"/>
  <c r="D21" i="5"/>
  <c r="D22" i="5"/>
  <c r="D23" i="5"/>
  <c r="D24" i="5"/>
  <c r="D25" i="5"/>
  <c r="D26" i="5"/>
  <c r="D27" i="5"/>
  <c r="D28" i="5"/>
  <c r="D29" i="5"/>
  <c r="D30" i="5"/>
  <c r="D18" i="5"/>
  <c r="G18" i="4" l="1"/>
  <c r="J18" i="4" s="1"/>
  <c r="J13" i="1" s="1"/>
  <c r="K2" i="1"/>
  <c r="G11" i="4"/>
  <c r="J11" i="4" s="1"/>
  <c r="J6" i="1" s="1"/>
  <c r="G9" i="4"/>
  <c r="J9" i="4" s="1"/>
  <c r="J4" i="1" s="1"/>
  <c r="G13" i="4"/>
  <c r="J13" i="4" s="1"/>
  <c r="J8" i="1" s="1"/>
  <c r="G29" i="4"/>
  <c r="J29" i="4" s="1"/>
  <c r="J24" i="1" s="1"/>
  <c r="H30" i="4"/>
  <c r="J30" i="4" s="1"/>
  <c r="J25" i="1" s="1"/>
  <c r="H14" i="4"/>
  <c r="G14" i="4"/>
  <c r="J14" i="4" s="1"/>
  <c r="J9" i="1" s="1"/>
  <c r="H28" i="4"/>
  <c r="J28" i="4" s="1"/>
  <c r="J23" i="1" s="1"/>
  <c r="G8" i="4"/>
  <c r="J8" i="4" s="1"/>
  <c r="J3" i="1" s="1"/>
  <c r="K3" i="1" s="1"/>
  <c r="G12" i="4"/>
  <c r="J12" i="4" s="1"/>
  <c r="J7" i="1" s="1"/>
  <c r="G24" i="4"/>
  <c r="J24" i="4" s="1"/>
  <c r="J19" i="1" s="1"/>
  <c r="J18" i="5"/>
  <c r="F6" i="5"/>
  <c r="H6" i="5" s="1"/>
  <c r="K6" i="5" s="1"/>
  <c r="J12" i="5" s="1"/>
  <c r="J20" i="5" s="1"/>
  <c r="F5" i="5"/>
  <c r="H5" i="5" s="1"/>
  <c r="K5" i="5" s="1"/>
  <c r="I12" i="5" s="1"/>
  <c r="F7" i="5"/>
  <c r="H7" i="5" s="1"/>
  <c r="K7" i="5" s="1"/>
  <c r="K12" i="5" s="1"/>
  <c r="K21" i="5" s="1"/>
  <c r="F8" i="5"/>
  <c r="H8" i="5" s="1"/>
  <c r="K8" i="5" s="1"/>
  <c r="L12" i="5" s="1"/>
  <c r="L30" i="5" s="1"/>
  <c r="F9" i="5"/>
  <c r="H9" i="5" s="1"/>
  <c r="K9" i="5" s="1"/>
  <c r="M12" i="5" s="1"/>
  <c r="M18" i="5" s="1"/>
  <c r="F4" i="5"/>
  <c r="H4" i="5" s="1"/>
  <c r="K4" i="5" s="1"/>
  <c r="H12" i="5" s="1"/>
  <c r="F3" i="5"/>
  <c r="H3" i="5" s="1"/>
  <c r="K3" i="5" s="1"/>
  <c r="G12" i="5" s="1"/>
  <c r="G18" i="5" s="1"/>
  <c r="F2" i="5"/>
  <c r="H2" i="5" s="1"/>
  <c r="K2" i="5" s="1"/>
  <c r="F12" i="5" s="1"/>
  <c r="F21" i="5" s="1"/>
  <c r="K18" i="5" l="1"/>
  <c r="J26" i="5"/>
  <c r="G29" i="5"/>
  <c r="G27" i="5"/>
  <c r="G19" i="5"/>
  <c r="G26" i="5"/>
  <c r="G21" i="5"/>
  <c r="N21" i="5" s="1"/>
  <c r="D10" i="1" s="1"/>
  <c r="K10" i="1" s="1"/>
  <c r="J23" i="5"/>
  <c r="J25" i="5"/>
  <c r="M21" i="5"/>
  <c r="M27" i="5"/>
  <c r="M30" i="5"/>
  <c r="K23" i="5"/>
  <c r="M19" i="5"/>
  <c r="J26" i="1"/>
  <c r="G28" i="5"/>
  <c r="K29" i="5"/>
  <c r="J24" i="5"/>
  <c r="G20" i="5"/>
  <c r="J21" i="5"/>
  <c r="H24" i="5"/>
  <c r="H22" i="5"/>
  <c r="H30" i="5"/>
  <c r="H26" i="5"/>
  <c r="H28" i="5"/>
  <c r="H20" i="5"/>
  <c r="I24" i="5"/>
  <c r="I26" i="5"/>
  <c r="I22" i="5"/>
  <c r="I30" i="5"/>
  <c r="I28" i="5"/>
  <c r="I20" i="5"/>
  <c r="I18" i="5"/>
  <c r="F23" i="5"/>
  <c r="L21" i="5"/>
  <c r="L24" i="5"/>
  <c r="H29" i="5"/>
  <c r="F25" i="5"/>
  <c r="L22" i="5"/>
  <c r="L23" i="5"/>
  <c r="M26" i="5"/>
  <c r="M24" i="5"/>
  <c r="M20" i="5"/>
  <c r="M22" i="5"/>
  <c r="L29" i="5"/>
  <c r="I19" i="5"/>
  <c r="H27" i="5"/>
  <c r="G24" i="5"/>
  <c r="L25" i="5"/>
  <c r="G23" i="5"/>
  <c r="J27" i="5"/>
  <c r="M23" i="5"/>
  <c r="L20" i="5"/>
  <c r="J30" i="5"/>
  <c r="I29" i="5"/>
  <c r="H25" i="5"/>
  <c r="G22" i="5"/>
  <c r="G25" i="5"/>
  <c r="L26" i="5"/>
  <c r="L27" i="5"/>
  <c r="J28" i="5"/>
  <c r="F24" i="5"/>
  <c r="N24" i="5" s="1"/>
  <c r="D13" i="1" s="1"/>
  <c r="K13" i="1" s="1"/>
  <c r="F26" i="5"/>
  <c r="F30" i="5"/>
  <c r="F22" i="5"/>
  <c r="F28" i="5"/>
  <c r="L18" i="5"/>
  <c r="I27" i="5"/>
  <c r="H23" i="5"/>
  <c r="I25" i="5"/>
  <c r="H21" i="5"/>
  <c r="F20" i="5"/>
  <c r="L19" i="5"/>
  <c r="F19" i="5"/>
  <c r="K28" i="5"/>
  <c r="K20" i="5"/>
  <c r="K30" i="5"/>
  <c r="K22" i="5"/>
  <c r="K26" i="5"/>
  <c r="K24" i="5"/>
  <c r="M29" i="5"/>
  <c r="K27" i="5"/>
  <c r="I23" i="5"/>
  <c r="H19" i="5"/>
  <c r="F27" i="5"/>
  <c r="N27" i="5" s="1"/>
  <c r="D16" i="1" s="1"/>
  <c r="K16" i="1" s="1"/>
  <c r="J19" i="5"/>
  <c r="M28" i="5"/>
  <c r="H18" i="5"/>
  <c r="L28" i="5"/>
  <c r="K25" i="5"/>
  <c r="J22" i="5"/>
  <c r="I21" i="5"/>
  <c r="G30" i="5"/>
  <c r="F29" i="5"/>
  <c r="N29" i="5" s="1"/>
  <c r="D18" i="1" s="1"/>
  <c r="J29" i="5"/>
  <c r="F18" i="5"/>
  <c r="N18" i="5" s="1"/>
  <c r="K19" i="5"/>
  <c r="M25" i="5"/>
  <c r="F26" i="1"/>
  <c r="G26" i="1"/>
  <c r="H26" i="1"/>
  <c r="E26" i="1"/>
  <c r="K4" i="1"/>
  <c r="K5" i="1"/>
  <c r="K6" i="1"/>
  <c r="K20" i="1"/>
  <c r="K21" i="1"/>
  <c r="K22" i="1"/>
  <c r="K23" i="1"/>
  <c r="K24" i="1"/>
  <c r="K25" i="1"/>
  <c r="N25" i="5" l="1"/>
  <c r="D14" i="1" s="1"/>
  <c r="K14" i="1" s="1"/>
  <c r="N19" i="5"/>
  <c r="D8" i="1" s="1"/>
  <c r="K8" i="1" s="1"/>
  <c r="N28" i="5"/>
  <c r="D17" i="1" s="1"/>
  <c r="K17" i="1" s="1"/>
  <c r="N23" i="5"/>
  <c r="D12" i="1" s="1"/>
  <c r="K12" i="1" s="1"/>
  <c r="K18" i="1"/>
  <c r="N22" i="5"/>
  <c r="D11" i="1" s="1"/>
  <c r="K11" i="1" s="1"/>
  <c r="N36" i="5"/>
  <c r="D7" i="1"/>
  <c r="N20" i="5"/>
  <c r="D9" i="1" s="1"/>
  <c r="K9" i="1" s="1"/>
  <c r="N30" i="5"/>
  <c r="D19" i="1" s="1"/>
  <c r="K19" i="1" s="1"/>
  <c r="I26" i="1"/>
  <c r="N26" i="5"/>
  <c r="D15" i="1" s="1"/>
  <c r="K15" i="1" s="1"/>
  <c r="D14" i="2"/>
  <c r="D26" i="1" l="1"/>
  <c r="K27" i="1" s="1"/>
  <c r="K7" i="1"/>
  <c r="K26" i="1" s="1"/>
</calcChain>
</file>

<file path=xl/sharedStrings.xml><?xml version="1.0" encoding="utf-8"?>
<sst xmlns="http://schemas.openxmlformats.org/spreadsheetml/2006/main" count="152" uniqueCount="134">
  <si>
    <t>日射[Ｗ]</t>
    <rPh sb="0" eb="2">
      <t>ニッシャ</t>
    </rPh>
    <phoneticPr fontId="1"/>
  </si>
  <si>
    <t>人体[Ｗ]</t>
    <rPh sb="0" eb="2">
      <t>ジンタイ</t>
    </rPh>
    <phoneticPr fontId="1"/>
  </si>
  <si>
    <t>照明[Ｗ]</t>
    <rPh sb="0" eb="2">
      <t>ショウメイ</t>
    </rPh>
    <phoneticPr fontId="1"/>
  </si>
  <si>
    <t>家電[Ｗ]</t>
    <rPh sb="0" eb="2">
      <t>カデン</t>
    </rPh>
    <phoneticPr fontId="1"/>
  </si>
  <si>
    <t>調理[Ｗ]</t>
    <rPh sb="0" eb="2">
      <t>チョウリ</t>
    </rPh>
    <phoneticPr fontId="1"/>
  </si>
  <si>
    <t>冷蔵庫</t>
    <rPh sb="0" eb="3">
      <t>レイゾウコ</t>
    </rPh>
    <phoneticPr fontId="1"/>
  </si>
  <si>
    <t>電子ﾚﾝｼﾞ</t>
    <rPh sb="0" eb="2">
      <t>デンシ</t>
    </rPh>
    <phoneticPr fontId="1"/>
  </si>
  <si>
    <t>ティファール</t>
    <phoneticPr fontId="1"/>
  </si>
  <si>
    <t>ホームベーカリー</t>
    <phoneticPr fontId="1"/>
  </si>
  <si>
    <t>洗濯機</t>
    <rPh sb="0" eb="3">
      <t>センタクキ</t>
    </rPh>
    <phoneticPr fontId="1"/>
  </si>
  <si>
    <t>ドライヤー</t>
    <phoneticPr fontId="1"/>
  </si>
  <si>
    <t>テレビ</t>
    <phoneticPr fontId="1"/>
  </si>
  <si>
    <t>パソコン</t>
    <phoneticPr fontId="1"/>
  </si>
  <si>
    <t>使用時間</t>
    <rPh sb="0" eb="2">
      <t>シヨウ</t>
    </rPh>
    <rPh sb="2" eb="4">
      <t>ジカン</t>
    </rPh>
    <phoneticPr fontId="1"/>
  </si>
  <si>
    <t>24時間</t>
    <rPh sb="2" eb="4">
      <t>ジカン</t>
    </rPh>
    <phoneticPr fontId="1"/>
  </si>
  <si>
    <t>3時間</t>
    <rPh sb="1" eb="3">
      <t>ジカン</t>
    </rPh>
    <phoneticPr fontId="1"/>
  </si>
  <si>
    <t>15分</t>
    <rPh sb="2" eb="3">
      <t>フン</t>
    </rPh>
    <phoneticPr fontId="1"/>
  </si>
  <si>
    <t>12時間</t>
    <rPh sb="2" eb="4">
      <t>ジカン</t>
    </rPh>
    <phoneticPr fontId="1"/>
  </si>
  <si>
    <t>消費電力</t>
    <rPh sb="0" eb="2">
      <t>ショウヒ</t>
    </rPh>
    <rPh sb="2" eb="4">
      <t>デンリョク</t>
    </rPh>
    <phoneticPr fontId="1"/>
  </si>
  <si>
    <t>掃除機</t>
    <rPh sb="0" eb="3">
      <t>ソウジキ</t>
    </rPh>
    <phoneticPr fontId="1"/>
  </si>
  <si>
    <t>消費電力</t>
    <rPh sb="0" eb="2">
      <t>ショウヒ</t>
    </rPh>
    <rPh sb="2" eb="4">
      <t>デンリョク</t>
    </rPh>
    <phoneticPr fontId="1"/>
  </si>
  <si>
    <t>定格消費電力</t>
    <rPh sb="0" eb="2">
      <t>テイカク</t>
    </rPh>
    <rPh sb="2" eb="4">
      <t>ショウヒ</t>
    </rPh>
    <rPh sb="4" eb="6">
      <t>デンリョク</t>
    </rPh>
    <phoneticPr fontId="1"/>
  </si>
  <si>
    <t>年間消費電力</t>
    <rPh sb="0" eb="2">
      <t>ネンカン</t>
    </rPh>
    <rPh sb="2" eb="4">
      <t>ショウヒ</t>
    </rPh>
    <rPh sb="4" eb="6">
      <t>デンリョク</t>
    </rPh>
    <phoneticPr fontId="1"/>
  </si>
  <si>
    <t>消費電力量</t>
    <rPh sb="0" eb="2">
      <t>ショウヒ</t>
    </rPh>
    <rPh sb="2" eb="4">
      <t>デンリョク</t>
    </rPh>
    <rPh sb="4" eb="5">
      <t>リョウ</t>
    </rPh>
    <phoneticPr fontId="1"/>
  </si>
  <si>
    <t>すべての機能を最大限に使用した場合に消費する電力量</t>
    <phoneticPr fontId="1"/>
  </si>
  <si>
    <t>電化製品を使用する際に消費する電力量</t>
    <phoneticPr fontId="1"/>
  </si>
  <si>
    <t>1年間使用した際に消費する電力量</t>
    <phoneticPr fontId="1"/>
  </si>
  <si>
    <t>家電製品などを１秒動かすのに必要な（消費する）電力の大きさを表す単位</t>
    <phoneticPr fontId="1"/>
  </si>
  <si>
    <t>ヒーター550Ｗ　モーター100Ｗ</t>
    <phoneticPr fontId="1"/>
  </si>
  <si>
    <t>こね（モーター100Ｗ）30分、発酵（ヒーター110Ｗ）90分、焼成（ヒーター550Ｗ）60分</t>
    <rPh sb="14" eb="15">
      <t>フン</t>
    </rPh>
    <rPh sb="16" eb="18">
      <t>ハッコウ</t>
    </rPh>
    <rPh sb="30" eb="31">
      <t>フン</t>
    </rPh>
    <rPh sb="32" eb="34">
      <t>ショウセイ</t>
    </rPh>
    <rPh sb="46" eb="47">
      <t>フン</t>
    </rPh>
    <phoneticPr fontId="1"/>
  </si>
  <si>
    <t>4分×3回</t>
    <rPh sb="1" eb="2">
      <t>フン</t>
    </rPh>
    <rPh sb="4" eb="5">
      <t>カイ</t>
    </rPh>
    <phoneticPr fontId="1"/>
  </si>
  <si>
    <t>5分×3回</t>
    <rPh sb="1" eb="2">
      <t>フン</t>
    </rPh>
    <rPh sb="4" eb="5">
      <t>カイ</t>
    </rPh>
    <phoneticPr fontId="1"/>
  </si>
  <si>
    <t>W</t>
    <phoneticPr fontId="1"/>
  </si>
  <si>
    <t>30分</t>
    <rPh sb="2" eb="3">
      <t>フン</t>
    </rPh>
    <phoneticPr fontId="1"/>
  </si>
  <si>
    <t>レンジフード</t>
    <phoneticPr fontId="1"/>
  </si>
  <si>
    <t>2時間</t>
    <rPh sb="1" eb="3">
      <t>ジカン</t>
    </rPh>
    <phoneticPr fontId="1"/>
  </si>
  <si>
    <t>395W×0.5ｈ</t>
    <phoneticPr fontId="1"/>
  </si>
  <si>
    <t>1200W×0.25ｈ</t>
    <phoneticPr fontId="1"/>
  </si>
  <si>
    <t>1000W×0.15ｈ</t>
    <phoneticPr fontId="1"/>
  </si>
  <si>
    <t>1250W×0.2ｈ</t>
    <phoneticPr fontId="1"/>
  </si>
  <si>
    <t>1460W×0.25ｈ</t>
    <phoneticPr fontId="1"/>
  </si>
  <si>
    <t>326ＫＷ/年÷365＝326000（Ｗ）÷365＝893.15Ｗ/日</t>
    <rPh sb="6" eb="7">
      <t>ネン</t>
    </rPh>
    <rPh sb="34" eb="35">
      <t>ニチ</t>
    </rPh>
    <phoneticPr fontId="1"/>
  </si>
  <si>
    <t>0・30・60分</t>
    <rPh sb="7" eb="8">
      <t>フン</t>
    </rPh>
    <phoneticPr fontId="1"/>
  </si>
  <si>
    <t>24時間</t>
    <rPh sb="2" eb="4">
      <t>ジカン</t>
    </rPh>
    <phoneticPr fontId="1"/>
  </si>
  <si>
    <t>トイレ換気扇</t>
    <rPh sb="3" eb="6">
      <t>カンキセン</t>
    </rPh>
    <phoneticPr fontId="1"/>
  </si>
  <si>
    <t>浴室換気扇</t>
    <rPh sb="0" eb="2">
      <t>ヨクシツ</t>
    </rPh>
    <rPh sb="2" eb="5">
      <t>カンキセン</t>
    </rPh>
    <phoneticPr fontId="1"/>
  </si>
  <si>
    <t>12時間</t>
    <rPh sb="2" eb="4">
      <t>ジカン</t>
    </rPh>
    <phoneticPr fontId="1"/>
  </si>
  <si>
    <t>時間</t>
    <rPh sb="0" eb="2">
      <t>ジカン</t>
    </rPh>
    <phoneticPr fontId="1"/>
  </si>
  <si>
    <t>人間×2</t>
    <rPh sb="0" eb="2">
      <t>ニンゲン</t>
    </rPh>
    <phoneticPr fontId="1"/>
  </si>
  <si>
    <t>換気</t>
    <rPh sb="0" eb="2">
      <t>カンキ</t>
    </rPh>
    <phoneticPr fontId="1"/>
  </si>
  <si>
    <t>照明</t>
    <rPh sb="0" eb="2">
      <t>ショウメイ</t>
    </rPh>
    <phoneticPr fontId="1"/>
  </si>
  <si>
    <t>日照</t>
    <rPh sb="0" eb="2">
      <t>ニッショウ</t>
    </rPh>
    <phoneticPr fontId="1"/>
  </si>
  <si>
    <t>家電</t>
    <rPh sb="0" eb="2">
      <t>カデン</t>
    </rPh>
    <phoneticPr fontId="1"/>
  </si>
  <si>
    <t>ガス調理</t>
    <rPh sb="2" eb="4">
      <t>チョウリ</t>
    </rPh>
    <phoneticPr fontId="1"/>
  </si>
  <si>
    <t>ガス給湯</t>
    <rPh sb="2" eb="4">
      <t>キュウトウ</t>
    </rPh>
    <phoneticPr fontId="1"/>
  </si>
  <si>
    <t>10分</t>
    <rPh sb="2" eb="3">
      <t>フン</t>
    </rPh>
    <phoneticPr fontId="1"/>
  </si>
  <si>
    <t>室温[℃]</t>
    <rPh sb="0" eb="2">
      <t>シツオン</t>
    </rPh>
    <phoneticPr fontId="1"/>
  </si>
  <si>
    <t>外気温[℃]</t>
    <rPh sb="0" eb="3">
      <t>ガイキオン</t>
    </rPh>
    <phoneticPr fontId="1"/>
  </si>
  <si>
    <t>南</t>
    <rPh sb="0" eb="1">
      <t>ミナミ</t>
    </rPh>
    <phoneticPr fontId="1"/>
  </si>
  <si>
    <t>東</t>
    <rPh sb="0" eb="1">
      <t>ヒガシ</t>
    </rPh>
    <phoneticPr fontId="1"/>
  </si>
  <si>
    <t>西</t>
    <rPh sb="0" eb="1">
      <t>ニシ</t>
    </rPh>
    <phoneticPr fontId="1"/>
  </si>
  <si>
    <t>北</t>
    <rPh sb="0" eb="1">
      <t>キタ</t>
    </rPh>
    <phoneticPr fontId="1"/>
  </si>
  <si>
    <t>y1</t>
    <phoneticPr fontId="1"/>
  </si>
  <si>
    <t>y2</t>
    <phoneticPr fontId="1"/>
  </si>
  <si>
    <t>z</t>
    <phoneticPr fontId="1"/>
  </si>
  <si>
    <t>fH</t>
    <phoneticPr fontId="1"/>
  </si>
  <si>
    <t>ηd</t>
    <phoneticPr fontId="1"/>
  </si>
  <si>
    <t>ηH</t>
    <phoneticPr fontId="1"/>
  </si>
  <si>
    <t>窓面積</t>
    <rPh sb="0" eb="1">
      <t>マド</t>
    </rPh>
    <rPh sb="1" eb="3">
      <t>メンセキ</t>
    </rPh>
    <phoneticPr fontId="1"/>
  </si>
  <si>
    <t>方位係数</t>
    <rPh sb="0" eb="2">
      <t>ホウイ</t>
    </rPh>
    <rPh sb="2" eb="4">
      <t>ケイスウ</t>
    </rPh>
    <phoneticPr fontId="1"/>
  </si>
  <si>
    <t>mH</t>
    <phoneticPr fontId="1"/>
  </si>
  <si>
    <t>い</t>
    <phoneticPr fontId="1"/>
  </si>
  <si>
    <t>ろ</t>
    <phoneticPr fontId="1"/>
  </si>
  <si>
    <t>は</t>
    <phoneticPr fontId="1"/>
  </si>
  <si>
    <t>に</t>
    <phoneticPr fontId="1"/>
  </si>
  <si>
    <t>ほ</t>
    <phoneticPr fontId="1"/>
  </si>
  <si>
    <t>へ</t>
    <phoneticPr fontId="1"/>
  </si>
  <si>
    <t>と</t>
    <phoneticPr fontId="1"/>
  </si>
  <si>
    <t>ち</t>
    <phoneticPr fontId="1"/>
  </si>
  <si>
    <t>窓番号</t>
    <rPh sb="0" eb="1">
      <t>マド</t>
    </rPh>
    <rPh sb="1" eb="3">
      <t>バンゴウ</t>
    </rPh>
    <phoneticPr fontId="1"/>
  </si>
  <si>
    <t>方位</t>
    <rPh sb="0" eb="2">
      <t>ホウイ</t>
    </rPh>
    <phoneticPr fontId="1"/>
  </si>
  <si>
    <t>時刻</t>
    <rPh sb="0" eb="2">
      <t>ジコク</t>
    </rPh>
    <phoneticPr fontId="1"/>
  </si>
  <si>
    <t>冷蔵庫</t>
    <rPh sb="0" eb="3">
      <t>レイゾウコ</t>
    </rPh>
    <phoneticPr fontId="1"/>
  </si>
  <si>
    <t>TV</t>
    <phoneticPr fontId="1"/>
  </si>
  <si>
    <t>電子ﾚﾝｼﾞ</t>
    <rPh sb="0" eb="2">
      <t>デンシ</t>
    </rPh>
    <phoneticPr fontId="1"/>
  </si>
  <si>
    <t>ﾃｨﾌｧｰﾙ</t>
    <phoneticPr fontId="1"/>
  </si>
  <si>
    <t>掃除機</t>
    <rPh sb="0" eb="3">
      <t>ソウジキ</t>
    </rPh>
    <phoneticPr fontId="1"/>
  </si>
  <si>
    <t>洗濯機</t>
    <rPh sb="0" eb="3">
      <t>センタクキ</t>
    </rPh>
    <phoneticPr fontId="1"/>
  </si>
  <si>
    <t>ﾄﾞﾗｲﾔｰ</t>
    <phoneticPr fontId="1"/>
  </si>
  <si>
    <t>ﾊﾟｿｺﾝ×2</t>
    <phoneticPr fontId="1"/>
  </si>
  <si>
    <t>合計[W]</t>
    <rPh sb="0" eb="2">
      <t>ゴウケイ</t>
    </rPh>
    <phoneticPr fontId="1"/>
  </si>
  <si>
    <t>時間→秒</t>
    <phoneticPr fontId="1"/>
  </si>
  <si>
    <t>浴室[m3/h]</t>
    <rPh sb="0" eb="2">
      <t>ヨクシツ</t>
    </rPh>
    <phoneticPr fontId="1"/>
  </si>
  <si>
    <t>台所[m3/h]</t>
    <rPh sb="0" eb="2">
      <t>ダイドコロ</t>
    </rPh>
    <phoneticPr fontId="1"/>
  </si>
  <si>
    <t>室温</t>
    <rPh sb="0" eb="2">
      <t>シツオン</t>
    </rPh>
    <phoneticPr fontId="1"/>
  </si>
  <si>
    <t>[℃]</t>
    <phoneticPr fontId="1"/>
  </si>
  <si>
    <t>外気温</t>
    <rPh sb="0" eb="3">
      <t>ガイキオン</t>
    </rPh>
    <phoneticPr fontId="1"/>
  </si>
  <si>
    <t>空気密度</t>
    <phoneticPr fontId="1"/>
  </si>
  <si>
    <t>[㎏/㎥]</t>
    <phoneticPr fontId="1"/>
  </si>
  <si>
    <t>温度差</t>
    <phoneticPr fontId="1"/>
  </si>
  <si>
    <t>ﾄｲﾚ（24）[m3/h]</t>
    <phoneticPr fontId="1"/>
  </si>
  <si>
    <t>[W]</t>
    <phoneticPr fontId="1"/>
  </si>
  <si>
    <t>60W相当LED=7.3W</t>
    <rPh sb="3" eb="5">
      <t>ソウトウ</t>
    </rPh>
    <phoneticPr fontId="1"/>
  </si>
  <si>
    <t>5.25[KW]</t>
    <phoneticPr fontId="1"/>
  </si>
  <si>
    <t>日射量</t>
    <rPh sb="0" eb="2">
      <t>ニッシャ</t>
    </rPh>
    <rPh sb="2" eb="3">
      <t>リョウ</t>
    </rPh>
    <phoneticPr fontId="1"/>
  </si>
  <si>
    <t>[MJ/㎡]</t>
    <phoneticPr fontId="1"/>
  </si>
  <si>
    <t>日射量</t>
    <phoneticPr fontId="1"/>
  </si>
  <si>
    <t>[Ｗ]</t>
    <phoneticPr fontId="1"/>
  </si>
  <si>
    <t>家電合計</t>
    <rPh sb="0" eb="2">
      <t>カデン</t>
    </rPh>
    <rPh sb="2" eb="4">
      <t>ゴウケイ</t>
    </rPh>
    <phoneticPr fontId="1"/>
  </si>
  <si>
    <t>貫流熱損失[Ｗ]</t>
    <rPh sb="0" eb="2">
      <t>カンリュウ</t>
    </rPh>
    <rPh sb="2" eb="3">
      <t>ネツ</t>
    </rPh>
    <rPh sb="3" eb="5">
      <t>ソンシツ</t>
    </rPh>
    <phoneticPr fontId="1"/>
  </si>
  <si>
    <t>時間毎収支[W]</t>
    <rPh sb="0" eb="2">
      <t>ジカン</t>
    </rPh>
    <rPh sb="2" eb="3">
      <t>マイ</t>
    </rPh>
    <rPh sb="3" eb="5">
      <t>シュウシ</t>
    </rPh>
    <phoneticPr fontId="1"/>
  </si>
  <si>
    <t>換気量</t>
    <rPh sb="0" eb="3">
      <t>カンキリョウ</t>
    </rPh>
    <phoneticPr fontId="1"/>
  </si>
  <si>
    <t>換気量[Ｗ]</t>
    <rPh sb="0" eb="2">
      <t>カンキ</t>
    </rPh>
    <rPh sb="2" eb="3">
      <t>リョウ</t>
    </rPh>
    <phoneticPr fontId="1"/>
  </si>
  <si>
    <t>総合計</t>
    <rPh sb="0" eb="1">
      <t>ソウ</t>
    </rPh>
    <rPh sb="1" eb="3">
      <t>ゴウケイ</t>
    </rPh>
    <phoneticPr fontId="1"/>
  </si>
  <si>
    <t>時刻</t>
    <rPh sb="0" eb="2">
      <t>ジコク</t>
    </rPh>
    <phoneticPr fontId="1"/>
  </si>
  <si>
    <t>空気の比熱[J/kgK]</t>
    <rPh sb="0" eb="2">
      <t>クウキ</t>
    </rPh>
    <rPh sb="3" eb="5">
      <t>ヒネツ</t>
    </rPh>
    <phoneticPr fontId="1"/>
  </si>
  <si>
    <t>空気の密度[kg/m3]</t>
    <rPh sb="0" eb="2">
      <t>クウキ</t>
    </rPh>
    <rPh sb="3" eb="5">
      <t>ミツド</t>
    </rPh>
    <phoneticPr fontId="1"/>
  </si>
  <si>
    <t>室の容積[m3]</t>
    <rPh sb="0" eb="1">
      <t>シツ</t>
    </rPh>
    <rPh sb="2" eb="4">
      <t>ヨウセキ</t>
    </rPh>
    <phoneticPr fontId="1"/>
  </si>
  <si>
    <t>q値[W/K]</t>
    <rPh sb="1" eb="2">
      <t>アタイ</t>
    </rPh>
    <phoneticPr fontId="1"/>
  </si>
  <si>
    <t>cρV[J/K]</t>
    <phoneticPr fontId="1"/>
  </si>
  <si>
    <t>←このセルの値をI列最後の値と一致するように適当に入力する</t>
    <rPh sb="6" eb="7">
      <t>アタイ</t>
    </rPh>
    <rPh sb="9" eb="10">
      <t>レツ</t>
    </rPh>
    <rPh sb="10" eb="12">
      <t>サイゴ</t>
    </rPh>
    <rPh sb="13" eb="14">
      <t>アタイ</t>
    </rPh>
    <rPh sb="15" eb="17">
      <t>イッチ</t>
    </rPh>
    <rPh sb="22" eb="24">
      <t>テキトウ</t>
    </rPh>
    <rPh sb="25" eb="27">
      <t>ニュリョク</t>
    </rPh>
    <phoneticPr fontId="1"/>
  </si>
  <si>
    <t>外気温
[℃]</t>
    <rPh sb="0" eb="3">
      <t>ガイキオン</t>
    </rPh>
    <phoneticPr fontId="1"/>
  </si>
  <si>
    <t>日射
[Ｗ]</t>
    <rPh sb="0" eb="2">
      <t>ニッシャ</t>
    </rPh>
    <phoneticPr fontId="1"/>
  </si>
  <si>
    <t>人体
[Ｗ]</t>
    <rPh sb="0" eb="2">
      <t>ジンタイ</t>
    </rPh>
    <phoneticPr fontId="1"/>
  </si>
  <si>
    <t>照明
[Ｗ]</t>
    <rPh sb="0" eb="2">
      <t>ショウメイ</t>
    </rPh>
    <phoneticPr fontId="1"/>
  </si>
  <si>
    <t>家電
[Ｗ]</t>
    <rPh sb="0" eb="2">
      <t>カデン</t>
    </rPh>
    <phoneticPr fontId="1"/>
  </si>
  <si>
    <t>調理
[Ｗ]</t>
    <rPh sb="0" eb="2">
      <t>チョウリ</t>
    </rPh>
    <phoneticPr fontId="1"/>
  </si>
  <si>
    <t>換気量
[m3/h]</t>
    <rPh sb="0" eb="3">
      <t>カンキリョウ</t>
    </rPh>
    <phoneticPr fontId="1"/>
  </si>
  <si>
    <t>室温
[℃]</t>
    <rPh sb="0" eb="2">
      <t>シツオン</t>
    </rPh>
    <phoneticPr fontId="1"/>
  </si>
  <si>
    <t>q
[K/s]</t>
    <phoneticPr fontId="1"/>
  </si>
  <si>
    <t>G
[1/s]</t>
    <phoneticPr fontId="1"/>
  </si>
  <si>
    <t>室気積あたりの家具の熱容量[kJ/m3K]</t>
    <rPh sb="0" eb="1">
      <t>シツ</t>
    </rPh>
    <rPh sb="1" eb="3">
      <t>キセキ</t>
    </rPh>
    <rPh sb="7" eb="9">
      <t>カグ</t>
    </rPh>
    <rPh sb="10" eb="13">
      <t>ネツヨウリョウ</t>
    </rPh>
    <phoneticPr fontId="1"/>
  </si>
  <si>
    <t>家具の熱容量[J/K]</t>
    <rPh sb="0" eb="2">
      <t>カグ</t>
    </rPh>
    <rPh sb="3" eb="6">
      <t>ネツヨウリョウ</t>
    </rPh>
    <phoneticPr fontId="1"/>
  </si>
  <si>
    <t>室内表面建材の熱容量[J/K]</t>
    <rPh sb="0" eb="2">
      <t>シツナイ</t>
    </rPh>
    <rPh sb="2" eb="4">
      <t>ヒョウメン</t>
    </rPh>
    <rPh sb="4" eb="6">
      <t>ケンザイ</t>
    </rPh>
    <rPh sb="7" eb="10">
      <t>ネツヨウリョウ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</si>
</sst>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0.0000_);[Red]\(0.0000\)"/>
    <numFmt numFmtId="178" formatCode="0.000_ "/>
    <numFmt numFmtId="179" formatCode="0.000_ ;[Red]\-0.000\ "/>
    <numFmt numFmtId="180" formatCode="0.000_);[Red]\(0.000\)"/>
    <numFmt numFmtId="181" formatCode="h:mm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rgb="FF222222"/>
      <name val="Arial"/>
      <family val="2"/>
    </font>
    <font>
      <sz val="11"/>
      <color theme="1"/>
      <name val="Yu Gothic Medium"/>
      <family val="2"/>
      <charset val="128"/>
    </font>
    <font>
      <sz val="11"/>
      <color theme="1"/>
      <name val="Yu Gothic Medium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0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0" xfId="0" applyAlignment="1">
      <alignment vertical="center"/>
    </xf>
    <xf numFmtId="177" fontId="0" fillId="0" borderId="1" xfId="0" applyNumberFormat="1" applyBorder="1"/>
    <xf numFmtId="177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right" vertical="center"/>
    </xf>
    <xf numFmtId="20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7" fontId="0" fillId="4" borderId="1" xfId="0" applyNumberFormat="1" applyFill="1" applyBorder="1"/>
    <xf numFmtId="0" fontId="0" fillId="7" borderId="1" xfId="0" applyFill="1" applyBorder="1"/>
    <xf numFmtId="177" fontId="0" fillId="7" borderId="1" xfId="0" applyNumberFormat="1" applyFill="1" applyBorder="1"/>
    <xf numFmtId="20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vertical="center"/>
    </xf>
    <xf numFmtId="0" fontId="0" fillId="0" borderId="22" xfId="0" applyBorder="1"/>
    <xf numFmtId="178" fontId="0" fillId="0" borderId="22" xfId="0" applyNumberFormat="1" applyBorder="1" applyAlignment="1">
      <alignment horizontal="center" vertical="center"/>
    </xf>
    <xf numFmtId="178" fontId="0" fillId="0" borderId="22" xfId="0" applyNumberFormat="1" applyBorder="1"/>
    <xf numFmtId="20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vertical="center"/>
    </xf>
    <xf numFmtId="0" fontId="0" fillId="0" borderId="23" xfId="0" applyBorder="1"/>
    <xf numFmtId="178" fontId="0" fillId="0" borderId="23" xfId="0" applyNumberFormat="1" applyBorder="1" applyAlignment="1">
      <alignment horizontal="center" vertical="center"/>
    </xf>
    <xf numFmtId="178" fontId="0" fillId="0" borderId="23" xfId="0" applyNumberFormat="1" applyBorder="1"/>
    <xf numFmtId="20" fontId="0" fillId="0" borderId="20" xfId="0" applyNumberFormat="1" applyBorder="1" applyAlignment="1">
      <alignment horizontal="center"/>
    </xf>
    <xf numFmtId="0" fontId="0" fillId="0" borderId="20" xfId="0" applyBorder="1" applyAlignment="1">
      <alignment vertical="center"/>
    </xf>
    <xf numFmtId="178" fontId="0" fillId="0" borderId="20" xfId="0" applyNumberFormat="1" applyBorder="1" applyAlignment="1">
      <alignment horizontal="center" vertical="center"/>
    </xf>
    <xf numFmtId="178" fontId="0" fillId="0" borderId="20" xfId="0" applyNumberFormat="1" applyBorder="1"/>
    <xf numFmtId="178" fontId="0" fillId="2" borderId="22" xfId="0" applyNumberFormat="1" applyFill="1" applyBorder="1"/>
    <xf numFmtId="178" fontId="0" fillId="2" borderId="23" xfId="0" applyNumberFormat="1" applyFill="1" applyBorder="1"/>
    <xf numFmtId="178" fontId="0" fillId="2" borderId="20" xfId="0" applyNumberFormat="1" applyFill="1" applyBorder="1"/>
    <xf numFmtId="0" fontId="0" fillId="6" borderId="21" xfId="0" applyFill="1" applyBorder="1" applyAlignment="1">
      <alignment horizontal="center"/>
    </xf>
    <xf numFmtId="0" fontId="0" fillId="0" borderId="0" xfId="0" applyAlignment="1">
      <alignment horizontal="left"/>
    </xf>
    <xf numFmtId="179" fontId="0" fillId="8" borderId="1" xfId="0" applyNumberFormat="1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19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179" fontId="0" fillId="6" borderId="23" xfId="0" applyNumberFormat="1" applyFill="1" applyBorder="1" applyAlignment="1">
      <alignment horizontal="right"/>
    </xf>
    <xf numFmtId="179" fontId="0" fillId="6" borderId="20" xfId="0" applyNumberFormat="1" applyFill="1" applyBorder="1" applyAlignment="1">
      <alignment horizontal="right"/>
    </xf>
    <xf numFmtId="0" fontId="0" fillId="0" borderId="28" xfId="0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8" fontId="0" fillId="3" borderId="11" xfId="0" applyNumberFormat="1" applyFill="1" applyBorder="1" applyAlignment="1">
      <alignment horizontal="right" vertical="center"/>
    </xf>
    <xf numFmtId="178" fontId="0" fillId="3" borderId="3" xfId="0" applyNumberFormat="1" applyFill="1" applyBorder="1" applyAlignment="1">
      <alignment horizontal="right" vertical="center"/>
    </xf>
    <xf numFmtId="0" fontId="0" fillId="9" borderId="8" xfId="0" applyFill="1" applyBorder="1" applyAlignment="1">
      <alignment horizontal="center" vertical="center"/>
    </xf>
    <xf numFmtId="180" fontId="0" fillId="2" borderId="11" xfId="0" applyNumberFormat="1" applyFill="1" applyBorder="1" applyAlignment="1">
      <alignment horizontal="right"/>
    </xf>
    <xf numFmtId="180" fontId="0" fillId="2" borderId="12" xfId="0" applyNumberFormat="1" applyFill="1" applyBorder="1" applyAlignment="1">
      <alignment horizontal="right"/>
    </xf>
    <xf numFmtId="180" fontId="0" fillId="2" borderId="3" xfId="0" applyNumberFormat="1" applyFill="1" applyBorder="1" applyAlignment="1">
      <alignment horizontal="right"/>
    </xf>
    <xf numFmtId="180" fontId="0" fillId="2" borderId="4" xfId="0" applyNumberFormat="1" applyFill="1" applyBorder="1" applyAlignment="1">
      <alignment horizontal="right"/>
    </xf>
    <xf numFmtId="178" fontId="0" fillId="0" borderId="0" xfId="0" applyNumberFormat="1" applyAlignment="1">
      <alignment horizontal="right"/>
    </xf>
    <xf numFmtId="0" fontId="3" fillId="10" borderId="1" xfId="0" applyFont="1" applyFill="1" applyBorder="1"/>
    <xf numFmtId="0" fontId="3" fillId="5" borderId="0" xfId="0" applyFont="1" applyFill="1"/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5" borderId="0" xfId="0" applyFont="1" applyFill="1" applyAlignment="1">
      <alignment wrapText="1"/>
    </xf>
    <xf numFmtId="181" fontId="4" fillId="5" borderId="1" xfId="0" applyNumberFormat="1" applyFont="1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v>室温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室温計算!$A$11:$A$34</c:f>
              <c:numCache>
                <c:formatCode>h:mm;@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室温計算!$I$11:$I$34</c:f>
              <c:numCache>
                <c:formatCode>General</c:formatCode>
                <c:ptCount val="24"/>
                <c:pt idx="0">
                  <c:v>16.094999999999999</c:v>
                </c:pt>
                <c:pt idx="1">
                  <c:v>15.345740525220458</c:v>
                </c:pt>
                <c:pt idx="2">
                  <c:v>14.679209446371969</c:v>
                </c:pt>
                <c:pt idx="3">
                  <c:v>14.031065654557594</c:v>
                </c:pt>
                <c:pt idx="4">
                  <c:v>13.454485717501612</c:v>
                </c:pt>
                <c:pt idx="5">
                  <c:v>12.831154469596088</c:v>
                </c:pt>
                <c:pt idx="6">
                  <c:v>12.27664743547591</c:v>
                </c:pt>
                <c:pt idx="7">
                  <c:v>11.994491927196183</c:v>
                </c:pt>
                <c:pt idx="8">
                  <c:v>12.095907013978065</c:v>
                </c:pt>
                <c:pt idx="9">
                  <c:v>12.726367588937082</c:v>
                </c:pt>
                <c:pt idx="10">
                  <c:v>13.485149372712472</c:v>
                </c:pt>
                <c:pt idx="11">
                  <c:v>14.237909279507123</c:v>
                </c:pt>
                <c:pt idx="12">
                  <c:v>15.652746337815245</c:v>
                </c:pt>
                <c:pt idx="13">
                  <c:v>16.279731105010043</c:v>
                </c:pt>
                <c:pt idx="14">
                  <c:v>16.529304803474304</c:v>
                </c:pt>
                <c:pt idx="15">
                  <c:v>16.657616283617834</c:v>
                </c:pt>
                <c:pt idx="16">
                  <c:v>16.796724308201927</c:v>
                </c:pt>
                <c:pt idx="17">
                  <c:v>16.767344135677646</c:v>
                </c:pt>
                <c:pt idx="18">
                  <c:v>17.125907516815374</c:v>
                </c:pt>
                <c:pt idx="19">
                  <c:v>17.105441526128107</c:v>
                </c:pt>
                <c:pt idx="20">
                  <c:v>17.219394060703927</c:v>
                </c:pt>
                <c:pt idx="21">
                  <c:v>17.297502087967676</c:v>
                </c:pt>
                <c:pt idx="22">
                  <c:v>17.106460954404067</c:v>
                </c:pt>
                <c:pt idx="23">
                  <c:v>16.615889996817469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C5-4BBE-BA94-9894509EEC4B}"/>
            </c:ext>
          </c:extLst>
        </c:ser>
        <c:ser>
          <c:idx val="0"/>
          <c:order val="1"/>
          <c:tx>
            <c:v>外気温度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室温計算!$B$11:$B$34</c:f>
              <c:numCache>
                <c:formatCode>General</c:formatCode>
                <c:ptCount val="24"/>
                <c:pt idx="0">
                  <c:v>7.9</c:v>
                </c:pt>
                <c:pt idx="1">
                  <c:v>7.9</c:v>
                </c:pt>
                <c:pt idx="2">
                  <c:v>7.4</c:v>
                </c:pt>
                <c:pt idx="3">
                  <c:v>7.4</c:v>
                </c:pt>
                <c:pt idx="4">
                  <c:v>6.4</c:v>
                </c:pt>
                <c:pt idx="5">
                  <c:v>6.4</c:v>
                </c:pt>
                <c:pt idx="6">
                  <c:v>7.2</c:v>
                </c:pt>
                <c:pt idx="7">
                  <c:v>7.3</c:v>
                </c:pt>
                <c:pt idx="8">
                  <c:v>8.5</c:v>
                </c:pt>
                <c:pt idx="9">
                  <c:v>10.5</c:v>
                </c:pt>
                <c:pt idx="10">
                  <c:v>10.8</c:v>
                </c:pt>
                <c:pt idx="11">
                  <c:v>11.7</c:v>
                </c:pt>
                <c:pt idx="12">
                  <c:v>11.5</c:v>
                </c:pt>
                <c:pt idx="13">
                  <c:v>11.9</c:v>
                </c:pt>
                <c:pt idx="14">
                  <c:v>12.1</c:v>
                </c:pt>
                <c:pt idx="15">
                  <c:v>12.2</c:v>
                </c:pt>
                <c:pt idx="16">
                  <c:v>12.6</c:v>
                </c:pt>
                <c:pt idx="17">
                  <c:v>12.1</c:v>
                </c:pt>
                <c:pt idx="18">
                  <c:v>11.8</c:v>
                </c:pt>
                <c:pt idx="19">
                  <c:v>11.9</c:v>
                </c:pt>
                <c:pt idx="20">
                  <c:v>11.7</c:v>
                </c:pt>
                <c:pt idx="21">
                  <c:v>11.6</c:v>
                </c:pt>
                <c:pt idx="22">
                  <c:v>11.2</c:v>
                </c:pt>
                <c:pt idx="2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C5-4BBE-BA94-9894509E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940480"/>
        <c:axId val="733939496"/>
      </c:lineChart>
      <c:catAx>
        <c:axId val="73394048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939496"/>
        <c:crosses val="autoZero"/>
        <c:auto val="1"/>
        <c:lblAlgn val="ctr"/>
        <c:lblOffset val="100"/>
        <c:noMultiLvlLbl val="0"/>
      </c:catAx>
      <c:valAx>
        <c:axId val="7339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9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66666666666667"/>
          <c:y val="3.6973256682246297E-2"/>
          <c:w val="0.30433333333333334"/>
          <c:h val="0.225257880456982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228600</xdr:rowOff>
    </xdr:from>
    <xdr:to>
      <xdr:col>24</xdr:col>
      <xdr:colOff>0</xdr:colOff>
      <xdr:row>4</xdr:row>
      <xdr:rowOff>0</xdr:rowOff>
    </xdr:to>
    <xdr:sp macro="" textlink="">
      <xdr:nvSpPr>
        <xdr:cNvPr id="3" name="左右矢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638800" y="1485900"/>
          <a:ext cx="11277600" cy="190500"/>
        </a:xfrm>
        <a:prstGeom prst="leftRigh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123825</xdr:colOff>
      <xdr:row>1</xdr:row>
      <xdr:rowOff>9525</xdr:rowOff>
    </xdr:from>
    <xdr:to>
      <xdr:col>7</xdr:col>
      <xdr:colOff>542925</xdr:colOff>
      <xdr:row>2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648075" y="323850"/>
          <a:ext cx="11239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日の出</a:t>
          </a:r>
          <a:r>
            <a:rPr kumimoji="1" lang="en-US" altLang="ja-JP" sz="1100"/>
            <a:t>6</a:t>
          </a:r>
          <a:r>
            <a:rPr kumimoji="1" lang="ja-JP" altLang="en-US" sz="1100"/>
            <a:t>：</a:t>
          </a:r>
          <a:r>
            <a:rPr kumimoji="1" lang="en-US" altLang="ja-JP" sz="1100"/>
            <a:t>25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295275</xdr:colOff>
      <xdr:row>1</xdr:row>
      <xdr:rowOff>0</xdr:rowOff>
    </xdr:from>
    <xdr:to>
      <xdr:col>14</xdr:col>
      <xdr:colOff>9525</xdr:colOff>
      <xdr:row>1</xdr:row>
      <xdr:rowOff>304800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048625" y="314325"/>
          <a:ext cx="11239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南中</a:t>
          </a:r>
          <a:r>
            <a:rPr kumimoji="1" lang="en-US" altLang="ja-JP" sz="1100"/>
            <a:t>12</a:t>
          </a:r>
          <a:r>
            <a:rPr kumimoji="1" lang="ja-JP" altLang="en-US" sz="1100"/>
            <a:t>：</a:t>
          </a:r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466725</xdr:colOff>
      <xdr:row>1</xdr:row>
      <xdr:rowOff>0</xdr:rowOff>
    </xdr:from>
    <xdr:to>
      <xdr:col>18</xdr:col>
      <xdr:colOff>408215</xdr:colOff>
      <xdr:row>1</xdr:row>
      <xdr:rowOff>272143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155011" y="421821"/>
          <a:ext cx="1138918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日の入</a:t>
          </a:r>
          <a:r>
            <a:rPr kumimoji="1" lang="en-US" altLang="ja-JP" sz="1100"/>
            <a:t>17</a:t>
          </a:r>
          <a:r>
            <a:rPr kumimoji="1" lang="ja-JP" altLang="en-US" sz="1100"/>
            <a:t>：</a:t>
          </a:r>
          <a:r>
            <a:rPr kumimoji="1" lang="en-US" altLang="ja-JP" sz="1100"/>
            <a:t>32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19050</xdr:colOff>
      <xdr:row>2</xdr:row>
      <xdr:rowOff>414132</xdr:rowOff>
    </xdr:from>
    <xdr:to>
      <xdr:col>13</xdr:col>
      <xdr:colOff>3727</xdr:colOff>
      <xdr:row>3</xdr:row>
      <xdr:rowOff>337932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282898" y="1258958"/>
          <a:ext cx="581025" cy="346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昼食</a:t>
          </a:r>
        </a:p>
      </xdr:txBody>
    </xdr:sp>
    <xdr:clientData/>
  </xdr:twoCellAnchor>
  <xdr:twoCellAnchor>
    <xdr:from>
      <xdr:col>7</xdr:col>
      <xdr:colOff>187596</xdr:colOff>
      <xdr:row>2</xdr:row>
      <xdr:rowOff>397566</xdr:rowOff>
    </xdr:from>
    <xdr:to>
      <xdr:col>8</xdr:col>
      <xdr:colOff>111396</xdr:colOff>
      <xdr:row>3</xdr:row>
      <xdr:rowOff>321366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469705" y="1242392"/>
          <a:ext cx="520148" cy="346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起床</a:t>
          </a:r>
        </a:p>
      </xdr:txBody>
    </xdr:sp>
    <xdr:clientData/>
  </xdr:twoCellAnchor>
  <xdr:twoCellAnchor>
    <xdr:from>
      <xdr:col>23</xdr:col>
      <xdr:colOff>331722</xdr:colOff>
      <xdr:row>3</xdr:row>
      <xdr:rowOff>16566</xdr:rowOff>
    </xdr:from>
    <xdr:to>
      <xdr:col>24</xdr:col>
      <xdr:colOff>284097</xdr:colOff>
      <xdr:row>3</xdr:row>
      <xdr:rowOff>321366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4155396" y="1283805"/>
          <a:ext cx="548723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就寝</a:t>
          </a:r>
        </a:p>
      </xdr:txBody>
    </xdr:sp>
    <xdr:clientData/>
  </xdr:twoCellAnchor>
  <xdr:twoCellAnchor>
    <xdr:from>
      <xdr:col>17</xdr:col>
      <xdr:colOff>28575</xdr:colOff>
      <xdr:row>2</xdr:row>
      <xdr:rowOff>142875</xdr:rowOff>
    </xdr:from>
    <xdr:to>
      <xdr:col>23</xdr:col>
      <xdr:colOff>695324</xdr:colOff>
      <xdr:row>2</xdr:row>
      <xdr:rowOff>295274</xdr:rowOff>
    </xdr:to>
    <xdr:sp macro="" textlink="">
      <xdr:nvSpPr>
        <xdr:cNvPr id="14" name="左右矢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2011025" y="1085850"/>
          <a:ext cx="4895849" cy="152399"/>
        </a:xfrm>
        <a:prstGeom prst="left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2</xdr:row>
      <xdr:rowOff>9524</xdr:rowOff>
    </xdr:from>
    <xdr:to>
      <xdr:col>17</xdr:col>
      <xdr:colOff>647700</xdr:colOff>
      <xdr:row>2</xdr:row>
      <xdr:rowOff>180975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2077700" y="952499"/>
          <a:ext cx="552450" cy="171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点灯</a:t>
          </a:r>
        </a:p>
      </xdr:txBody>
    </xdr:sp>
    <xdr:clientData/>
  </xdr:twoCellAnchor>
  <xdr:twoCellAnchor>
    <xdr:from>
      <xdr:col>1</xdr:col>
      <xdr:colOff>9524</xdr:colOff>
      <xdr:row>7</xdr:row>
      <xdr:rowOff>246529</xdr:rowOff>
    </xdr:from>
    <xdr:to>
      <xdr:col>24</xdr:col>
      <xdr:colOff>685800</xdr:colOff>
      <xdr:row>7</xdr:row>
      <xdr:rowOff>390525</xdr:rowOff>
    </xdr:to>
    <xdr:sp macro="" textlink="">
      <xdr:nvSpPr>
        <xdr:cNvPr id="16" name="左右矢印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715495" y="3148853"/>
          <a:ext cx="16913599" cy="143996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9524</xdr:colOff>
      <xdr:row>8</xdr:row>
      <xdr:rowOff>223346</xdr:rowOff>
    </xdr:from>
    <xdr:to>
      <xdr:col>8</xdr:col>
      <xdr:colOff>694764</xdr:colOff>
      <xdr:row>8</xdr:row>
      <xdr:rowOff>392206</xdr:rowOff>
    </xdr:to>
    <xdr:sp macro="" textlink="">
      <xdr:nvSpPr>
        <xdr:cNvPr id="17" name="左右矢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15495" y="3540287"/>
          <a:ext cx="5627034" cy="168860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51351</xdr:colOff>
      <xdr:row>2</xdr:row>
      <xdr:rowOff>403365</xdr:rowOff>
    </xdr:from>
    <xdr:to>
      <xdr:col>8</xdr:col>
      <xdr:colOff>571498</xdr:colOff>
      <xdr:row>3</xdr:row>
      <xdr:rowOff>327165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929808" y="1248191"/>
          <a:ext cx="520147" cy="346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朝食</a:t>
          </a:r>
        </a:p>
      </xdr:txBody>
    </xdr:sp>
    <xdr:clientData/>
  </xdr:twoCellAnchor>
  <xdr:twoCellAnchor>
    <xdr:from>
      <xdr:col>18</xdr:col>
      <xdr:colOff>184213</xdr:colOff>
      <xdr:row>2</xdr:row>
      <xdr:rowOff>417858</xdr:rowOff>
    </xdr:from>
    <xdr:to>
      <xdr:col>19</xdr:col>
      <xdr:colOff>108013</xdr:colOff>
      <xdr:row>3</xdr:row>
      <xdr:rowOff>341658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1026148" y="1262684"/>
          <a:ext cx="520148" cy="346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夕食</a:t>
          </a:r>
        </a:p>
      </xdr:txBody>
    </xdr:sp>
    <xdr:clientData/>
  </xdr:twoCellAnchor>
  <xdr:twoCellAnchor>
    <xdr:from>
      <xdr:col>2</xdr:col>
      <xdr:colOff>31375</xdr:colOff>
      <xdr:row>6</xdr:row>
      <xdr:rowOff>390525</xdr:rowOff>
    </xdr:from>
    <xdr:to>
      <xdr:col>4</xdr:col>
      <xdr:colOff>435429</xdr:colOff>
      <xdr:row>7</xdr:row>
      <xdr:rowOff>314325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337661" y="2921454"/>
          <a:ext cx="1601482" cy="345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ﾄｲﾚ換気</a:t>
          </a:r>
          <a:r>
            <a:rPr kumimoji="1" lang="en-US" altLang="ja-JP" sz="1100"/>
            <a:t>(24</a:t>
          </a:r>
          <a:r>
            <a:rPr kumimoji="1" lang="ja-JP" altLang="en-US" sz="1100"/>
            <a:t>時間換気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76199</xdr:colOff>
      <xdr:row>7</xdr:row>
      <xdr:rowOff>381000</xdr:rowOff>
    </xdr:from>
    <xdr:to>
      <xdr:col>3</xdr:col>
      <xdr:colOff>394606</xdr:colOff>
      <xdr:row>8</xdr:row>
      <xdr:rowOff>304800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382485" y="3333750"/>
          <a:ext cx="917121" cy="345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浴室換気</a:t>
          </a:r>
        </a:p>
      </xdr:txBody>
    </xdr:sp>
    <xdr:clientData/>
  </xdr:twoCellAnchor>
  <xdr:twoCellAnchor>
    <xdr:from>
      <xdr:col>8</xdr:col>
      <xdr:colOff>3727</xdr:colOff>
      <xdr:row>6</xdr:row>
      <xdr:rowOff>229062</xdr:rowOff>
    </xdr:from>
    <xdr:to>
      <xdr:col>8</xdr:col>
      <xdr:colOff>249621</xdr:colOff>
      <xdr:row>6</xdr:row>
      <xdr:rowOff>395913</xdr:rowOff>
    </xdr:to>
    <xdr:sp macro="" textlink="">
      <xdr:nvSpPr>
        <xdr:cNvPr id="22" name="左右矢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882184" y="2763540"/>
          <a:ext cx="245894" cy="166851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5041</xdr:colOff>
      <xdr:row>6</xdr:row>
      <xdr:rowOff>220379</xdr:rowOff>
    </xdr:from>
    <xdr:to>
      <xdr:col>12</xdr:col>
      <xdr:colOff>250934</xdr:colOff>
      <xdr:row>6</xdr:row>
      <xdr:rowOff>387230</xdr:rowOff>
    </xdr:to>
    <xdr:sp macro="" textlink="">
      <xdr:nvSpPr>
        <xdr:cNvPr id="23" name="左右矢印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7268889" y="2754857"/>
          <a:ext cx="245893" cy="166851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566573</xdr:colOff>
      <xdr:row>6</xdr:row>
      <xdr:rowOff>223407</xdr:rowOff>
    </xdr:from>
    <xdr:to>
      <xdr:col>18</xdr:col>
      <xdr:colOff>315310</xdr:colOff>
      <xdr:row>6</xdr:row>
      <xdr:rowOff>390258</xdr:rowOff>
    </xdr:to>
    <xdr:sp macro="" textlink="">
      <xdr:nvSpPr>
        <xdr:cNvPr id="24" name="左右矢印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0812160" y="2757885"/>
          <a:ext cx="345085" cy="166851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692330</xdr:colOff>
      <xdr:row>5</xdr:row>
      <xdr:rowOff>251283</xdr:rowOff>
    </xdr:from>
    <xdr:to>
      <xdr:col>9</xdr:col>
      <xdr:colOff>198782</xdr:colOff>
      <xdr:row>6</xdr:row>
      <xdr:rowOff>8288</xdr:rowOff>
    </xdr:to>
    <xdr:sp macro="" textlink="">
      <xdr:nvSpPr>
        <xdr:cNvPr id="25" name="左右矢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6324504" y="2363348"/>
          <a:ext cx="210474" cy="179418"/>
        </a:xfrm>
        <a:prstGeom prst="left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699363</xdr:colOff>
      <xdr:row>5</xdr:row>
      <xdr:rowOff>239669</xdr:rowOff>
    </xdr:from>
    <xdr:to>
      <xdr:col>13</xdr:col>
      <xdr:colOff>223631</xdr:colOff>
      <xdr:row>6</xdr:row>
      <xdr:rowOff>8287</xdr:rowOff>
    </xdr:to>
    <xdr:sp macro="" textlink="">
      <xdr:nvSpPr>
        <xdr:cNvPr id="26" name="左右矢印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147624" y="2351734"/>
          <a:ext cx="228290" cy="191031"/>
        </a:xfrm>
        <a:prstGeom prst="left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29335</xdr:colOff>
      <xdr:row>5</xdr:row>
      <xdr:rowOff>248069</xdr:rowOff>
    </xdr:from>
    <xdr:to>
      <xdr:col>19</xdr:col>
      <xdr:colOff>248961</xdr:colOff>
      <xdr:row>5</xdr:row>
      <xdr:rowOff>397570</xdr:rowOff>
    </xdr:to>
    <xdr:sp macro="" textlink="">
      <xdr:nvSpPr>
        <xdr:cNvPr id="27" name="左右矢印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3442776" y="2321157"/>
          <a:ext cx="219626" cy="149501"/>
        </a:xfrm>
        <a:prstGeom prst="left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304800</xdr:colOff>
      <xdr:row>1</xdr:row>
      <xdr:rowOff>238125</xdr:rowOff>
    </xdr:from>
    <xdr:to>
      <xdr:col>17</xdr:col>
      <xdr:colOff>352425</xdr:colOff>
      <xdr:row>1</xdr:row>
      <xdr:rowOff>380999</xdr:rowOff>
    </xdr:to>
    <xdr:sp macro="" textlink="">
      <xdr:nvSpPr>
        <xdr:cNvPr id="28" name="左右矢印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533900" y="657225"/>
          <a:ext cx="7800975" cy="142874"/>
        </a:xfrm>
        <a:prstGeom prst="left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19049</xdr:colOff>
      <xdr:row>9</xdr:row>
      <xdr:rowOff>149086</xdr:rowOff>
    </xdr:from>
    <xdr:to>
      <xdr:col>24</xdr:col>
      <xdr:colOff>695325</xdr:colOff>
      <xdr:row>9</xdr:row>
      <xdr:rowOff>304799</xdr:rowOff>
    </xdr:to>
    <xdr:sp macro="" textlink="">
      <xdr:nvSpPr>
        <xdr:cNvPr id="29" name="左右矢印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25020" y="3880645"/>
          <a:ext cx="16913599" cy="155713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42495</xdr:colOff>
      <xdr:row>8</xdr:row>
      <xdr:rowOff>331177</xdr:rowOff>
    </xdr:from>
    <xdr:to>
      <xdr:col>3</xdr:col>
      <xdr:colOff>204106</xdr:colOff>
      <xdr:row>9</xdr:row>
      <xdr:rowOff>254976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348781" y="3705748"/>
          <a:ext cx="760325" cy="345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冷蔵庫</a:t>
          </a:r>
        </a:p>
      </xdr:txBody>
    </xdr:sp>
    <xdr:clientData/>
  </xdr:twoCellAnchor>
  <xdr:twoCellAnchor>
    <xdr:from>
      <xdr:col>10</xdr:col>
      <xdr:colOff>10638</xdr:colOff>
      <xdr:row>10</xdr:row>
      <xdr:rowOff>140805</xdr:rowOff>
    </xdr:from>
    <xdr:to>
      <xdr:col>23</xdr:col>
      <xdr:colOff>0</xdr:colOff>
      <xdr:row>10</xdr:row>
      <xdr:rowOff>306456</xdr:rowOff>
    </xdr:to>
    <xdr:sp macro="" textlink="">
      <xdr:nvSpPr>
        <xdr:cNvPr id="31" name="左右矢印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7050855" y="3834848"/>
          <a:ext cx="9141645" cy="1656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605360</xdr:colOff>
      <xdr:row>9</xdr:row>
      <xdr:rowOff>244287</xdr:rowOff>
    </xdr:from>
    <xdr:to>
      <xdr:col>11</xdr:col>
      <xdr:colOff>437029</xdr:colOff>
      <xdr:row>10</xdr:row>
      <xdr:rowOff>275761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6959095" y="3975846"/>
          <a:ext cx="1243610" cy="345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パソコン</a:t>
          </a:r>
          <a:r>
            <a:rPr kumimoji="1" lang="en-US" altLang="ja-JP" sz="1100"/>
            <a:t>×2</a:t>
          </a:r>
          <a:r>
            <a:rPr kumimoji="1" lang="ja-JP" altLang="en-US" sz="1100"/>
            <a:t>台</a:t>
          </a:r>
        </a:p>
      </xdr:txBody>
    </xdr:sp>
    <xdr:clientData/>
  </xdr:twoCellAnchor>
  <xdr:twoCellAnchor>
    <xdr:from>
      <xdr:col>8</xdr:col>
      <xdr:colOff>347869</xdr:colOff>
      <xdr:row>11</xdr:row>
      <xdr:rowOff>133905</xdr:rowOff>
    </xdr:from>
    <xdr:to>
      <xdr:col>8</xdr:col>
      <xdr:colOff>589156</xdr:colOff>
      <xdr:row>11</xdr:row>
      <xdr:rowOff>298175</xdr:rowOff>
    </xdr:to>
    <xdr:sp macro="" textlink="">
      <xdr:nvSpPr>
        <xdr:cNvPr id="33" name="左右矢印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226326" y="4565101"/>
          <a:ext cx="241287" cy="164270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115957</xdr:colOff>
      <xdr:row>10</xdr:row>
      <xdr:rowOff>278298</xdr:rowOff>
    </xdr:from>
    <xdr:to>
      <xdr:col>9</xdr:col>
      <xdr:colOff>347870</xdr:colOff>
      <xdr:row>11</xdr:row>
      <xdr:rowOff>207068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4994414" y="4394755"/>
          <a:ext cx="828260" cy="24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TV20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12</xdr:col>
      <xdr:colOff>298174</xdr:colOff>
      <xdr:row>11</xdr:row>
      <xdr:rowOff>137215</xdr:rowOff>
    </xdr:from>
    <xdr:to>
      <xdr:col>13</xdr:col>
      <xdr:colOff>8282</xdr:colOff>
      <xdr:row>12</xdr:row>
      <xdr:rowOff>8281</xdr:rowOff>
    </xdr:to>
    <xdr:sp macro="" textlink="">
      <xdr:nvSpPr>
        <xdr:cNvPr id="35" name="左右矢印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6435" y="4145998"/>
          <a:ext cx="414130" cy="185805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151589</xdr:colOff>
      <xdr:row>10</xdr:row>
      <xdr:rowOff>298175</xdr:rowOff>
    </xdr:from>
    <xdr:to>
      <xdr:col>13</xdr:col>
      <xdr:colOff>256755</xdr:colOff>
      <xdr:row>11</xdr:row>
      <xdr:rowOff>226945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8599850" y="3992218"/>
          <a:ext cx="809188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TV30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18</xdr:col>
      <xdr:colOff>433938</xdr:colOff>
      <xdr:row>11</xdr:row>
      <xdr:rowOff>165377</xdr:rowOff>
    </xdr:from>
    <xdr:to>
      <xdr:col>19</xdr:col>
      <xdr:colOff>407275</xdr:colOff>
      <xdr:row>12</xdr:row>
      <xdr:rowOff>19707</xdr:rowOff>
    </xdr:to>
    <xdr:sp macro="" textlink="">
      <xdr:nvSpPr>
        <xdr:cNvPr id="37" name="左右矢印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1299007" y="4579722"/>
          <a:ext cx="571113" cy="169640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328826</xdr:colOff>
      <xdr:row>10</xdr:row>
      <xdr:rowOff>301488</xdr:rowOff>
    </xdr:from>
    <xdr:to>
      <xdr:col>19</xdr:col>
      <xdr:colOff>654326</xdr:colOff>
      <xdr:row>11</xdr:row>
      <xdr:rowOff>230258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3001217" y="3995531"/>
          <a:ext cx="1029522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TV60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8</xdr:col>
      <xdr:colOff>8155</xdr:colOff>
      <xdr:row>12</xdr:row>
      <xdr:rowOff>158517</xdr:rowOff>
    </xdr:from>
    <xdr:to>
      <xdr:col>8</xdr:col>
      <xdr:colOff>266473</xdr:colOff>
      <xdr:row>13</xdr:row>
      <xdr:rowOff>10629</xdr:rowOff>
    </xdr:to>
    <xdr:sp macro="" textlink="">
      <xdr:nvSpPr>
        <xdr:cNvPr id="39" name="左右矢印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640329" y="4482039"/>
          <a:ext cx="258318" cy="1668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11468</xdr:colOff>
      <xdr:row>13</xdr:row>
      <xdr:rowOff>145260</xdr:rowOff>
    </xdr:from>
    <xdr:to>
      <xdr:col>8</xdr:col>
      <xdr:colOff>269786</xdr:colOff>
      <xdr:row>13</xdr:row>
      <xdr:rowOff>312111</xdr:rowOff>
    </xdr:to>
    <xdr:sp macro="" textlink="">
      <xdr:nvSpPr>
        <xdr:cNvPr id="40" name="左右矢印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643642" y="4783521"/>
          <a:ext cx="258318" cy="1668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598858</xdr:colOff>
      <xdr:row>12</xdr:row>
      <xdr:rowOff>5</xdr:rowOff>
    </xdr:from>
    <xdr:to>
      <xdr:col>8</xdr:col>
      <xdr:colOff>687456</xdr:colOff>
      <xdr:row>12</xdr:row>
      <xdr:rowOff>243515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527010" y="4323527"/>
          <a:ext cx="792620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ﾚﾝｼﾞ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12</xdr:col>
      <xdr:colOff>28034</xdr:colOff>
      <xdr:row>12</xdr:row>
      <xdr:rowOff>145265</xdr:rowOff>
    </xdr:from>
    <xdr:to>
      <xdr:col>12</xdr:col>
      <xdr:colOff>286352</xdr:colOff>
      <xdr:row>12</xdr:row>
      <xdr:rowOff>312116</xdr:rowOff>
    </xdr:to>
    <xdr:sp macro="" textlink="">
      <xdr:nvSpPr>
        <xdr:cNvPr id="42" name="左右矢印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8476295" y="4468787"/>
          <a:ext cx="258318" cy="1668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618737</xdr:colOff>
      <xdr:row>11</xdr:row>
      <xdr:rowOff>301492</xdr:rowOff>
    </xdr:from>
    <xdr:to>
      <xdr:col>13</xdr:col>
      <xdr:colOff>41413</xdr:colOff>
      <xdr:row>12</xdr:row>
      <xdr:rowOff>230263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8362976" y="4310275"/>
          <a:ext cx="830720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ﾚﾝｼﾞ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18</xdr:col>
      <xdr:colOff>31348</xdr:colOff>
      <xdr:row>12</xdr:row>
      <xdr:rowOff>132013</xdr:rowOff>
    </xdr:from>
    <xdr:to>
      <xdr:col>18</xdr:col>
      <xdr:colOff>289666</xdr:colOff>
      <xdr:row>12</xdr:row>
      <xdr:rowOff>298864</xdr:rowOff>
    </xdr:to>
    <xdr:sp macro="" textlink="">
      <xdr:nvSpPr>
        <xdr:cNvPr id="44" name="左右矢印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2703739" y="4455535"/>
          <a:ext cx="258318" cy="1668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496957</xdr:colOff>
      <xdr:row>11</xdr:row>
      <xdr:rowOff>288240</xdr:rowOff>
    </xdr:from>
    <xdr:to>
      <xdr:col>19</xdr:col>
      <xdr:colOff>74545</xdr:colOff>
      <xdr:row>12</xdr:row>
      <xdr:rowOff>217011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0742544" y="4719436"/>
          <a:ext cx="770284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ﾚﾝｼﾞ</a:t>
          </a:r>
          <a:r>
            <a:rPr kumimoji="1" lang="en-US" altLang="ja-JP" sz="1100"/>
            <a:t>10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7</xdr:col>
      <xdr:colOff>347869</xdr:colOff>
      <xdr:row>12</xdr:row>
      <xdr:rowOff>276644</xdr:rowOff>
    </xdr:from>
    <xdr:to>
      <xdr:col>9</xdr:col>
      <xdr:colOff>86139</xdr:colOff>
      <xdr:row>13</xdr:row>
      <xdr:rowOff>205415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4629978" y="5022579"/>
          <a:ext cx="930965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ﾃｨﾌｧｰﾙ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10</xdr:col>
      <xdr:colOff>14782</xdr:colOff>
      <xdr:row>13</xdr:row>
      <xdr:rowOff>148574</xdr:rowOff>
    </xdr:from>
    <xdr:to>
      <xdr:col>10</xdr:col>
      <xdr:colOff>273100</xdr:colOff>
      <xdr:row>14</xdr:row>
      <xdr:rowOff>1</xdr:rowOff>
    </xdr:to>
    <xdr:sp macro="" textlink="">
      <xdr:nvSpPr>
        <xdr:cNvPr id="47" name="左右矢印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7054999" y="4786835"/>
          <a:ext cx="258318" cy="166166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347870</xdr:colOff>
      <xdr:row>12</xdr:row>
      <xdr:rowOff>279957</xdr:rowOff>
    </xdr:from>
    <xdr:to>
      <xdr:col>11</xdr:col>
      <xdr:colOff>89453</xdr:colOff>
      <xdr:row>13</xdr:row>
      <xdr:rowOff>207728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822674" y="5025892"/>
          <a:ext cx="934279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ﾃｨﾌｧｰﾙ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13</xdr:col>
      <xdr:colOff>92637</xdr:colOff>
      <xdr:row>13</xdr:row>
      <xdr:rowOff>151887</xdr:rowOff>
    </xdr:from>
    <xdr:to>
      <xdr:col>13</xdr:col>
      <xdr:colOff>350955</xdr:colOff>
      <xdr:row>14</xdr:row>
      <xdr:rowOff>3314</xdr:rowOff>
    </xdr:to>
    <xdr:sp macro="" textlink="">
      <xdr:nvSpPr>
        <xdr:cNvPr id="49" name="左右矢印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244920" y="4790148"/>
          <a:ext cx="258318" cy="166166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447261</xdr:colOff>
      <xdr:row>12</xdr:row>
      <xdr:rowOff>283270</xdr:rowOff>
    </xdr:from>
    <xdr:to>
      <xdr:col>14</xdr:col>
      <xdr:colOff>167309</xdr:colOff>
      <xdr:row>13</xdr:row>
      <xdr:rowOff>211041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7711109" y="5029205"/>
          <a:ext cx="912743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ﾃｨﾌｧｰﾙ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15</xdr:col>
      <xdr:colOff>700582</xdr:colOff>
      <xdr:row>13</xdr:row>
      <xdr:rowOff>138635</xdr:rowOff>
    </xdr:from>
    <xdr:to>
      <xdr:col>16</xdr:col>
      <xdr:colOff>254878</xdr:colOff>
      <xdr:row>13</xdr:row>
      <xdr:rowOff>304801</xdr:rowOff>
    </xdr:to>
    <xdr:sp macro="" textlink="">
      <xdr:nvSpPr>
        <xdr:cNvPr id="51" name="左右矢印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1260908" y="4776896"/>
          <a:ext cx="258318" cy="166166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405848</xdr:colOff>
      <xdr:row>12</xdr:row>
      <xdr:rowOff>270018</xdr:rowOff>
    </xdr:from>
    <xdr:to>
      <xdr:col>17</xdr:col>
      <xdr:colOff>356152</xdr:colOff>
      <xdr:row>13</xdr:row>
      <xdr:rowOff>197789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9458739" y="5015953"/>
          <a:ext cx="1143000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ﾃｨﾌｧｰﾙ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19</xdr:col>
      <xdr:colOff>289765</xdr:colOff>
      <xdr:row>13</xdr:row>
      <xdr:rowOff>150230</xdr:rowOff>
    </xdr:from>
    <xdr:to>
      <xdr:col>19</xdr:col>
      <xdr:colOff>548083</xdr:colOff>
      <xdr:row>14</xdr:row>
      <xdr:rowOff>1657</xdr:rowOff>
    </xdr:to>
    <xdr:sp macro="" textlink="">
      <xdr:nvSpPr>
        <xdr:cNvPr id="53" name="左右矢印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13666178" y="4788491"/>
          <a:ext cx="258318" cy="166166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145775</xdr:colOff>
      <xdr:row>12</xdr:row>
      <xdr:rowOff>281613</xdr:rowOff>
    </xdr:from>
    <xdr:to>
      <xdr:col>21</xdr:col>
      <xdr:colOff>165652</xdr:colOff>
      <xdr:row>13</xdr:row>
      <xdr:rowOff>209384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1584058" y="5027548"/>
          <a:ext cx="1212572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ﾃｨﾌｧｰﾙ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8</xdr:col>
      <xdr:colOff>3185</xdr:colOff>
      <xdr:row>14</xdr:row>
      <xdr:rowOff>145265</xdr:rowOff>
    </xdr:from>
    <xdr:to>
      <xdr:col>8</xdr:col>
      <xdr:colOff>554935</xdr:colOff>
      <xdr:row>14</xdr:row>
      <xdr:rowOff>298174</xdr:rowOff>
    </xdr:to>
    <xdr:sp macro="" textlink="">
      <xdr:nvSpPr>
        <xdr:cNvPr id="55" name="左右矢印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5635359" y="5098265"/>
          <a:ext cx="551750" cy="152909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593888</xdr:colOff>
      <xdr:row>13</xdr:row>
      <xdr:rowOff>301492</xdr:rowOff>
    </xdr:from>
    <xdr:to>
      <xdr:col>8</xdr:col>
      <xdr:colOff>682486</xdr:colOff>
      <xdr:row>14</xdr:row>
      <xdr:rowOff>230263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522040" y="4939753"/>
          <a:ext cx="792620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洗濯</a:t>
          </a:r>
          <a:r>
            <a:rPr kumimoji="1" lang="en-US" altLang="ja-JP" sz="1100"/>
            <a:t>40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8</xdr:col>
      <xdr:colOff>241725</xdr:colOff>
      <xdr:row>15</xdr:row>
      <xdr:rowOff>185017</xdr:rowOff>
    </xdr:from>
    <xdr:to>
      <xdr:col>8</xdr:col>
      <xdr:colOff>500043</xdr:colOff>
      <xdr:row>16</xdr:row>
      <xdr:rowOff>36444</xdr:rowOff>
    </xdr:to>
    <xdr:sp macro="" textlink="">
      <xdr:nvSpPr>
        <xdr:cNvPr id="59" name="左右矢印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5873899" y="5452756"/>
          <a:ext cx="258318" cy="166166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97735</xdr:colOff>
      <xdr:row>15</xdr:row>
      <xdr:rowOff>1661</xdr:rowOff>
    </xdr:from>
    <xdr:to>
      <xdr:col>9</xdr:col>
      <xdr:colOff>316396</xdr:colOff>
      <xdr:row>15</xdr:row>
      <xdr:rowOff>244171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729909" y="5269400"/>
          <a:ext cx="922683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掃除機</a:t>
          </a:r>
          <a:r>
            <a:rPr kumimoji="1" lang="en-US" altLang="ja-JP" sz="1100"/>
            <a:t>10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7</xdr:col>
      <xdr:colOff>700580</xdr:colOff>
      <xdr:row>4</xdr:row>
      <xdr:rowOff>135321</xdr:rowOff>
    </xdr:from>
    <xdr:to>
      <xdr:col>8</xdr:col>
      <xdr:colOff>254876</xdr:colOff>
      <xdr:row>4</xdr:row>
      <xdr:rowOff>302172</xdr:rowOff>
    </xdr:to>
    <xdr:sp macro="" textlink="">
      <xdr:nvSpPr>
        <xdr:cNvPr id="61" name="左右矢印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5628732" y="2247386"/>
          <a:ext cx="258318" cy="166851"/>
        </a:xfrm>
        <a:prstGeom prst="left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691080</xdr:colOff>
      <xdr:row>4</xdr:row>
      <xdr:rowOff>140274</xdr:rowOff>
    </xdr:from>
    <xdr:to>
      <xdr:col>12</xdr:col>
      <xdr:colOff>245375</xdr:colOff>
      <xdr:row>4</xdr:row>
      <xdr:rowOff>307125</xdr:rowOff>
    </xdr:to>
    <xdr:sp macro="" textlink="">
      <xdr:nvSpPr>
        <xdr:cNvPr id="62" name="左右矢印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8435319" y="2252339"/>
          <a:ext cx="258317" cy="166851"/>
        </a:xfrm>
        <a:prstGeom prst="left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550656</xdr:colOff>
      <xdr:row>4</xdr:row>
      <xdr:rowOff>123825</xdr:rowOff>
    </xdr:from>
    <xdr:to>
      <xdr:col>18</xdr:col>
      <xdr:colOff>299393</xdr:colOff>
      <xdr:row>4</xdr:row>
      <xdr:rowOff>287215</xdr:rowOff>
    </xdr:to>
    <xdr:sp macro="" textlink="">
      <xdr:nvSpPr>
        <xdr:cNvPr id="63" name="左右矢印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12519026" y="2235890"/>
          <a:ext cx="452758" cy="163390"/>
        </a:xfrm>
        <a:prstGeom prst="left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549964</xdr:colOff>
      <xdr:row>5</xdr:row>
      <xdr:rowOff>31481</xdr:rowOff>
    </xdr:from>
    <xdr:to>
      <xdr:col>10</xdr:col>
      <xdr:colOff>367393</xdr:colOff>
      <xdr:row>5</xdr:row>
      <xdr:rowOff>299357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448535" y="2140588"/>
          <a:ext cx="1014858" cy="267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洗い物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12</xdr:col>
      <xdr:colOff>379342</xdr:colOff>
      <xdr:row>5</xdr:row>
      <xdr:rowOff>9946</xdr:rowOff>
    </xdr:from>
    <xdr:to>
      <xdr:col>14</xdr:col>
      <xdr:colOff>40822</xdr:colOff>
      <xdr:row>5</xdr:row>
      <xdr:rowOff>285749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7672771" y="2119053"/>
          <a:ext cx="858908" cy="2758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洗い物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18</xdr:col>
      <xdr:colOff>200922</xdr:colOff>
      <xdr:row>5</xdr:row>
      <xdr:rowOff>13260</xdr:rowOff>
    </xdr:from>
    <xdr:to>
      <xdr:col>19</xdr:col>
      <xdr:colOff>421532</xdr:colOff>
      <xdr:row>5</xdr:row>
      <xdr:rowOff>255770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2908393" y="2086348"/>
          <a:ext cx="926580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洗い物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19</xdr:col>
      <xdr:colOff>360538</xdr:colOff>
      <xdr:row>5</xdr:row>
      <xdr:rowOff>250914</xdr:rowOff>
    </xdr:from>
    <xdr:to>
      <xdr:col>20</xdr:col>
      <xdr:colOff>13632</xdr:colOff>
      <xdr:row>5</xdr:row>
      <xdr:rowOff>395036</xdr:rowOff>
    </xdr:to>
    <xdr:sp macro="" textlink="">
      <xdr:nvSpPr>
        <xdr:cNvPr id="67" name="左右矢印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13773979" y="2324002"/>
          <a:ext cx="359065" cy="144122"/>
        </a:xfrm>
        <a:prstGeom prst="left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190006</xdr:colOff>
      <xdr:row>4</xdr:row>
      <xdr:rowOff>411213</xdr:rowOff>
    </xdr:from>
    <xdr:to>
      <xdr:col>21</xdr:col>
      <xdr:colOff>217713</xdr:colOff>
      <xdr:row>5</xdr:row>
      <xdr:rowOff>274507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1628289" y="2100865"/>
          <a:ext cx="1220402" cy="285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お湯はり</a:t>
          </a:r>
          <a:r>
            <a:rPr kumimoji="1" lang="en-US" altLang="ja-JP" sz="1100"/>
            <a:t>20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21</xdr:col>
      <xdr:colOff>415658</xdr:colOff>
      <xdr:row>16</xdr:row>
      <xdr:rowOff>127054</xdr:rowOff>
    </xdr:from>
    <xdr:to>
      <xdr:col>21</xdr:col>
      <xdr:colOff>673976</xdr:colOff>
      <xdr:row>16</xdr:row>
      <xdr:rowOff>293220</xdr:rowOff>
    </xdr:to>
    <xdr:sp macro="" textlink="">
      <xdr:nvSpPr>
        <xdr:cNvPr id="69" name="左右矢印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5241040" y="6054966"/>
          <a:ext cx="258318" cy="166166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191276</xdr:colOff>
      <xdr:row>15</xdr:row>
      <xdr:rowOff>277440</xdr:rowOff>
    </xdr:from>
    <xdr:to>
      <xdr:col>22</xdr:col>
      <xdr:colOff>411887</xdr:colOff>
      <xdr:row>16</xdr:row>
      <xdr:rowOff>205211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4975733" y="5967592"/>
          <a:ext cx="924632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ﾄﾞﾗｲﾔｰ</a:t>
          </a:r>
          <a:r>
            <a:rPr kumimoji="1" lang="en-US" altLang="ja-JP" sz="1100"/>
            <a:t>10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24</xdr:col>
      <xdr:colOff>16329</xdr:colOff>
      <xdr:row>3</xdr:row>
      <xdr:rowOff>239486</xdr:rowOff>
    </xdr:from>
    <xdr:to>
      <xdr:col>24</xdr:col>
      <xdr:colOff>685800</xdr:colOff>
      <xdr:row>3</xdr:row>
      <xdr:rowOff>397329</xdr:rowOff>
    </xdr:to>
    <xdr:sp macro="" textlink="">
      <xdr:nvSpPr>
        <xdr:cNvPr id="73" name="右矢印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16998043" y="1496786"/>
          <a:ext cx="669471" cy="157843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10699</xdr:colOff>
      <xdr:row>3</xdr:row>
      <xdr:rowOff>228976</xdr:rowOff>
    </xdr:from>
    <xdr:to>
      <xdr:col>7</xdr:col>
      <xdr:colOff>702879</xdr:colOff>
      <xdr:row>4</xdr:row>
      <xdr:rowOff>1</xdr:rowOff>
    </xdr:to>
    <xdr:sp macro="" textlink="">
      <xdr:nvSpPr>
        <xdr:cNvPr id="74" name="右矢印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713578" y="1490217"/>
          <a:ext cx="4909456" cy="191439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49695</xdr:colOff>
      <xdr:row>8</xdr:row>
      <xdr:rowOff>240196</xdr:rowOff>
    </xdr:from>
    <xdr:to>
      <xdr:col>24</xdr:col>
      <xdr:colOff>690280</xdr:colOff>
      <xdr:row>8</xdr:row>
      <xdr:rowOff>397566</xdr:rowOff>
    </xdr:to>
    <xdr:sp macro="" textlink="">
      <xdr:nvSpPr>
        <xdr:cNvPr id="75" name="左右矢印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5538173" y="3619500"/>
          <a:ext cx="2048629" cy="157370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118783</xdr:colOff>
      <xdr:row>8</xdr:row>
      <xdr:rowOff>26894</xdr:rowOff>
    </xdr:from>
    <xdr:to>
      <xdr:col>23</xdr:col>
      <xdr:colOff>638735</xdr:colOff>
      <xdr:row>8</xdr:row>
      <xdr:rowOff>365311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15650136" y="3343835"/>
          <a:ext cx="1225923" cy="33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浴室換気</a:t>
          </a:r>
        </a:p>
      </xdr:txBody>
    </xdr:sp>
    <xdr:clientData/>
  </xdr:twoCellAnchor>
  <xdr:twoCellAnchor>
    <xdr:from>
      <xdr:col>20</xdr:col>
      <xdr:colOff>372718</xdr:colOff>
      <xdr:row>16</xdr:row>
      <xdr:rowOff>90999</xdr:rowOff>
    </xdr:from>
    <xdr:to>
      <xdr:col>21</xdr:col>
      <xdr:colOff>16727</xdr:colOff>
      <xdr:row>16</xdr:row>
      <xdr:rowOff>306457</xdr:rowOff>
    </xdr:to>
    <xdr:sp macro="" textlink="">
      <xdr:nvSpPr>
        <xdr:cNvPr id="77" name="左右矢印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12407348" y="6095890"/>
          <a:ext cx="240357" cy="215458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94319</xdr:colOff>
      <xdr:row>15</xdr:row>
      <xdr:rowOff>263797</xdr:rowOff>
    </xdr:from>
    <xdr:to>
      <xdr:col>21</xdr:col>
      <xdr:colOff>314931</xdr:colOff>
      <xdr:row>16</xdr:row>
      <xdr:rowOff>191568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14174754" y="5953949"/>
          <a:ext cx="924634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ﾄﾞﾗｲﾔｰ</a:t>
          </a:r>
          <a:r>
            <a:rPr kumimoji="1" lang="en-US" altLang="ja-JP" sz="1100"/>
            <a:t>10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9</xdr:col>
      <xdr:colOff>438023</xdr:colOff>
      <xdr:row>12</xdr:row>
      <xdr:rowOff>153548</xdr:rowOff>
    </xdr:from>
    <xdr:to>
      <xdr:col>9</xdr:col>
      <xdr:colOff>696341</xdr:colOff>
      <xdr:row>13</xdr:row>
      <xdr:rowOff>6074</xdr:rowOff>
    </xdr:to>
    <xdr:sp macro="" textlink="">
      <xdr:nvSpPr>
        <xdr:cNvPr id="79" name="左右矢印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6781673" y="4868423"/>
          <a:ext cx="258318" cy="1668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323876</xdr:colOff>
      <xdr:row>11</xdr:row>
      <xdr:rowOff>309775</xdr:rowOff>
    </xdr:from>
    <xdr:to>
      <xdr:col>10</xdr:col>
      <xdr:colOff>451402</xdr:colOff>
      <xdr:row>12</xdr:row>
      <xdr:rowOff>238546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6667526" y="4710325"/>
          <a:ext cx="832376" cy="2430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ﾚﾝｼﾞ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22</xdr:col>
      <xdr:colOff>447522</xdr:colOff>
      <xdr:row>12</xdr:row>
      <xdr:rowOff>167623</xdr:rowOff>
    </xdr:from>
    <xdr:to>
      <xdr:col>23</xdr:col>
      <xdr:colOff>990</xdr:colOff>
      <xdr:row>13</xdr:row>
      <xdr:rowOff>20149</xdr:rowOff>
    </xdr:to>
    <xdr:sp macro="" textlink="">
      <xdr:nvSpPr>
        <xdr:cNvPr id="81" name="左右矢印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15954222" y="4882498"/>
          <a:ext cx="258318" cy="1668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333375</xdr:colOff>
      <xdr:row>12</xdr:row>
      <xdr:rowOff>9525</xdr:rowOff>
    </xdr:from>
    <xdr:to>
      <xdr:col>23</xdr:col>
      <xdr:colOff>460901</xdr:colOff>
      <xdr:row>12</xdr:row>
      <xdr:rowOff>252621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15840075" y="4724400"/>
          <a:ext cx="832376" cy="2430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ﾚﾝｼﾞ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7</xdr:col>
      <xdr:colOff>271904</xdr:colOff>
      <xdr:row>5</xdr:row>
      <xdr:rowOff>417806</xdr:rowOff>
    </xdr:from>
    <xdr:to>
      <xdr:col>9</xdr:col>
      <xdr:colOff>89333</xdr:colOff>
      <xdr:row>6</xdr:row>
      <xdr:rowOff>263269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4554013" y="2529871"/>
          <a:ext cx="1010124" cy="267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台所</a:t>
          </a:r>
          <a:r>
            <a:rPr kumimoji="1" lang="en-US" altLang="ja-JP" sz="1100"/>
            <a:t>15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11</xdr:col>
      <xdr:colOff>217239</xdr:colOff>
      <xdr:row>5</xdr:row>
      <xdr:rowOff>404551</xdr:rowOff>
    </xdr:from>
    <xdr:to>
      <xdr:col>13</xdr:col>
      <xdr:colOff>34667</xdr:colOff>
      <xdr:row>6</xdr:row>
      <xdr:rowOff>250014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6884739" y="2516616"/>
          <a:ext cx="1010124" cy="267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台所</a:t>
          </a:r>
          <a:r>
            <a:rPr kumimoji="1" lang="en-US" altLang="ja-JP" sz="1100"/>
            <a:t>30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17</xdr:col>
      <xdr:colOff>187422</xdr:colOff>
      <xdr:row>6</xdr:row>
      <xdr:rowOff>2018</xdr:rowOff>
    </xdr:from>
    <xdr:to>
      <xdr:col>19</xdr:col>
      <xdr:colOff>4850</xdr:colOff>
      <xdr:row>6</xdr:row>
      <xdr:rowOff>269894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10433009" y="2536496"/>
          <a:ext cx="1010124" cy="267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台所</a:t>
          </a:r>
          <a:r>
            <a:rPr kumimoji="1" lang="en-US" altLang="ja-JP" sz="1100"/>
            <a:t>30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</xdr:col>
      <xdr:colOff>20296</xdr:colOff>
      <xdr:row>3</xdr:row>
      <xdr:rowOff>44728</xdr:rowOff>
    </xdr:from>
    <xdr:to>
      <xdr:col>1</xdr:col>
      <xdr:colOff>569019</xdr:colOff>
      <xdr:row>3</xdr:row>
      <xdr:rowOff>349528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724318" y="1311967"/>
          <a:ext cx="548723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就寝</a:t>
          </a:r>
        </a:p>
      </xdr:txBody>
    </xdr:sp>
    <xdr:clientData/>
  </xdr:twoCellAnchor>
  <xdr:twoCellAnchor>
    <xdr:from>
      <xdr:col>6</xdr:col>
      <xdr:colOff>123825</xdr:colOff>
      <xdr:row>19</xdr:row>
      <xdr:rowOff>9525</xdr:rowOff>
    </xdr:from>
    <xdr:to>
      <xdr:col>7</xdr:col>
      <xdr:colOff>542925</xdr:colOff>
      <xdr:row>20</xdr:row>
      <xdr:rowOff>0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3824968" y="431346"/>
          <a:ext cx="1017814" cy="412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日の出</a:t>
          </a:r>
          <a:r>
            <a:rPr kumimoji="1" lang="en-US" altLang="ja-JP" sz="1100"/>
            <a:t>6</a:t>
          </a:r>
          <a:r>
            <a:rPr kumimoji="1" lang="ja-JP" altLang="en-US" sz="1100"/>
            <a:t>：</a:t>
          </a:r>
          <a:r>
            <a:rPr kumimoji="1" lang="en-US" altLang="ja-JP" sz="1100"/>
            <a:t>25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295275</xdr:colOff>
      <xdr:row>19</xdr:row>
      <xdr:rowOff>0</xdr:rowOff>
    </xdr:from>
    <xdr:to>
      <xdr:col>14</xdr:col>
      <xdr:colOff>9525</xdr:colOff>
      <xdr:row>19</xdr:row>
      <xdr:rowOff>304800</xdr:rowOff>
    </xdr:to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7588704" y="421821"/>
          <a:ext cx="911678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南中</a:t>
          </a:r>
          <a:r>
            <a:rPr kumimoji="1" lang="en-US" altLang="ja-JP" sz="1100"/>
            <a:t>12</a:t>
          </a:r>
          <a:r>
            <a:rPr kumimoji="1" lang="ja-JP" altLang="en-US" sz="1100"/>
            <a:t>：</a:t>
          </a:r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466725</xdr:colOff>
      <xdr:row>19</xdr:row>
      <xdr:rowOff>0</xdr:rowOff>
    </xdr:from>
    <xdr:to>
      <xdr:col>18</xdr:col>
      <xdr:colOff>408215</xdr:colOff>
      <xdr:row>19</xdr:row>
      <xdr:rowOff>272143</xdr:rowOff>
    </xdr:to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155011" y="421821"/>
          <a:ext cx="1138918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日の入</a:t>
          </a:r>
          <a:r>
            <a:rPr kumimoji="1" lang="en-US" altLang="ja-JP" sz="1100"/>
            <a:t>17</a:t>
          </a:r>
          <a:r>
            <a:rPr kumimoji="1" lang="ja-JP" altLang="en-US" sz="1100"/>
            <a:t>：</a:t>
          </a:r>
          <a:r>
            <a:rPr kumimoji="1" lang="en-US" altLang="ja-JP" sz="1100"/>
            <a:t>32</a:t>
          </a:r>
          <a:endParaRPr kumimoji="1" lang="ja-JP" altLang="en-US" sz="1100"/>
        </a:p>
      </xdr:txBody>
    </xdr:sp>
    <xdr:clientData/>
  </xdr:twoCellAnchor>
  <xdr:twoCellAnchor>
    <xdr:from>
      <xdr:col>1</xdr:col>
      <xdr:colOff>9524</xdr:colOff>
      <xdr:row>24</xdr:row>
      <xdr:rowOff>246529</xdr:rowOff>
    </xdr:from>
    <xdr:to>
      <xdr:col>24</xdr:col>
      <xdr:colOff>685800</xdr:colOff>
      <xdr:row>24</xdr:row>
      <xdr:rowOff>390525</xdr:rowOff>
    </xdr:to>
    <xdr:sp macro="" textlink="">
      <xdr:nvSpPr>
        <xdr:cNvPr id="96" name="左右矢印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717095" y="3199279"/>
          <a:ext cx="14360980" cy="143996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9524</xdr:colOff>
      <xdr:row>25</xdr:row>
      <xdr:rowOff>223346</xdr:rowOff>
    </xdr:from>
    <xdr:to>
      <xdr:col>8</xdr:col>
      <xdr:colOff>694764</xdr:colOff>
      <xdr:row>25</xdr:row>
      <xdr:rowOff>392206</xdr:rowOff>
    </xdr:to>
    <xdr:sp macro="" textlink="">
      <xdr:nvSpPr>
        <xdr:cNvPr id="97" name="左右矢印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717095" y="3597917"/>
          <a:ext cx="4780990" cy="168860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31375</xdr:colOff>
      <xdr:row>23</xdr:row>
      <xdr:rowOff>390525</xdr:rowOff>
    </xdr:from>
    <xdr:to>
      <xdr:col>4</xdr:col>
      <xdr:colOff>435429</xdr:colOff>
      <xdr:row>24</xdr:row>
      <xdr:rowOff>314325</xdr:rowOff>
    </xdr:to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1337661" y="2921454"/>
          <a:ext cx="1601482" cy="345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ﾄｲﾚ換気</a:t>
          </a:r>
          <a:r>
            <a:rPr kumimoji="1" lang="en-US" altLang="ja-JP" sz="1100"/>
            <a:t>(24</a:t>
          </a:r>
          <a:r>
            <a:rPr kumimoji="1" lang="ja-JP" altLang="en-US" sz="1100"/>
            <a:t>時間換気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76199</xdr:colOff>
      <xdr:row>24</xdr:row>
      <xdr:rowOff>381000</xdr:rowOff>
    </xdr:from>
    <xdr:to>
      <xdr:col>3</xdr:col>
      <xdr:colOff>394606</xdr:colOff>
      <xdr:row>25</xdr:row>
      <xdr:rowOff>304800</xdr:rowOff>
    </xdr:to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1382485" y="3333750"/>
          <a:ext cx="917121" cy="345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浴室換気</a:t>
          </a:r>
        </a:p>
      </xdr:txBody>
    </xdr:sp>
    <xdr:clientData/>
  </xdr:twoCellAnchor>
  <xdr:twoCellAnchor>
    <xdr:from>
      <xdr:col>8</xdr:col>
      <xdr:colOff>3727</xdr:colOff>
      <xdr:row>23</xdr:row>
      <xdr:rowOff>229062</xdr:rowOff>
    </xdr:from>
    <xdr:to>
      <xdr:col>8</xdr:col>
      <xdr:colOff>249621</xdr:colOff>
      <xdr:row>23</xdr:row>
      <xdr:rowOff>395913</xdr:rowOff>
    </xdr:to>
    <xdr:sp macro="" textlink="">
      <xdr:nvSpPr>
        <xdr:cNvPr id="102" name="左右矢印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4902298" y="2759991"/>
          <a:ext cx="245894" cy="166851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5041</xdr:colOff>
      <xdr:row>23</xdr:row>
      <xdr:rowOff>220379</xdr:rowOff>
    </xdr:from>
    <xdr:to>
      <xdr:col>12</xdr:col>
      <xdr:colOff>250934</xdr:colOff>
      <xdr:row>23</xdr:row>
      <xdr:rowOff>387230</xdr:rowOff>
    </xdr:to>
    <xdr:sp macro="" textlink="">
      <xdr:nvSpPr>
        <xdr:cNvPr id="103" name="左右矢印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7298470" y="2751308"/>
          <a:ext cx="245893" cy="166851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566573</xdr:colOff>
      <xdr:row>23</xdr:row>
      <xdr:rowOff>223407</xdr:rowOff>
    </xdr:from>
    <xdr:to>
      <xdr:col>18</xdr:col>
      <xdr:colOff>315310</xdr:colOff>
      <xdr:row>23</xdr:row>
      <xdr:rowOff>390258</xdr:rowOff>
    </xdr:to>
    <xdr:sp macro="" textlink="">
      <xdr:nvSpPr>
        <xdr:cNvPr id="104" name="左右矢印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10853573" y="2754336"/>
          <a:ext cx="347451" cy="166851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304800</xdr:colOff>
      <xdr:row>19</xdr:row>
      <xdr:rowOff>238125</xdr:rowOff>
    </xdr:from>
    <xdr:to>
      <xdr:col>17</xdr:col>
      <xdr:colOff>352425</xdr:colOff>
      <xdr:row>19</xdr:row>
      <xdr:rowOff>380999</xdr:rowOff>
    </xdr:to>
    <xdr:sp macro="" textlink="">
      <xdr:nvSpPr>
        <xdr:cNvPr id="108" name="左右矢印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4005943" y="659946"/>
          <a:ext cx="6633482" cy="142874"/>
        </a:xfrm>
        <a:prstGeom prst="left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49695</xdr:colOff>
      <xdr:row>25</xdr:row>
      <xdr:rowOff>240196</xdr:rowOff>
    </xdr:from>
    <xdr:to>
      <xdr:col>24</xdr:col>
      <xdr:colOff>690280</xdr:colOff>
      <xdr:row>25</xdr:row>
      <xdr:rowOff>397566</xdr:rowOff>
    </xdr:to>
    <xdr:sp macro="" textlink="">
      <xdr:nvSpPr>
        <xdr:cNvPr id="151" name="左右矢印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13330266" y="3614767"/>
          <a:ext cx="1752289" cy="157370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118783</xdr:colOff>
      <xdr:row>25</xdr:row>
      <xdr:rowOff>26894</xdr:rowOff>
    </xdr:from>
    <xdr:to>
      <xdr:col>23</xdr:col>
      <xdr:colOff>638735</xdr:colOff>
      <xdr:row>25</xdr:row>
      <xdr:rowOff>365311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13399354" y="3401465"/>
          <a:ext cx="1080567" cy="33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浴室換気</a:t>
          </a:r>
        </a:p>
      </xdr:txBody>
    </xdr:sp>
    <xdr:clientData/>
  </xdr:twoCellAnchor>
  <xdr:twoCellAnchor>
    <xdr:from>
      <xdr:col>7</xdr:col>
      <xdr:colOff>271904</xdr:colOff>
      <xdr:row>23</xdr:row>
      <xdr:rowOff>0</xdr:rowOff>
    </xdr:from>
    <xdr:to>
      <xdr:col>9</xdr:col>
      <xdr:colOff>89333</xdr:colOff>
      <xdr:row>23</xdr:row>
      <xdr:rowOff>263269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4571761" y="2526913"/>
          <a:ext cx="1014858" cy="2672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台所</a:t>
          </a:r>
          <a:r>
            <a:rPr kumimoji="1" lang="en-US" altLang="ja-JP" sz="1100"/>
            <a:t>15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11</xdr:col>
      <xdr:colOff>217239</xdr:colOff>
      <xdr:row>23</xdr:row>
      <xdr:rowOff>0</xdr:rowOff>
    </xdr:from>
    <xdr:to>
      <xdr:col>13</xdr:col>
      <xdr:colOff>34667</xdr:colOff>
      <xdr:row>23</xdr:row>
      <xdr:rowOff>250014</xdr:rowOff>
    </xdr:to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6911953" y="2513658"/>
          <a:ext cx="1014857" cy="2672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台所</a:t>
          </a:r>
          <a:r>
            <a:rPr kumimoji="1" lang="en-US" altLang="ja-JP" sz="1100"/>
            <a:t>30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17</xdr:col>
      <xdr:colOff>187422</xdr:colOff>
      <xdr:row>23</xdr:row>
      <xdr:rowOff>2018</xdr:rowOff>
    </xdr:from>
    <xdr:to>
      <xdr:col>19</xdr:col>
      <xdr:colOff>4850</xdr:colOff>
      <xdr:row>23</xdr:row>
      <xdr:rowOff>269894</xdr:rowOff>
    </xdr:to>
    <xdr:sp macro="" textlink="">
      <xdr:nvSpPr>
        <xdr:cNvPr id="161" name="テキスト ボックス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10474422" y="2532947"/>
          <a:ext cx="1014857" cy="267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台所</a:t>
          </a:r>
          <a:r>
            <a:rPr kumimoji="1" lang="en-US" altLang="ja-JP" sz="1100"/>
            <a:t>30</a:t>
          </a:r>
          <a:r>
            <a:rPr kumimoji="1" lang="ja-JP" altLang="en-US" sz="1100"/>
            <a:t>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8</xdr:row>
      <xdr:rowOff>200025</xdr:rowOff>
    </xdr:from>
    <xdr:to>
      <xdr:col>9</xdr:col>
      <xdr:colOff>2133600</xdr:colOff>
      <xdr:row>9</xdr:row>
      <xdr:rowOff>300037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B179E15-2B18-413D-A99F-CE2659E8DABB}"/>
            </a:ext>
          </a:extLst>
        </xdr:cNvPr>
        <xdr:cNvSpPr/>
      </xdr:nvSpPr>
      <xdr:spPr>
        <a:xfrm>
          <a:off x="5167313" y="1543050"/>
          <a:ext cx="1828800" cy="3238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黄色のセル：入力するセル</a:t>
          </a:r>
          <a:endParaRPr kumimoji="1" lang="en-US" altLang="ja-JP" sz="1100"/>
        </a:p>
      </xdr:txBody>
    </xdr:sp>
    <xdr:clientData/>
  </xdr:twoCellAnchor>
  <xdr:twoCellAnchor>
    <xdr:from>
      <xdr:col>0</xdr:col>
      <xdr:colOff>83343</xdr:colOff>
      <xdr:row>0</xdr:row>
      <xdr:rowOff>100011</xdr:rowOff>
    </xdr:from>
    <xdr:to>
      <xdr:col>8</xdr:col>
      <xdr:colOff>721518</xdr:colOff>
      <xdr:row>8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267165-AB74-462C-A255-EC39DE185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1</xdr:row>
      <xdr:rowOff>87923</xdr:rowOff>
    </xdr:from>
    <xdr:to>
      <xdr:col>10</xdr:col>
      <xdr:colOff>566615</xdr:colOff>
      <xdr:row>3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6634" y="254000"/>
          <a:ext cx="7348904" cy="3775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換気量</a:t>
          </a:r>
          <a:r>
            <a:rPr kumimoji="1" lang="en-US" altLang="ja-JP" sz="1600"/>
            <a:t>W</a:t>
          </a:r>
          <a:r>
            <a:rPr kumimoji="1" lang="ja-JP" altLang="en-US" sz="1600"/>
            <a:t>＝換気量</a:t>
          </a:r>
          <a:r>
            <a:rPr kumimoji="1" lang="en-US" altLang="ja-JP" sz="1600"/>
            <a:t>÷3600×</a:t>
          </a:r>
          <a:r>
            <a:rPr kumimoji="1" lang="ja-JP" altLang="en-US" sz="1600"/>
            <a:t>空気の密度</a:t>
          </a:r>
          <a:r>
            <a:rPr kumimoji="1" lang="en-US" altLang="ja-JP" sz="1600"/>
            <a:t>[</a:t>
          </a:r>
          <a:r>
            <a:rPr kumimoji="1" lang="ja-JP" altLang="en-US" sz="1600"/>
            <a:t>㎏</a:t>
          </a:r>
          <a:r>
            <a:rPr kumimoji="1" lang="en-US" altLang="ja-JP" sz="1600"/>
            <a:t>/</a:t>
          </a:r>
          <a:r>
            <a:rPr kumimoji="1" lang="ja-JP" altLang="en-US" sz="1600"/>
            <a:t>㎥</a:t>
          </a:r>
          <a:r>
            <a:rPr kumimoji="1" lang="en-US" altLang="ja-JP" sz="1600"/>
            <a:t>]×</a:t>
          </a:r>
          <a:r>
            <a:rPr kumimoji="1" lang="ja-JP" altLang="en-US" sz="1600"/>
            <a:t>空気の熱容量</a:t>
          </a:r>
          <a:r>
            <a:rPr kumimoji="1" lang="en-US" altLang="ja-JP" sz="1600"/>
            <a:t>[J/</a:t>
          </a:r>
          <a:r>
            <a:rPr kumimoji="1" lang="ja-JP" altLang="en-US" sz="1600"/>
            <a:t>㎏・</a:t>
          </a:r>
          <a:r>
            <a:rPr kumimoji="1" lang="en-US" altLang="ja-JP" sz="1600"/>
            <a:t>K</a:t>
          </a:r>
          <a:r>
            <a:rPr kumimoji="1" lang="ja-JP" altLang="en-US" sz="1600"/>
            <a:t>］</a:t>
          </a:r>
          <a:r>
            <a:rPr kumimoji="1" lang="en-US" altLang="ja-JP" sz="1600"/>
            <a:t>×</a:t>
          </a:r>
          <a:r>
            <a:rPr kumimoji="1" lang="ja-JP" altLang="en-US" sz="1600"/>
            <a:t>温度差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143533</xdr:colOff>
      <xdr:row>9</xdr:row>
      <xdr:rowOff>82112</xdr:rowOff>
    </xdr:from>
    <xdr:to>
      <xdr:col>10</xdr:col>
      <xdr:colOff>489717</xdr:colOff>
      <xdr:row>9</xdr:row>
      <xdr:rowOff>670035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3533" y="1619250"/>
          <a:ext cx="6048046" cy="58792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日射＝ｍ</a:t>
          </a:r>
          <a:r>
            <a:rPr kumimoji="1" lang="en-US" altLang="ja-JP" sz="2400"/>
            <a:t>H[W/</a:t>
          </a:r>
          <a:r>
            <a:rPr kumimoji="1" lang="ja-JP" altLang="en-US" sz="2400"/>
            <a:t>（</a:t>
          </a:r>
          <a:r>
            <a:rPr kumimoji="1" lang="en-US" altLang="ja-JP" sz="2400"/>
            <a:t>W/㎡</a:t>
          </a:r>
          <a:r>
            <a:rPr kumimoji="1" lang="ja-JP" altLang="en-US" sz="2400"/>
            <a:t>）</a:t>
          </a:r>
          <a:r>
            <a:rPr kumimoji="1" lang="en-US" altLang="ja-JP" sz="2400"/>
            <a:t>]×</a:t>
          </a:r>
          <a:r>
            <a:rPr kumimoji="1" lang="ja-JP" altLang="en-US" sz="2400"/>
            <a:t>日射量</a:t>
          </a:r>
          <a:r>
            <a:rPr kumimoji="1" lang="en-US" altLang="ja-JP" sz="2400"/>
            <a:t>[W/㎡]</a:t>
          </a:r>
          <a:endParaRPr kumimoji="1" lang="ja-JP" altLang="en-US" sz="2400"/>
        </a:p>
      </xdr:txBody>
    </xdr:sp>
    <xdr:clientData/>
  </xdr:twoCellAnchor>
  <xdr:twoCellAnchor editAs="oneCell">
    <xdr:from>
      <xdr:col>15</xdr:col>
      <xdr:colOff>238971</xdr:colOff>
      <xdr:row>3</xdr:row>
      <xdr:rowOff>160195</xdr:rowOff>
    </xdr:from>
    <xdr:to>
      <xdr:col>28</xdr:col>
      <xdr:colOff>560848</xdr:colOff>
      <xdr:row>40</xdr:row>
      <xdr:rowOff>85294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8121" y="655495"/>
          <a:ext cx="8246677" cy="6611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zoomScale="60" zoomScaleNormal="60" workbookViewId="0">
      <selection activeCell="A5" sqref="A5"/>
    </sheetView>
  </sheetViews>
  <sheetFormatPr defaultColWidth="9.265625" defaultRowHeight="24.75" customHeight="1" x14ac:dyDescent="0.25"/>
  <cols>
    <col min="1" max="1" width="9.265625" style="3"/>
    <col min="2" max="25" width="7.9296875" style="3" customWidth="1"/>
    <col min="26" max="16384" width="9.265625" style="3"/>
  </cols>
  <sheetData>
    <row r="1" spans="1:25" ht="33" customHeight="1" x14ac:dyDescent="0.25">
      <c r="A1" s="7" t="s">
        <v>47</v>
      </c>
      <c r="B1" s="6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5">
        <v>24</v>
      </c>
    </row>
    <row r="2" spans="1:25" ht="33" customHeight="1" x14ac:dyDescent="0.25">
      <c r="A2" s="7" t="s">
        <v>51</v>
      </c>
      <c r="B2" s="6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</row>
    <row r="3" spans="1:25" ht="33" customHeight="1" x14ac:dyDescent="0.25">
      <c r="A3" s="7" t="s">
        <v>50</v>
      </c>
      <c r="B3" s="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</row>
    <row r="4" spans="1:25" ht="33" customHeight="1" x14ac:dyDescent="0.25">
      <c r="A4" s="7" t="s">
        <v>48</v>
      </c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</row>
    <row r="5" spans="1:25" ht="33" customHeight="1" x14ac:dyDescent="0.25">
      <c r="A5" s="7" t="s">
        <v>53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</row>
    <row r="6" spans="1:25" ht="33" customHeight="1" x14ac:dyDescent="0.25">
      <c r="A6" s="7" t="s">
        <v>54</v>
      </c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</row>
    <row r="7" spans="1:25" ht="33" customHeight="1" x14ac:dyDescent="0.25">
      <c r="A7" s="96" t="s">
        <v>49</v>
      </c>
      <c r="B7" s="1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</row>
    <row r="8" spans="1:25" ht="33" customHeight="1" x14ac:dyDescent="0.25">
      <c r="A8" s="97"/>
      <c r="B8" s="15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ht="33" customHeight="1" x14ac:dyDescent="0.25">
      <c r="A9" s="98"/>
      <c r="B9" s="16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</row>
    <row r="10" spans="1:25" ht="24.75" customHeight="1" x14ac:dyDescent="0.25">
      <c r="A10" s="99" t="s">
        <v>52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5" ht="24.75" customHeight="1" x14ac:dyDescent="0.25">
      <c r="A11" s="9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ht="24.75" customHeight="1" x14ac:dyDescent="0.25">
      <c r="A12" s="9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</row>
    <row r="13" spans="1:25" ht="24.75" customHeight="1" x14ac:dyDescent="0.25">
      <c r="A13" s="9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 spans="1:25" ht="24.75" customHeight="1" x14ac:dyDescent="0.25">
      <c r="A14" s="9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 spans="1:25" ht="24.75" customHeight="1" x14ac:dyDescent="0.25">
      <c r="A15" s="9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5" ht="24.75" customHeight="1" x14ac:dyDescent="0.25">
      <c r="A16" s="9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</row>
    <row r="17" spans="1:25" ht="24.75" customHeight="1" x14ac:dyDescent="0.25">
      <c r="A17" s="9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</row>
    <row r="18" spans="1:25" ht="40.5" customHeight="1" x14ac:dyDescent="0.25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</row>
    <row r="19" spans="1:25" ht="24.75" customHeight="1" x14ac:dyDescent="0.25">
      <c r="A19" s="37" t="s">
        <v>47</v>
      </c>
      <c r="B19" s="6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>
        <v>14</v>
      </c>
      <c r="P19" s="4">
        <v>15</v>
      </c>
      <c r="Q19" s="4">
        <v>16</v>
      </c>
      <c r="R19" s="4">
        <v>17</v>
      </c>
      <c r="S19" s="4">
        <v>18</v>
      </c>
      <c r="T19" s="4">
        <v>19</v>
      </c>
      <c r="U19" s="4">
        <v>20</v>
      </c>
      <c r="V19" s="4">
        <v>21</v>
      </c>
      <c r="W19" s="4">
        <v>22</v>
      </c>
      <c r="X19" s="4">
        <v>23</v>
      </c>
      <c r="Y19" s="5">
        <v>24</v>
      </c>
    </row>
    <row r="20" spans="1:25" ht="24.75" customHeight="1" x14ac:dyDescent="0.25">
      <c r="A20" s="37" t="s">
        <v>51</v>
      </c>
      <c r="B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</row>
    <row r="21" spans="1:25" ht="24.75" customHeight="1" x14ac:dyDescent="0.25">
      <c r="A21" s="37" t="s">
        <v>50</v>
      </c>
      <c r="B21" s="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292</v>
      </c>
      <c r="S21" s="4">
        <v>365</v>
      </c>
      <c r="T21" s="4">
        <v>219</v>
      </c>
      <c r="U21" s="4">
        <v>438</v>
      </c>
      <c r="V21" s="4">
        <v>365</v>
      </c>
      <c r="W21" s="4">
        <v>219</v>
      </c>
      <c r="X21" s="4">
        <v>73</v>
      </c>
      <c r="Y21" s="5">
        <v>437.5</v>
      </c>
    </row>
    <row r="22" spans="1:25" ht="24.75" customHeight="1" x14ac:dyDescent="0.25">
      <c r="A22" s="37" t="s">
        <v>48</v>
      </c>
      <c r="B22" s="6">
        <v>152</v>
      </c>
      <c r="C22" s="6">
        <v>152</v>
      </c>
      <c r="D22" s="6">
        <v>152</v>
      </c>
      <c r="E22" s="6">
        <v>152</v>
      </c>
      <c r="F22" s="6">
        <v>152</v>
      </c>
      <c r="G22" s="6">
        <v>152</v>
      </c>
      <c r="H22" s="6">
        <v>152</v>
      </c>
      <c r="I22" s="6">
        <v>152</v>
      </c>
      <c r="J22" s="6">
        <v>152</v>
      </c>
      <c r="K22" s="6">
        <v>152</v>
      </c>
      <c r="L22" s="6">
        <v>152</v>
      </c>
      <c r="M22" s="6">
        <v>152</v>
      </c>
      <c r="N22" s="6">
        <v>152</v>
      </c>
      <c r="O22" s="6">
        <v>152</v>
      </c>
      <c r="P22" s="6">
        <v>152</v>
      </c>
      <c r="Q22" s="6">
        <v>152</v>
      </c>
      <c r="R22" s="6">
        <v>152</v>
      </c>
      <c r="S22" s="6">
        <v>152</v>
      </c>
      <c r="T22" s="6">
        <v>152</v>
      </c>
      <c r="U22" s="6">
        <v>152</v>
      </c>
      <c r="V22" s="6">
        <v>152</v>
      </c>
      <c r="W22" s="6">
        <v>152</v>
      </c>
      <c r="X22" s="6">
        <v>152</v>
      </c>
      <c r="Y22" s="74">
        <v>152</v>
      </c>
    </row>
    <row r="23" spans="1:25" ht="24.75" customHeight="1" x14ac:dyDescent="0.25">
      <c r="A23" s="37" t="s">
        <v>53</v>
      </c>
      <c r="B23" s="6"/>
      <c r="C23" s="4"/>
      <c r="D23" s="4"/>
      <c r="E23" s="4"/>
      <c r="F23" s="4"/>
      <c r="G23" s="4"/>
      <c r="H23" s="4"/>
      <c r="I23" s="4">
        <v>437.5</v>
      </c>
      <c r="J23" s="4"/>
      <c r="K23" s="4"/>
      <c r="L23" s="4"/>
      <c r="M23" s="4">
        <v>2625</v>
      </c>
      <c r="N23" s="4"/>
      <c r="O23" s="4"/>
      <c r="P23" s="4"/>
      <c r="Q23" s="4"/>
      <c r="R23" s="4"/>
      <c r="S23" s="4">
        <v>2625</v>
      </c>
      <c r="T23" s="4"/>
      <c r="U23" s="4"/>
      <c r="V23" s="4"/>
      <c r="W23" s="4"/>
      <c r="X23" s="4"/>
      <c r="Y23" s="5"/>
    </row>
    <row r="24" spans="1:25" ht="24.75" customHeight="1" x14ac:dyDescent="0.25">
      <c r="A24" s="96" t="s">
        <v>49</v>
      </c>
      <c r="B24" s="1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</row>
    <row r="25" spans="1:25" ht="24.75" customHeight="1" x14ac:dyDescent="0.25">
      <c r="A25" s="97"/>
      <c r="B25" s="15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</row>
    <row r="26" spans="1:25" ht="24.75" customHeight="1" thickBot="1" x14ac:dyDescent="0.3">
      <c r="A26" s="97"/>
      <c r="B26" s="76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8"/>
    </row>
    <row r="27" spans="1:25" ht="24.75" customHeight="1" thickTop="1" x14ac:dyDescent="0.25">
      <c r="A27" s="79" t="s">
        <v>82</v>
      </c>
      <c r="B27" s="80">
        <v>37.200000000000003</v>
      </c>
      <c r="C27" s="80">
        <v>37.200000000000003</v>
      </c>
      <c r="D27" s="80">
        <v>37.200000000000003</v>
      </c>
      <c r="E27" s="80">
        <v>37.200000000000003</v>
      </c>
      <c r="F27" s="80">
        <v>37.200000000000003</v>
      </c>
      <c r="G27" s="80">
        <v>37.200000000000003</v>
      </c>
      <c r="H27" s="80">
        <v>37.200000000000003</v>
      </c>
      <c r="I27" s="80">
        <v>37.200000000000003</v>
      </c>
      <c r="J27" s="80">
        <v>37.200000000000003</v>
      </c>
      <c r="K27" s="80">
        <v>37.200000000000003</v>
      </c>
      <c r="L27" s="80">
        <v>37.200000000000003</v>
      </c>
      <c r="M27" s="80">
        <v>37.200000000000003</v>
      </c>
      <c r="N27" s="80">
        <v>37.200000000000003</v>
      </c>
      <c r="O27" s="80">
        <v>37.200000000000003</v>
      </c>
      <c r="P27" s="80">
        <v>37.200000000000003</v>
      </c>
      <c r="Q27" s="80">
        <v>37.200000000000003</v>
      </c>
      <c r="R27" s="80">
        <v>37.200000000000003</v>
      </c>
      <c r="S27" s="80">
        <v>37.200000000000003</v>
      </c>
      <c r="T27" s="80">
        <v>37.200000000000003</v>
      </c>
      <c r="U27" s="80">
        <v>37.200000000000003</v>
      </c>
      <c r="V27" s="80">
        <v>37.200000000000003</v>
      </c>
      <c r="W27" s="80">
        <v>37.200000000000003</v>
      </c>
      <c r="X27" s="80">
        <v>37.200000000000003</v>
      </c>
      <c r="Y27" s="81">
        <v>37.200000000000003</v>
      </c>
    </row>
    <row r="28" spans="1:25" ht="24.75" customHeight="1" x14ac:dyDescent="0.25">
      <c r="A28" s="15" t="s">
        <v>89</v>
      </c>
      <c r="B28" s="10"/>
      <c r="C28" s="10"/>
      <c r="D28" s="10"/>
      <c r="E28" s="10"/>
      <c r="F28" s="10"/>
      <c r="G28" s="10"/>
      <c r="H28" s="10"/>
      <c r="I28" s="10"/>
      <c r="J28" s="10"/>
      <c r="K28" s="10">
        <v>200</v>
      </c>
      <c r="L28" s="10">
        <v>200</v>
      </c>
      <c r="M28" s="10">
        <v>200</v>
      </c>
      <c r="N28" s="10">
        <v>200</v>
      </c>
      <c r="O28" s="10">
        <v>200</v>
      </c>
      <c r="P28" s="10">
        <v>200</v>
      </c>
      <c r="Q28" s="10">
        <v>200</v>
      </c>
      <c r="R28" s="10">
        <v>200</v>
      </c>
      <c r="S28" s="10">
        <v>200</v>
      </c>
      <c r="T28" s="10">
        <v>200</v>
      </c>
      <c r="U28" s="10">
        <v>200</v>
      </c>
      <c r="V28" s="10">
        <v>200</v>
      </c>
      <c r="W28" s="10">
        <v>200</v>
      </c>
      <c r="X28" s="10"/>
      <c r="Y28" s="11"/>
    </row>
    <row r="29" spans="1:25" ht="24.75" customHeight="1" x14ac:dyDescent="0.25">
      <c r="A29" s="15" t="s">
        <v>83</v>
      </c>
      <c r="B29" s="10"/>
      <c r="C29" s="10"/>
      <c r="D29" s="10"/>
      <c r="E29" s="10"/>
      <c r="F29" s="10"/>
      <c r="G29" s="10"/>
      <c r="H29" s="10"/>
      <c r="I29" s="10">
        <v>46.3</v>
      </c>
      <c r="J29" s="10"/>
      <c r="K29" s="10"/>
      <c r="L29" s="10"/>
      <c r="M29" s="10">
        <v>69.5</v>
      </c>
      <c r="N29" s="10"/>
      <c r="O29" s="10"/>
      <c r="P29" s="10"/>
      <c r="Q29" s="10"/>
      <c r="R29" s="10"/>
      <c r="S29" s="10">
        <v>69.5</v>
      </c>
      <c r="T29" s="10">
        <v>69.5</v>
      </c>
      <c r="U29" s="10"/>
      <c r="V29" s="10"/>
      <c r="W29" s="10"/>
      <c r="X29" s="10"/>
      <c r="Y29" s="11"/>
    </row>
    <row r="30" spans="1:25" ht="24.75" customHeight="1" x14ac:dyDescent="0.25">
      <c r="A30" s="15" t="s">
        <v>84</v>
      </c>
      <c r="B30" s="10"/>
      <c r="C30" s="10"/>
      <c r="D30" s="10"/>
      <c r="E30" s="10"/>
      <c r="F30" s="10"/>
      <c r="G30" s="10"/>
      <c r="H30" s="10"/>
      <c r="I30" s="10">
        <v>121.6</v>
      </c>
      <c r="J30" s="10">
        <v>121.6</v>
      </c>
      <c r="K30" s="10"/>
      <c r="L30" s="10"/>
      <c r="M30" s="10">
        <v>121.6</v>
      </c>
      <c r="N30" s="10"/>
      <c r="O30" s="10"/>
      <c r="P30" s="10"/>
      <c r="Q30" s="10"/>
      <c r="R30" s="10"/>
      <c r="S30" s="10">
        <v>243.3</v>
      </c>
      <c r="T30" s="10"/>
      <c r="U30" s="10"/>
      <c r="V30" s="10"/>
      <c r="W30" s="10">
        <v>121.6</v>
      </c>
      <c r="X30" s="10"/>
      <c r="Y30" s="11"/>
    </row>
    <row r="31" spans="1:25" ht="24.75" customHeight="1" x14ac:dyDescent="0.25">
      <c r="A31" s="15" t="s">
        <v>85</v>
      </c>
      <c r="B31" s="10"/>
      <c r="C31" s="10"/>
      <c r="D31" s="10"/>
      <c r="E31" s="10"/>
      <c r="F31" s="10"/>
      <c r="G31" s="10"/>
      <c r="H31" s="10"/>
      <c r="I31" s="10">
        <v>104.1</v>
      </c>
      <c r="J31" s="10"/>
      <c r="K31" s="10">
        <v>104.1</v>
      </c>
      <c r="L31" s="10"/>
      <c r="M31" s="10"/>
      <c r="N31" s="10">
        <v>104.1</v>
      </c>
      <c r="O31" s="10"/>
      <c r="P31" s="10"/>
      <c r="Q31" s="10">
        <v>104.1</v>
      </c>
      <c r="R31" s="10"/>
      <c r="S31" s="10"/>
      <c r="T31" s="10">
        <v>104.1</v>
      </c>
      <c r="U31" s="10"/>
      <c r="V31" s="10"/>
      <c r="W31" s="10"/>
      <c r="X31" s="10"/>
      <c r="Y31" s="11"/>
    </row>
    <row r="32" spans="1:25" ht="24.75" customHeight="1" x14ac:dyDescent="0.25">
      <c r="A32" s="15" t="s">
        <v>87</v>
      </c>
      <c r="B32" s="10"/>
      <c r="C32" s="10"/>
      <c r="D32" s="10"/>
      <c r="E32" s="10"/>
      <c r="F32" s="10"/>
      <c r="G32" s="10"/>
      <c r="H32" s="10"/>
      <c r="I32" s="10">
        <v>263.3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</row>
    <row r="33" spans="1:25" ht="24.75" customHeight="1" x14ac:dyDescent="0.25">
      <c r="A33" s="15" t="s">
        <v>86</v>
      </c>
      <c r="B33" s="10"/>
      <c r="C33" s="10"/>
      <c r="D33" s="10"/>
      <c r="E33" s="10"/>
      <c r="F33" s="10"/>
      <c r="G33" s="10"/>
      <c r="H33" s="10"/>
      <c r="I33" s="10">
        <v>166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</row>
    <row r="34" spans="1:25" ht="24.75" customHeight="1" x14ac:dyDescent="0.25">
      <c r="A34" s="16" t="s">
        <v>88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>
        <v>300</v>
      </c>
      <c r="V34" s="12">
        <v>300</v>
      </c>
      <c r="W34" s="12"/>
      <c r="X34" s="12"/>
      <c r="Y34" s="13"/>
    </row>
    <row r="35" spans="1:25" ht="24.75" customHeight="1" x14ac:dyDescent="0.25">
      <c r="A35" s="42" t="s">
        <v>108</v>
      </c>
      <c r="B35" s="43">
        <f>SUM(B27:B34)</f>
        <v>37.200000000000003</v>
      </c>
      <c r="C35" s="43">
        <f t="shared" ref="C35:Y35" si="0">SUM(C27:C34)</f>
        <v>37.200000000000003</v>
      </c>
      <c r="D35" s="43">
        <f t="shared" si="0"/>
        <v>37.200000000000003</v>
      </c>
      <c r="E35" s="43">
        <f t="shared" si="0"/>
        <v>37.200000000000003</v>
      </c>
      <c r="F35" s="43">
        <f t="shared" si="0"/>
        <v>37.200000000000003</v>
      </c>
      <c r="G35" s="43">
        <f t="shared" si="0"/>
        <v>37.200000000000003</v>
      </c>
      <c r="H35" s="43">
        <f t="shared" si="0"/>
        <v>37.200000000000003</v>
      </c>
      <c r="I35" s="43">
        <f t="shared" si="0"/>
        <v>738.5</v>
      </c>
      <c r="J35" s="43">
        <f t="shared" si="0"/>
        <v>158.80000000000001</v>
      </c>
      <c r="K35" s="43">
        <f t="shared" si="0"/>
        <v>341.29999999999995</v>
      </c>
      <c r="L35" s="43">
        <f t="shared" si="0"/>
        <v>237.2</v>
      </c>
      <c r="M35" s="43">
        <f t="shared" si="0"/>
        <v>428.29999999999995</v>
      </c>
      <c r="N35" s="43">
        <f t="shared" si="0"/>
        <v>341.29999999999995</v>
      </c>
      <c r="O35" s="43">
        <f t="shared" si="0"/>
        <v>237.2</v>
      </c>
      <c r="P35" s="43">
        <f t="shared" si="0"/>
        <v>237.2</v>
      </c>
      <c r="Q35" s="43">
        <f t="shared" si="0"/>
        <v>341.29999999999995</v>
      </c>
      <c r="R35" s="43">
        <f t="shared" si="0"/>
        <v>237.2</v>
      </c>
      <c r="S35" s="43">
        <f t="shared" si="0"/>
        <v>550</v>
      </c>
      <c r="T35" s="43">
        <f t="shared" si="0"/>
        <v>410.79999999999995</v>
      </c>
      <c r="U35" s="43">
        <f t="shared" si="0"/>
        <v>537.20000000000005</v>
      </c>
      <c r="V35" s="43">
        <f t="shared" si="0"/>
        <v>537.20000000000005</v>
      </c>
      <c r="W35" s="43">
        <f t="shared" si="0"/>
        <v>358.79999999999995</v>
      </c>
      <c r="X35" s="43">
        <f t="shared" si="0"/>
        <v>37.200000000000003</v>
      </c>
      <c r="Y35" s="75">
        <f t="shared" si="0"/>
        <v>37.200000000000003</v>
      </c>
    </row>
  </sheetData>
  <mergeCells count="4">
    <mergeCell ref="A7:A9"/>
    <mergeCell ref="A10:A17"/>
    <mergeCell ref="A24:A26"/>
    <mergeCell ref="A18:Y18"/>
  </mergeCells>
  <phoneticPr fontId="1"/>
  <pageMargins left="0.7" right="0.7" top="0.75" bottom="0.75" header="0.3" footer="0.3"/>
  <pageSetup paperSize="8" scale="97" orientation="landscape" horizontalDpi="0" verticalDpi="0" r:id="rId1"/>
  <colBreaks count="1" manualBreakCount="1">
    <brk id="2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C6DF-3DE3-4F9A-9475-D771200879E2}">
  <dimension ref="A1:M35"/>
  <sheetViews>
    <sheetView tabSelected="1" zoomScale="80" zoomScaleNormal="80" workbookViewId="0">
      <selection activeCell="I11" sqref="I11"/>
    </sheetView>
  </sheetViews>
  <sheetFormatPr defaultRowHeight="17.649999999999999" x14ac:dyDescent="0.7"/>
  <cols>
    <col min="1" max="1" width="5.86328125" style="91" bestFit="1" customWidth="1"/>
    <col min="2" max="2" width="6.86328125" style="91" bestFit="1" customWidth="1"/>
    <col min="3" max="3" width="13" style="91" bestFit="1" customWidth="1"/>
    <col min="4" max="4" width="4.9296875" style="91" bestFit="1" customWidth="1"/>
    <col min="5" max="5" width="5.33203125" style="91" bestFit="1" customWidth="1"/>
    <col min="6" max="6" width="6.3984375" style="91" bestFit="1" customWidth="1"/>
    <col min="7" max="7" width="5.33203125" style="91" bestFit="1" customWidth="1"/>
    <col min="8" max="8" width="7.33203125" style="91" bestFit="1" customWidth="1"/>
    <col min="9" max="9" width="13" style="91" bestFit="1" customWidth="1"/>
    <col min="10" max="10" width="58.46484375" style="91" bestFit="1" customWidth="1"/>
    <col min="11" max="14" width="9.06640625" style="91"/>
    <col min="15" max="15" width="17.796875" style="91" bestFit="1" customWidth="1"/>
    <col min="16" max="16384" width="9.06640625" style="91"/>
  </cols>
  <sheetData>
    <row r="1" spans="1:13" x14ac:dyDescent="0.7">
      <c r="J1" s="92" t="s">
        <v>117</v>
      </c>
      <c r="K1" s="90">
        <v>300</v>
      </c>
    </row>
    <row r="2" spans="1:13" x14ac:dyDescent="0.7">
      <c r="J2" s="92" t="s">
        <v>115</v>
      </c>
      <c r="K2" s="92">
        <v>1005</v>
      </c>
    </row>
    <row r="3" spans="1:13" x14ac:dyDescent="0.7">
      <c r="J3" s="92" t="s">
        <v>116</v>
      </c>
      <c r="K3" s="92">
        <v>1.1659999999999999</v>
      </c>
    </row>
    <row r="4" spans="1:13" x14ac:dyDescent="0.7">
      <c r="J4" s="92" t="s">
        <v>131</v>
      </c>
      <c r="K4" s="116">
        <v>12.6</v>
      </c>
    </row>
    <row r="5" spans="1:13" x14ac:dyDescent="0.7">
      <c r="J5" s="92" t="s">
        <v>132</v>
      </c>
      <c r="K5" s="116">
        <f>K1*K4*1000</f>
        <v>3780000</v>
      </c>
    </row>
    <row r="6" spans="1:13" x14ac:dyDescent="0.7">
      <c r="J6" s="92" t="s">
        <v>133</v>
      </c>
      <c r="K6" s="116">
        <v>0</v>
      </c>
    </row>
    <row r="7" spans="1:13" x14ac:dyDescent="0.7">
      <c r="J7" s="92" t="s">
        <v>119</v>
      </c>
      <c r="K7" s="92">
        <f>K1*K2*K3+K5+K6</f>
        <v>4131549</v>
      </c>
    </row>
    <row r="8" spans="1:13" x14ac:dyDescent="0.7">
      <c r="J8" s="92" t="s">
        <v>118</v>
      </c>
      <c r="K8" s="90">
        <v>94.561700000000002</v>
      </c>
    </row>
    <row r="10" spans="1:13" ht="35.25" x14ac:dyDescent="0.7">
      <c r="A10" s="92" t="s">
        <v>81</v>
      </c>
      <c r="B10" s="93" t="s">
        <v>121</v>
      </c>
      <c r="C10" s="93" t="s">
        <v>122</v>
      </c>
      <c r="D10" s="93" t="s">
        <v>123</v>
      </c>
      <c r="E10" s="93" t="s">
        <v>124</v>
      </c>
      <c r="F10" s="93" t="s">
        <v>125</v>
      </c>
      <c r="G10" s="93" t="s">
        <v>126</v>
      </c>
      <c r="H10" s="93" t="s">
        <v>127</v>
      </c>
      <c r="I10" s="93" t="s">
        <v>128</v>
      </c>
      <c r="L10" s="94" t="s">
        <v>129</v>
      </c>
      <c r="M10" s="94" t="s">
        <v>130</v>
      </c>
    </row>
    <row r="11" spans="1:13" x14ac:dyDescent="0.7">
      <c r="A11" s="95">
        <v>4.1666666666666664E-2</v>
      </c>
      <c r="B11" s="90">
        <v>7.9</v>
      </c>
      <c r="C11" s="90"/>
      <c r="D11" s="90">
        <v>152</v>
      </c>
      <c r="E11" s="90"/>
      <c r="F11" s="90">
        <v>37.200000000000003</v>
      </c>
      <c r="G11" s="90"/>
      <c r="H11" s="90">
        <v>122</v>
      </c>
      <c r="I11" s="90">
        <v>16.094999999999999</v>
      </c>
      <c r="J11" s="91" t="s">
        <v>120</v>
      </c>
      <c r="L11" s="91">
        <f t="shared" ref="L11:L34" si="0">(C11+D11+E11+F11+G11)/$K$7</f>
        <v>4.5793962506556255E-5</v>
      </c>
      <c r="M11" s="91">
        <f t="shared" ref="M11:M34" si="1">($K$8+H11*$K$2*$K$3/3600)/$K$7</f>
        <v>3.2499606483347208E-5</v>
      </c>
    </row>
    <row r="12" spans="1:13" x14ac:dyDescent="0.7">
      <c r="A12" s="95">
        <v>8.3333333333333301E-2</v>
      </c>
      <c r="B12" s="90">
        <v>7.9</v>
      </c>
      <c r="C12" s="90"/>
      <c r="D12" s="90">
        <v>152</v>
      </c>
      <c r="E12" s="90"/>
      <c r="F12" s="90">
        <v>37.200000000000003</v>
      </c>
      <c r="G12" s="90"/>
      <c r="H12" s="90">
        <v>122</v>
      </c>
      <c r="I12" s="92">
        <f t="shared" ref="I12:I35" si="2">(L11/M11+B11)*(1-EXP(-M11*3600))+EXP(-M11*3600)*I11</f>
        <v>15.345740525220458</v>
      </c>
      <c r="L12" s="91">
        <f t="shared" si="0"/>
        <v>4.5793962506556255E-5</v>
      </c>
      <c r="M12" s="91">
        <f t="shared" si="1"/>
        <v>3.2499606483347208E-5</v>
      </c>
    </row>
    <row r="13" spans="1:13" x14ac:dyDescent="0.7">
      <c r="A13" s="95">
        <v>0.125</v>
      </c>
      <c r="B13" s="90">
        <v>7.4</v>
      </c>
      <c r="C13" s="90"/>
      <c r="D13" s="90">
        <v>152</v>
      </c>
      <c r="E13" s="90"/>
      <c r="F13" s="90">
        <v>37.200000000000003</v>
      </c>
      <c r="G13" s="90"/>
      <c r="H13" s="90">
        <v>122</v>
      </c>
      <c r="I13" s="92">
        <f t="shared" si="2"/>
        <v>14.679209446371969</v>
      </c>
      <c r="L13" s="91">
        <f t="shared" si="0"/>
        <v>4.5793962506556255E-5</v>
      </c>
      <c r="M13" s="91">
        <f t="shared" si="1"/>
        <v>3.2499606483347208E-5</v>
      </c>
    </row>
    <row r="14" spans="1:13" x14ac:dyDescent="0.7">
      <c r="A14" s="95">
        <v>0.16666666666666699</v>
      </c>
      <c r="B14" s="90">
        <v>7.4</v>
      </c>
      <c r="C14" s="90"/>
      <c r="D14" s="90">
        <v>152</v>
      </c>
      <c r="E14" s="90"/>
      <c r="F14" s="90">
        <v>37.200000000000003</v>
      </c>
      <c r="G14" s="90"/>
      <c r="H14" s="90">
        <v>122</v>
      </c>
      <c r="I14" s="92">
        <f t="shared" si="2"/>
        <v>14.031065654557594</v>
      </c>
      <c r="L14" s="91">
        <f t="shared" si="0"/>
        <v>4.5793962506556255E-5</v>
      </c>
      <c r="M14" s="91">
        <f t="shared" si="1"/>
        <v>3.2499606483347208E-5</v>
      </c>
    </row>
    <row r="15" spans="1:13" x14ac:dyDescent="0.7">
      <c r="A15" s="95">
        <v>0.20833333333333301</v>
      </c>
      <c r="B15" s="90">
        <v>6.4</v>
      </c>
      <c r="C15" s="90"/>
      <c r="D15" s="90">
        <v>152</v>
      </c>
      <c r="E15" s="90"/>
      <c r="F15" s="90">
        <v>37.200000000000003</v>
      </c>
      <c r="G15" s="90"/>
      <c r="H15" s="90">
        <v>122</v>
      </c>
      <c r="I15" s="92">
        <f t="shared" si="2"/>
        <v>13.454485717501612</v>
      </c>
      <c r="L15" s="91">
        <f t="shared" si="0"/>
        <v>4.5793962506556255E-5</v>
      </c>
      <c r="M15" s="91">
        <f t="shared" si="1"/>
        <v>3.2499606483347208E-5</v>
      </c>
    </row>
    <row r="16" spans="1:13" x14ac:dyDescent="0.7">
      <c r="A16" s="95">
        <v>0.25</v>
      </c>
      <c r="B16" s="90">
        <v>6.4</v>
      </c>
      <c r="C16" s="90">
        <v>0</v>
      </c>
      <c r="D16" s="90">
        <v>152</v>
      </c>
      <c r="E16" s="90"/>
      <c r="F16" s="90">
        <v>37.200000000000003</v>
      </c>
      <c r="G16" s="90"/>
      <c r="H16" s="90">
        <v>122</v>
      </c>
      <c r="I16" s="92">
        <f t="shared" si="2"/>
        <v>12.831154469596088</v>
      </c>
      <c r="L16" s="91">
        <f t="shared" si="0"/>
        <v>4.5793962506556255E-5</v>
      </c>
      <c r="M16" s="91">
        <f t="shared" si="1"/>
        <v>3.2499606483347208E-5</v>
      </c>
    </row>
    <row r="17" spans="1:13" x14ac:dyDescent="0.7">
      <c r="A17" s="95">
        <v>0.29166666666666702</v>
      </c>
      <c r="B17" s="90">
        <v>7.2</v>
      </c>
      <c r="C17" s="90">
        <v>149.33151006201385</v>
      </c>
      <c r="D17" s="90">
        <v>152</v>
      </c>
      <c r="E17" s="90"/>
      <c r="F17" s="90">
        <v>37.200000000000003</v>
      </c>
      <c r="G17" s="90"/>
      <c r="H17" s="90">
        <v>122</v>
      </c>
      <c r="I17" s="92">
        <f t="shared" si="2"/>
        <v>12.27664743547591</v>
      </c>
      <c r="L17" s="91">
        <f t="shared" si="0"/>
        <v>8.1938156866108536E-5</v>
      </c>
      <c r="M17" s="91">
        <f t="shared" si="1"/>
        <v>3.2499606483347208E-5</v>
      </c>
    </row>
    <row r="18" spans="1:13" x14ac:dyDescent="0.7">
      <c r="A18" s="95">
        <v>0.33333333333333298</v>
      </c>
      <c r="B18" s="90">
        <v>7.3</v>
      </c>
      <c r="C18" s="90">
        <v>491.91556255722219</v>
      </c>
      <c r="D18" s="90">
        <v>152</v>
      </c>
      <c r="E18" s="90"/>
      <c r="F18" s="90">
        <v>738.5</v>
      </c>
      <c r="G18" s="90">
        <v>175</v>
      </c>
      <c r="H18" s="90">
        <v>642</v>
      </c>
      <c r="I18" s="92">
        <f t="shared" si="2"/>
        <v>11.994491927196183</v>
      </c>
      <c r="L18" s="91">
        <f t="shared" si="0"/>
        <v>3.7695681754161022E-4</v>
      </c>
      <c r="M18" s="91">
        <f t="shared" si="1"/>
        <v>7.3468340808737834E-5</v>
      </c>
    </row>
    <row r="19" spans="1:13" x14ac:dyDescent="0.7">
      <c r="A19" s="95">
        <v>0.375</v>
      </c>
      <c r="B19" s="90">
        <v>8.5</v>
      </c>
      <c r="C19" s="90">
        <v>860.85223447513886</v>
      </c>
      <c r="D19" s="90">
        <v>152</v>
      </c>
      <c r="E19" s="90"/>
      <c r="F19" s="90">
        <v>158.80000000000001</v>
      </c>
      <c r="G19" s="90"/>
      <c r="H19" s="90">
        <v>61</v>
      </c>
      <c r="I19" s="92">
        <f t="shared" si="2"/>
        <v>12.095907013978065</v>
      </c>
      <c r="L19" s="91">
        <f t="shared" si="0"/>
        <v>2.8358667281330535E-4</v>
      </c>
      <c r="M19" s="91">
        <f t="shared" si="1"/>
        <v>2.7693658802868691E-5</v>
      </c>
    </row>
    <row r="20" spans="1:13" x14ac:dyDescent="0.7">
      <c r="A20" s="95">
        <v>0.41666666666666702</v>
      </c>
      <c r="B20" s="90">
        <v>10.5</v>
      </c>
      <c r="C20" s="90">
        <v>676.38389851618069</v>
      </c>
      <c r="D20" s="90">
        <v>152</v>
      </c>
      <c r="E20" s="90"/>
      <c r="F20" s="90">
        <v>341.29999999999995</v>
      </c>
      <c r="G20" s="90"/>
      <c r="H20" s="90">
        <v>61</v>
      </c>
      <c r="I20" s="92">
        <f t="shared" si="2"/>
        <v>12.726367588937082</v>
      </c>
      <c r="L20" s="91">
        <f t="shared" si="0"/>
        <v>2.8311025683495E-4</v>
      </c>
      <c r="M20" s="91">
        <f t="shared" si="1"/>
        <v>2.7693658802868691E-5</v>
      </c>
    </row>
    <row r="21" spans="1:13" x14ac:dyDescent="0.7">
      <c r="A21" s="95">
        <v>0.45833333333333298</v>
      </c>
      <c r="B21" s="90">
        <v>10.8</v>
      </c>
      <c r="C21" s="90">
        <v>825.71540857819434</v>
      </c>
      <c r="D21" s="90">
        <v>152</v>
      </c>
      <c r="E21" s="90"/>
      <c r="F21" s="90">
        <v>237.2</v>
      </c>
      <c r="G21" s="90"/>
      <c r="H21" s="90">
        <v>61</v>
      </c>
      <c r="I21" s="92">
        <f t="shared" si="2"/>
        <v>13.485149372712472</v>
      </c>
      <c r="L21" s="91">
        <f t="shared" si="0"/>
        <v>2.9405809021705766E-4</v>
      </c>
      <c r="M21" s="91">
        <f t="shared" si="1"/>
        <v>2.7693658802868691E-5</v>
      </c>
    </row>
    <row r="22" spans="1:13" x14ac:dyDescent="0.7">
      <c r="A22" s="95">
        <v>0.5</v>
      </c>
      <c r="B22" s="90">
        <v>11.7</v>
      </c>
      <c r="C22" s="90">
        <v>922.34167979479173</v>
      </c>
      <c r="D22" s="90">
        <v>152</v>
      </c>
      <c r="E22" s="90"/>
      <c r="F22" s="90">
        <v>428.29999999999995</v>
      </c>
      <c r="G22" s="90">
        <v>1050</v>
      </c>
      <c r="H22" s="90">
        <v>581</v>
      </c>
      <c r="I22" s="92">
        <f t="shared" si="2"/>
        <v>14.237909279507123</v>
      </c>
      <c r="L22" s="91">
        <f t="shared" si="0"/>
        <v>6.1784131806128678E-4</v>
      </c>
      <c r="M22" s="91">
        <f t="shared" si="1"/>
        <v>6.8662393128259331E-5</v>
      </c>
    </row>
    <row r="23" spans="1:13" x14ac:dyDescent="0.7">
      <c r="A23" s="95">
        <v>0.54166666666666696</v>
      </c>
      <c r="B23" s="90">
        <v>11.5</v>
      </c>
      <c r="C23" s="90">
        <v>737.87334383583311</v>
      </c>
      <c r="D23" s="90">
        <v>152</v>
      </c>
      <c r="E23" s="90"/>
      <c r="F23" s="90">
        <v>341.29999999999995</v>
      </c>
      <c r="G23" s="90"/>
      <c r="H23" s="90">
        <v>61</v>
      </c>
      <c r="I23" s="92">
        <f t="shared" si="2"/>
        <v>15.652746337815245</v>
      </c>
      <c r="L23" s="91">
        <f t="shared" si="0"/>
        <v>2.9799316039476553E-4</v>
      </c>
      <c r="M23" s="91">
        <f t="shared" si="1"/>
        <v>2.7693658802868691E-5</v>
      </c>
    </row>
    <row r="24" spans="1:13" x14ac:dyDescent="0.7">
      <c r="A24" s="95">
        <v>0.58333333333333304</v>
      </c>
      <c r="B24" s="90">
        <v>11.9</v>
      </c>
      <c r="C24" s="90">
        <v>412.85770428909717</v>
      </c>
      <c r="D24" s="90">
        <v>152</v>
      </c>
      <c r="E24" s="90"/>
      <c r="F24" s="90">
        <v>237.2</v>
      </c>
      <c r="G24" s="90"/>
      <c r="H24" s="90">
        <v>61</v>
      </c>
      <c r="I24" s="92">
        <f t="shared" si="2"/>
        <v>16.279731105010043</v>
      </c>
      <c r="L24" s="91">
        <f t="shared" si="0"/>
        <v>1.9413002345829549E-4</v>
      </c>
      <c r="M24" s="91">
        <f t="shared" si="1"/>
        <v>2.7693658802868691E-5</v>
      </c>
    </row>
    <row r="25" spans="1:13" x14ac:dyDescent="0.7">
      <c r="A25" s="95">
        <v>0.625</v>
      </c>
      <c r="B25" s="90">
        <v>12.1</v>
      </c>
      <c r="C25" s="90">
        <v>272.31040070131945</v>
      </c>
      <c r="D25" s="90">
        <v>152</v>
      </c>
      <c r="E25" s="90"/>
      <c r="F25" s="90">
        <v>237.2</v>
      </c>
      <c r="G25" s="90"/>
      <c r="H25" s="90">
        <v>61</v>
      </c>
      <c r="I25" s="92">
        <f t="shared" si="2"/>
        <v>16.529304803474304</v>
      </c>
      <c r="L25" s="91">
        <f t="shared" si="0"/>
        <v>1.6011195817871684E-4</v>
      </c>
      <c r="M25" s="91">
        <f t="shared" si="1"/>
        <v>2.7693658802868691E-5</v>
      </c>
    </row>
    <row r="26" spans="1:13" x14ac:dyDescent="0.7">
      <c r="A26" s="95">
        <v>0.66666666666666696</v>
      </c>
      <c r="B26" s="90">
        <v>12.2</v>
      </c>
      <c r="C26" s="90">
        <v>184.46833595895828</v>
      </c>
      <c r="D26" s="90">
        <v>152</v>
      </c>
      <c r="E26" s="90"/>
      <c r="F26" s="90">
        <v>341.29999999999995</v>
      </c>
      <c r="G26" s="90"/>
      <c r="H26" s="90">
        <v>61</v>
      </c>
      <c r="I26" s="92">
        <f t="shared" si="2"/>
        <v>16.657616283617834</v>
      </c>
      <c r="L26" s="91">
        <f t="shared" si="0"/>
        <v>1.6404702835642472E-4</v>
      </c>
      <c r="M26" s="91">
        <f t="shared" si="1"/>
        <v>2.7693658802868691E-5</v>
      </c>
    </row>
    <row r="27" spans="1:13" x14ac:dyDescent="0.7">
      <c r="A27" s="95">
        <v>0.70833333333333304</v>
      </c>
      <c r="B27" s="90">
        <v>12.6</v>
      </c>
      <c r="C27" s="90">
        <v>26.352619422708333</v>
      </c>
      <c r="D27" s="90">
        <v>152</v>
      </c>
      <c r="E27" s="90">
        <v>29.2</v>
      </c>
      <c r="F27" s="90">
        <v>237.2</v>
      </c>
      <c r="G27" s="90"/>
      <c r="H27" s="90">
        <v>61</v>
      </c>
      <c r="I27" s="92">
        <f t="shared" si="2"/>
        <v>16.796724308201927</v>
      </c>
      <c r="L27" s="91">
        <f t="shared" si="0"/>
        <v>1.0764791109162891E-4</v>
      </c>
      <c r="M27" s="91">
        <f t="shared" si="1"/>
        <v>2.7693658802868691E-5</v>
      </c>
    </row>
    <row r="28" spans="1:13" x14ac:dyDescent="0.7">
      <c r="A28" s="95">
        <v>0.75</v>
      </c>
      <c r="B28" s="90">
        <v>12.1</v>
      </c>
      <c r="C28" s="90">
        <v>0</v>
      </c>
      <c r="D28" s="90">
        <v>152</v>
      </c>
      <c r="E28" s="90">
        <v>36.5</v>
      </c>
      <c r="F28" s="90">
        <v>550</v>
      </c>
      <c r="G28" s="90">
        <v>1050</v>
      </c>
      <c r="H28" s="90">
        <v>581</v>
      </c>
      <c r="I28" s="92">
        <f t="shared" si="2"/>
        <v>16.767344135677646</v>
      </c>
      <c r="L28" s="91">
        <f t="shared" si="0"/>
        <v>4.3288848807069696E-4</v>
      </c>
      <c r="M28" s="91">
        <f t="shared" si="1"/>
        <v>6.8662393128259331E-5</v>
      </c>
    </row>
    <row r="29" spans="1:13" x14ac:dyDescent="0.7">
      <c r="A29" s="95">
        <v>0.79166666666666696</v>
      </c>
      <c r="B29" s="90">
        <v>11.8</v>
      </c>
      <c r="C29" s="90"/>
      <c r="D29" s="90">
        <v>152</v>
      </c>
      <c r="E29" s="90">
        <v>21.9</v>
      </c>
      <c r="F29" s="90">
        <v>410.79999999999995</v>
      </c>
      <c r="G29" s="90"/>
      <c r="H29" s="90">
        <v>61</v>
      </c>
      <c r="I29" s="92">
        <f t="shared" si="2"/>
        <v>17.125907516815374</v>
      </c>
      <c r="L29" s="91">
        <f t="shared" si="0"/>
        <v>1.4152077102316829E-4</v>
      </c>
      <c r="M29" s="91">
        <f t="shared" si="1"/>
        <v>2.7693658802868691E-5</v>
      </c>
    </row>
    <row r="30" spans="1:13" x14ac:dyDescent="0.7">
      <c r="A30" s="95">
        <v>0.83333333333333304</v>
      </c>
      <c r="B30" s="90">
        <v>11.9</v>
      </c>
      <c r="C30" s="90"/>
      <c r="D30" s="90">
        <v>152</v>
      </c>
      <c r="E30" s="90">
        <v>43.8</v>
      </c>
      <c r="F30" s="90">
        <v>537.20000000000005</v>
      </c>
      <c r="G30" s="90"/>
      <c r="H30" s="90">
        <v>61</v>
      </c>
      <c r="I30" s="92">
        <f t="shared" si="2"/>
        <v>17.105441526128107</v>
      </c>
      <c r="L30" s="91">
        <f t="shared" si="0"/>
        <v>1.7741529871726077E-4</v>
      </c>
      <c r="M30" s="91">
        <f t="shared" si="1"/>
        <v>2.7693658802868691E-5</v>
      </c>
    </row>
    <row r="31" spans="1:13" x14ac:dyDescent="0.7">
      <c r="A31" s="95">
        <v>0.875</v>
      </c>
      <c r="B31" s="90">
        <v>11.7</v>
      </c>
      <c r="C31" s="90"/>
      <c r="D31" s="90">
        <v>152</v>
      </c>
      <c r="E31" s="90">
        <v>36.5</v>
      </c>
      <c r="F31" s="90">
        <v>537.20000000000005</v>
      </c>
      <c r="G31" s="90"/>
      <c r="H31" s="90">
        <v>61</v>
      </c>
      <c r="I31" s="92">
        <f t="shared" si="2"/>
        <v>17.219394060703927</v>
      </c>
      <c r="L31" s="91">
        <f t="shared" si="0"/>
        <v>1.7564840692921711E-4</v>
      </c>
      <c r="M31" s="91">
        <f t="shared" si="1"/>
        <v>2.7693658802868691E-5</v>
      </c>
    </row>
    <row r="32" spans="1:13" x14ac:dyDescent="0.7">
      <c r="A32" s="95">
        <v>0.91666666666666696</v>
      </c>
      <c r="B32" s="90">
        <v>11.6</v>
      </c>
      <c r="C32" s="90"/>
      <c r="D32" s="90">
        <v>152</v>
      </c>
      <c r="E32" s="90">
        <v>21.9</v>
      </c>
      <c r="F32" s="90">
        <v>358.79999999999995</v>
      </c>
      <c r="G32" s="90"/>
      <c r="H32" s="90">
        <v>122</v>
      </c>
      <c r="I32" s="92">
        <f t="shared" si="2"/>
        <v>17.297502087967676</v>
      </c>
      <c r="L32" s="91">
        <f t="shared" si="0"/>
        <v>1.2893469253299426E-4</v>
      </c>
      <c r="M32" s="91">
        <f t="shared" si="1"/>
        <v>3.2499606483347208E-5</v>
      </c>
    </row>
    <row r="33" spans="1:13" x14ac:dyDescent="0.7">
      <c r="A33" s="95">
        <v>0.95833333333333304</v>
      </c>
      <c r="B33" s="90">
        <v>11.2</v>
      </c>
      <c r="C33" s="90"/>
      <c r="D33" s="90">
        <v>152</v>
      </c>
      <c r="E33" s="90">
        <v>7.3</v>
      </c>
      <c r="F33" s="90">
        <v>37.200000000000003</v>
      </c>
      <c r="G33" s="90"/>
      <c r="H33" s="90">
        <v>122</v>
      </c>
      <c r="I33" s="92">
        <f t="shared" si="2"/>
        <v>17.106460954404067</v>
      </c>
      <c r="L33" s="91">
        <f t="shared" si="0"/>
        <v>4.7560854294599917E-5</v>
      </c>
      <c r="M33" s="91">
        <f t="shared" si="1"/>
        <v>3.2499606483347208E-5</v>
      </c>
    </row>
    <row r="34" spans="1:13" x14ac:dyDescent="0.7">
      <c r="A34" s="95">
        <v>1</v>
      </c>
      <c r="B34" s="90">
        <v>10.5</v>
      </c>
      <c r="C34" s="90"/>
      <c r="D34" s="90">
        <v>152</v>
      </c>
      <c r="E34" s="90"/>
      <c r="F34" s="90">
        <v>37.200000000000003</v>
      </c>
      <c r="G34" s="90"/>
      <c r="H34" s="90">
        <v>122</v>
      </c>
      <c r="I34" s="92">
        <f t="shared" si="2"/>
        <v>16.615889996817469</v>
      </c>
      <c r="L34" s="91">
        <f t="shared" si="0"/>
        <v>4.5793962506556255E-5</v>
      </c>
      <c r="M34" s="91">
        <f t="shared" si="1"/>
        <v>3.2499606483347208E-5</v>
      </c>
    </row>
    <row r="35" spans="1:13" x14ac:dyDescent="0.7">
      <c r="I35" s="91">
        <f t="shared" si="2"/>
        <v>16.09619243125249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zoomScale="130" zoomScaleNormal="130" zoomScaleSheetLayoutView="150" workbookViewId="0"/>
  </sheetViews>
  <sheetFormatPr defaultColWidth="9.06640625" defaultRowHeight="12.75" x14ac:dyDescent="0.25"/>
  <cols>
    <col min="1" max="3" width="9.06640625" style="1"/>
    <col min="4" max="4" width="11.06640625" style="1" customWidth="1"/>
    <col min="5" max="8" width="9.06640625" style="1"/>
    <col min="9" max="11" width="15" style="1" customWidth="1"/>
    <col min="12" max="16384" width="9.06640625" style="1"/>
  </cols>
  <sheetData>
    <row r="1" spans="1:11" x14ac:dyDescent="0.25">
      <c r="A1" s="19" t="s">
        <v>114</v>
      </c>
      <c r="B1" s="20" t="s">
        <v>56</v>
      </c>
      <c r="C1" s="20" t="s">
        <v>57</v>
      </c>
      <c r="D1" s="21" t="s">
        <v>0</v>
      </c>
      <c r="E1" s="21" t="s">
        <v>1</v>
      </c>
      <c r="F1" s="21" t="s">
        <v>2</v>
      </c>
      <c r="G1" s="21" t="s">
        <v>3</v>
      </c>
      <c r="H1" s="21" t="s">
        <v>4</v>
      </c>
      <c r="I1" s="22" t="s">
        <v>109</v>
      </c>
      <c r="J1" s="23" t="s">
        <v>112</v>
      </c>
      <c r="K1" s="66" t="s">
        <v>110</v>
      </c>
    </row>
    <row r="2" spans="1:11" x14ac:dyDescent="0.25">
      <c r="A2" s="24">
        <v>4.1666666666666664E-2</v>
      </c>
      <c r="B2" s="25">
        <v>15</v>
      </c>
      <c r="C2" s="25">
        <v>7.9</v>
      </c>
      <c r="D2" s="82"/>
      <c r="E2" s="69">
        <v>152</v>
      </c>
      <c r="F2" s="69"/>
      <c r="G2" s="69">
        <f>イメージ!B35</f>
        <v>37.200000000000003</v>
      </c>
      <c r="H2" s="69"/>
      <c r="I2" s="85">
        <f>94.5617*(B2-C2)</f>
        <v>671.38806999999997</v>
      </c>
      <c r="J2" s="86">
        <f>換気量!J7</f>
        <v>242.29538888888885</v>
      </c>
      <c r="K2" s="72">
        <f>D2+E2+F2+G2+H2-I2-J2</f>
        <v>-724.48345888888889</v>
      </c>
    </row>
    <row r="3" spans="1:11" x14ac:dyDescent="0.25">
      <c r="A3" s="24">
        <v>8.3333333333333301E-2</v>
      </c>
      <c r="B3" s="25">
        <v>14</v>
      </c>
      <c r="C3" s="25">
        <v>7.9</v>
      </c>
      <c r="D3" s="82"/>
      <c r="E3" s="69">
        <v>152</v>
      </c>
      <c r="F3" s="69"/>
      <c r="G3" s="69">
        <f>イメージ!C35</f>
        <v>37.200000000000003</v>
      </c>
      <c r="H3" s="69"/>
      <c r="I3" s="85">
        <f t="shared" ref="I3:I25" si="0">94.5617*(B3-C3)</f>
        <v>576.82637</v>
      </c>
      <c r="J3" s="86">
        <f>換気量!J8</f>
        <v>208.16927777777775</v>
      </c>
      <c r="K3" s="72">
        <f t="shared" ref="K3:K25" si="1">D3+E3+F3+G3+H3-I3-J3</f>
        <v>-595.79564777777773</v>
      </c>
    </row>
    <row r="4" spans="1:11" x14ac:dyDescent="0.25">
      <c r="A4" s="24">
        <v>0.125</v>
      </c>
      <c r="B4" s="25">
        <v>13</v>
      </c>
      <c r="C4" s="25">
        <v>7.4</v>
      </c>
      <c r="D4" s="82"/>
      <c r="E4" s="69">
        <v>152</v>
      </c>
      <c r="F4" s="69"/>
      <c r="G4" s="69">
        <f>イメージ!D35</f>
        <v>37.200000000000003</v>
      </c>
      <c r="H4" s="69"/>
      <c r="I4" s="85">
        <f t="shared" si="0"/>
        <v>529.54552000000001</v>
      </c>
      <c r="J4" s="86">
        <f>換気量!J9</f>
        <v>191.10622222222219</v>
      </c>
      <c r="K4" s="72">
        <f t="shared" si="1"/>
        <v>-531.45174222222226</v>
      </c>
    </row>
    <row r="5" spans="1:11" x14ac:dyDescent="0.25">
      <c r="A5" s="24">
        <v>0.16666666666666699</v>
      </c>
      <c r="B5" s="25">
        <v>13</v>
      </c>
      <c r="C5" s="25">
        <v>7.4</v>
      </c>
      <c r="D5" s="82"/>
      <c r="E5" s="69">
        <v>152</v>
      </c>
      <c r="F5" s="69"/>
      <c r="G5" s="69">
        <f>イメージ!E35</f>
        <v>37.200000000000003</v>
      </c>
      <c r="H5" s="69"/>
      <c r="I5" s="85">
        <f t="shared" si="0"/>
        <v>529.54552000000001</v>
      </c>
      <c r="J5" s="86">
        <f>換気量!J10</f>
        <v>191.10622222222219</v>
      </c>
      <c r="K5" s="72">
        <f t="shared" si="1"/>
        <v>-531.45174222222226</v>
      </c>
    </row>
    <row r="6" spans="1:11" x14ac:dyDescent="0.25">
      <c r="A6" s="24">
        <v>0.20833333333333301</v>
      </c>
      <c r="B6" s="25">
        <v>13</v>
      </c>
      <c r="C6" s="25">
        <v>6.4</v>
      </c>
      <c r="D6" s="82"/>
      <c r="E6" s="69">
        <v>152</v>
      </c>
      <c r="F6" s="69"/>
      <c r="G6" s="69">
        <f>イメージ!F35</f>
        <v>37.200000000000003</v>
      </c>
      <c r="H6" s="69"/>
      <c r="I6" s="85">
        <f t="shared" si="0"/>
        <v>624.10721999999998</v>
      </c>
      <c r="J6" s="86">
        <f>換気量!J11</f>
        <v>225.23233333333332</v>
      </c>
      <c r="K6" s="72">
        <f t="shared" si="1"/>
        <v>-660.13955333333331</v>
      </c>
    </row>
    <row r="7" spans="1:11" x14ac:dyDescent="0.25">
      <c r="A7" s="24">
        <v>0.25</v>
      </c>
      <c r="B7" s="25">
        <v>15</v>
      </c>
      <c r="C7" s="25">
        <v>6.4</v>
      </c>
      <c r="D7" s="82">
        <f>日射!N18</f>
        <v>0</v>
      </c>
      <c r="E7" s="69">
        <v>152</v>
      </c>
      <c r="F7" s="69"/>
      <c r="G7" s="69">
        <f>イメージ!G35</f>
        <v>37.200000000000003</v>
      </c>
      <c r="H7" s="69"/>
      <c r="I7" s="85">
        <f t="shared" si="0"/>
        <v>813.23061999999993</v>
      </c>
      <c r="J7" s="86">
        <f>換気量!J12</f>
        <v>293.48455555555552</v>
      </c>
      <c r="K7" s="72">
        <f t="shared" si="1"/>
        <v>-917.51517555555552</v>
      </c>
    </row>
    <row r="8" spans="1:11" x14ac:dyDescent="0.25">
      <c r="A8" s="24">
        <v>0.29166666666666702</v>
      </c>
      <c r="B8" s="25">
        <v>17</v>
      </c>
      <c r="C8" s="25">
        <v>7.2</v>
      </c>
      <c r="D8" s="82">
        <f>日射!N19</f>
        <v>149.33151006201385</v>
      </c>
      <c r="E8" s="69">
        <v>152</v>
      </c>
      <c r="F8" s="69"/>
      <c r="G8" s="69">
        <f>イメージ!H35</f>
        <v>37.200000000000003</v>
      </c>
      <c r="H8" s="69"/>
      <c r="I8" s="85">
        <f t="shared" si="0"/>
        <v>926.7046600000001</v>
      </c>
      <c r="J8" s="86">
        <f>換気量!J13</f>
        <v>334.43588888888894</v>
      </c>
      <c r="K8" s="72">
        <f t="shared" si="1"/>
        <v>-922.60903882687512</v>
      </c>
    </row>
    <row r="9" spans="1:11" x14ac:dyDescent="0.25">
      <c r="A9" s="24">
        <v>0.33333333333333298</v>
      </c>
      <c r="B9" s="25">
        <v>18</v>
      </c>
      <c r="C9" s="25">
        <v>7.3</v>
      </c>
      <c r="D9" s="82">
        <f>日射!N20</f>
        <v>491.91556255722219</v>
      </c>
      <c r="E9" s="69">
        <v>152</v>
      </c>
      <c r="F9" s="69"/>
      <c r="G9" s="69">
        <f>イメージ!I35</f>
        <v>738.5</v>
      </c>
      <c r="H9" s="69">
        <f>イメージ!I23*0.4</f>
        <v>175</v>
      </c>
      <c r="I9" s="85">
        <f t="shared" si="0"/>
        <v>1011.8101899999999</v>
      </c>
      <c r="J9" s="86">
        <f>換気量!J14</f>
        <v>700.81055357484547</v>
      </c>
      <c r="K9" s="72">
        <f t="shared" si="1"/>
        <v>-155.20518101762332</v>
      </c>
    </row>
    <row r="10" spans="1:11" x14ac:dyDescent="0.25">
      <c r="A10" s="24">
        <v>0.375</v>
      </c>
      <c r="B10" s="25">
        <v>19</v>
      </c>
      <c r="C10" s="25">
        <v>8.5</v>
      </c>
      <c r="D10" s="82">
        <f>日射!N21</f>
        <v>860.85223447513886</v>
      </c>
      <c r="E10" s="69">
        <v>152</v>
      </c>
      <c r="F10" s="69"/>
      <c r="G10" s="69">
        <f>イメージ!J35</f>
        <v>158.80000000000001</v>
      </c>
      <c r="H10" s="69"/>
      <c r="I10" s="85">
        <f t="shared" si="0"/>
        <v>992.89785000000006</v>
      </c>
      <c r="J10" s="86">
        <f>換気量!J15</f>
        <v>179.16208333333333</v>
      </c>
      <c r="K10" s="72">
        <f t="shared" si="1"/>
        <v>-0.40769885819457841</v>
      </c>
    </row>
    <row r="11" spans="1:11" x14ac:dyDescent="0.25">
      <c r="A11" s="24">
        <v>0.41666666666666702</v>
      </c>
      <c r="B11" s="25">
        <v>20</v>
      </c>
      <c r="C11" s="25">
        <v>10.5</v>
      </c>
      <c r="D11" s="82">
        <f>日射!N22</f>
        <v>676.38389851618069</v>
      </c>
      <c r="E11" s="69">
        <v>152</v>
      </c>
      <c r="F11" s="69"/>
      <c r="G11" s="69">
        <f>イメージ!K35</f>
        <v>341.29999999999995</v>
      </c>
      <c r="H11" s="69"/>
      <c r="I11" s="85">
        <f t="shared" si="0"/>
        <v>898.33614999999998</v>
      </c>
      <c r="J11" s="86">
        <f>換気量!J16</f>
        <v>162.09902777777779</v>
      </c>
      <c r="K11" s="72">
        <f t="shared" si="1"/>
        <v>109.24872073840299</v>
      </c>
    </row>
    <row r="12" spans="1:11" x14ac:dyDescent="0.25">
      <c r="A12" s="24">
        <v>0.45833333333333298</v>
      </c>
      <c r="B12" s="25">
        <v>20</v>
      </c>
      <c r="C12" s="25">
        <v>10.8</v>
      </c>
      <c r="D12" s="82">
        <f>日射!N23</f>
        <v>825.71540857819434</v>
      </c>
      <c r="E12" s="69">
        <v>152</v>
      </c>
      <c r="F12" s="69"/>
      <c r="G12" s="69">
        <f>イメージ!L35</f>
        <v>237.2</v>
      </c>
      <c r="H12" s="69"/>
      <c r="I12" s="85">
        <f t="shared" si="0"/>
        <v>869.96763999999996</v>
      </c>
      <c r="J12" s="86">
        <f>換気量!J17</f>
        <v>156.98011111111109</v>
      </c>
      <c r="K12" s="72">
        <f t="shared" si="1"/>
        <v>187.96765746708323</v>
      </c>
    </row>
    <row r="13" spans="1:11" x14ac:dyDescent="0.25">
      <c r="A13" s="24">
        <v>0.5</v>
      </c>
      <c r="B13" s="25">
        <v>20</v>
      </c>
      <c r="C13" s="25">
        <v>11.7</v>
      </c>
      <c r="D13" s="82">
        <f>日射!N24</f>
        <v>922.34167979479173</v>
      </c>
      <c r="E13" s="69">
        <v>152</v>
      </c>
      <c r="F13" s="69"/>
      <c r="G13" s="69">
        <f>イメージ!M35</f>
        <v>428.29999999999995</v>
      </c>
      <c r="H13" s="69">
        <f>イメージ!M23*0.4</f>
        <v>1050</v>
      </c>
      <c r="I13" s="85">
        <f t="shared" si="0"/>
        <v>784.86211000000003</v>
      </c>
      <c r="J13" s="86">
        <f>換気量!J18</f>
        <v>745.26391666666666</v>
      </c>
      <c r="K13" s="72">
        <f t="shared" si="1"/>
        <v>1022.5156531281247</v>
      </c>
    </row>
    <row r="14" spans="1:11" x14ac:dyDescent="0.25">
      <c r="A14" s="24">
        <v>0.54166666666666696</v>
      </c>
      <c r="B14" s="25">
        <v>20</v>
      </c>
      <c r="C14" s="25">
        <v>11.5</v>
      </c>
      <c r="D14" s="82">
        <f>日射!N25</f>
        <v>737.87334383583311</v>
      </c>
      <c r="E14" s="69">
        <v>152</v>
      </c>
      <c r="F14" s="69"/>
      <c r="G14" s="69">
        <f>イメージ!N35</f>
        <v>341.29999999999995</v>
      </c>
      <c r="H14" s="69"/>
      <c r="I14" s="85">
        <f t="shared" si="0"/>
        <v>803.77445</v>
      </c>
      <c r="J14" s="86">
        <f>換気量!J19</f>
        <v>145.03597222222223</v>
      </c>
      <c r="K14" s="72">
        <f t="shared" si="1"/>
        <v>282.36292161361087</v>
      </c>
    </row>
    <row r="15" spans="1:11" x14ac:dyDescent="0.25">
      <c r="A15" s="24">
        <v>0.58333333333333304</v>
      </c>
      <c r="B15" s="25">
        <v>20</v>
      </c>
      <c r="C15" s="25">
        <v>11.9</v>
      </c>
      <c r="D15" s="82">
        <f>日射!N26</f>
        <v>412.85770428909717</v>
      </c>
      <c r="E15" s="69">
        <v>152</v>
      </c>
      <c r="F15" s="69"/>
      <c r="G15" s="69">
        <f>イメージ!O35</f>
        <v>237.2</v>
      </c>
      <c r="H15" s="69"/>
      <c r="I15" s="85">
        <f t="shared" si="0"/>
        <v>765.94976999999994</v>
      </c>
      <c r="J15" s="86">
        <f>換気量!J20</f>
        <v>138.21074999999999</v>
      </c>
      <c r="K15" s="72">
        <f t="shared" si="1"/>
        <v>-102.10281571090266</v>
      </c>
    </row>
    <row r="16" spans="1:11" x14ac:dyDescent="0.25">
      <c r="A16" s="24">
        <v>0.625</v>
      </c>
      <c r="B16" s="25">
        <v>20</v>
      </c>
      <c r="C16" s="25">
        <v>12.1</v>
      </c>
      <c r="D16" s="82">
        <f>日射!N27</f>
        <v>272.31040070131945</v>
      </c>
      <c r="E16" s="69">
        <v>152</v>
      </c>
      <c r="F16" s="69"/>
      <c r="G16" s="69">
        <f>イメージ!P35</f>
        <v>237.2</v>
      </c>
      <c r="H16" s="69"/>
      <c r="I16" s="85">
        <f t="shared" si="0"/>
        <v>747.03743000000009</v>
      </c>
      <c r="J16" s="86">
        <f>換気量!J21</f>
        <v>134.7981388888889</v>
      </c>
      <c r="K16" s="72">
        <f t="shared" si="1"/>
        <v>-220.32516818756955</v>
      </c>
    </row>
    <row r="17" spans="1:12" x14ac:dyDescent="0.25">
      <c r="A17" s="24">
        <v>0.66666666666666696</v>
      </c>
      <c r="B17" s="25">
        <v>20</v>
      </c>
      <c r="C17" s="25">
        <v>12.2</v>
      </c>
      <c r="D17" s="82">
        <f>日射!N28</f>
        <v>184.46833595895828</v>
      </c>
      <c r="E17" s="69">
        <v>152</v>
      </c>
      <c r="F17" s="69"/>
      <c r="G17" s="69">
        <f>イメージ!Q35</f>
        <v>341.29999999999995</v>
      </c>
      <c r="H17" s="69"/>
      <c r="I17" s="85">
        <f t="shared" si="0"/>
        <v>737.58126000000004</v>
      </c>
      <c r="J17" s="86">
        <f>換気量!J22</f>
        <v>133.09183333333334</v>
      </c>
      <c r="K17" s="72">
        <f t="shared" si="1"/>
        <v>-192.90475737437515</v>
      </c>
    </row>
    <row r="18" spans="1:12" x14ac:dyDescent="0.25">
      <c r="A18" s="24">
        <v>0.70833333333333304</v>
      </c>
      <c r="B18" s="25">
        <v>20</v>
      </c>
      <c r="C18" s="25">
        <v>12.6</v>
      </c>
      <c r="D18" s="82">
        <f>日射!N29</f>
        <v>26.352619422708333</v>
      </c>
      <c r="E18" s="69">
        <v>152</v>
      </c>
      <c r="F18" s="69">
        <v>29.2</v>
      </c>
      <c r="G18" s="69">
        <f>イメージ!R35</f>
        <v>237.2</v>
      </c>
      <c r="H18" s="69"/>
      <c r="I18" s="85">
        <f t="shared" si="0"/>
        <v>699.7565800000001</v>
      </c>
      <c r="J18" s="86">
        <f>換気量!J23</f>
        <v>126.26661111111112</v>
      </c>
      <c r="K18" s="72">
        <f t="shared" si="1"/>
        <v>-381.27057168840287</v>
      </c>
    </row>
    <row r="19" spans="1:12" x14ac:dyDescent="0.25">
      <c r="A19" s="24">
        <v>0.75</v>
      </c>
      <c r="B19" s="25">
        <v>20</v>
      </c>
      <c r="C19" s="25">
        <v>12.1</v>
      </c>
      <c r="D19" s="82">
        <f>日射!N30</f>
        <v>0</v>
      </c>
      <c r="E19" s="69">
        <v>152</v>
      </c>
      <c r="F19" s="69">
        <v>36.5</v>
      </c>
      <c r="G19" s="69">
        <f>イメージ!S35</f>
        <v>550</v>
      </c>
      <c r="H19" s="69">
        <f>イメージ!S23*0.4</f>
        <v>1050</v>
      </c>
      <c r="I19" s="85">
        <f t="shared" si="0"/>
        <v>747.03743000000009</v>
      </c>
      <c r="J19" s="86">
        <f>換気量!J24</f>
        <v>709.34758333333343</v>
      </c>
      <c r="K19" s="72">
        <f t="shared" si="1"/>
        <v>332.11498666666648</v>
      </c>
    </row>
    <row r="20" spans="1:12" x14ac:dyDescent="0.25">
      <c r="A20" s="24">
        <v>0.79166666666666696</v>
      </c>
      <c r="B20" s="25">
        <v>20</v>
      </c>
      <c r="C20" s="25">
        <v>11.8</v>
      </c>
      <c r="D20" s="82"/>
      <c r="E20" s="69">
        <v>152</v>
      </c>
      <c r="F20" s="69">
        <v>21.9</v>
      </c>
      <c r="G20" s="69">
        <f>イメージ!T35</f>
        <v>410.79999999999995</v>
      </c>
      <c r="H20" s="69"/>
      <c r="I20" s="85">
        <f t="shared" si="0"/>
        <v>775.40593999999999</v>
      </c>
      <c r="J20" s="86">
        <f>換気量!J25</f>
        <v>139.91705555555555</v>
      </c>
      <c r="K20" s="72">
        <f t="shared" si="1"/>
        <v>-330.62299555555558</v>
      </c>
    </row>
    <row r="21" spans="1:12" x14ac:dyDescent="0.25">
      <c r="A21" s="24">
        <v>0.83333333333333304</v>
      </c>
      <c r="B21" s="25">
        <v>20</v>
      </c>
      <c r="C21" s="25">
        <v>11.9</v>
      </c>
      <c r="D21" s="82"/>
      <c r="E21" s="69">
        <v>152</v>
      </c>
      <c r="F21" s="69">
        <v>43.8</v>
      </c>
      <c r="G21" s="69">
        <f>イメージ!U35</f>
        <v>537.20000000000005</v>
      </c>
      <c r="H21" s="69"/>
      <c r="I21" s="85">
        <f t="shared" si="0"/>
        <v>765.94976999999994</v>
      </c>
      <c r="J21" s="86">
        <f>換気量!J26</f>
        <v>138.21074999999999</v>
      </c>
      <c r="K21" s="72">
        <f t="shared" si="1"/>
        <v>-171.16051999999993</v>
      </c>
    </row>
    <row r="22" spans="1:12" x14ac:dyDescent="0.25">
      <c r="A22" s="24">
        <v>0.875</v>
      </c>
      <c r="B22" s="25">
        <v>20</v>
      </c>
      <c r="C22" s="25">
        <v>11.7</v>
      </c>
      <c r="D22" s="82"/>
      <c r="E22" s="69">
        <v>152</v>
      </c>
      <c r="F22" s="69">
        <v>36.5</v>
      </c>
      <c r="G22" s="69">
        <f>イメージ!V35</f>
        <v>537.20000000000005</v>
      </c>
      <c r="H22" s="69"/>
      <c r="I22" s="85">
        <f t="shared" si="0"/>
        <v>784.86211000000003</v>
      </c>
      <c r="J22" s="86">
        <f>換気量!J27</f>
        <v>141.62336111111111</v>
      </c>
      <c r="K22" s="72">
        <f t="shared" si="1"/>
        <v>-200.78547111111109</v>
      </c>
    </row>
    <row r="23" spans="1:12" x14ac:dyDescent="0.25">
      <c r="A23" s="24">
        <v>0.91666666666666696</v>
      </c>
      <c r="B23" s="25">
        <v>20</v>
      </c>
      <c r="C23" s="25">
        <v>11.6</v>
      </c>
      <c r="D23" s="82"/>
      <c r="E23" s="69">
        <v>152</v>
      </c>
      <c r="F23" s="69">
        <v>21.9</v>
      </c>
      <c r="G23" s="69">
        <f>イメージ!W35</f>
        <v>358.79999999999995</v>
      </c>
      <c r="H23" s="69"/>
      <c r="I23" s="85">
        <f t="shared" si="0"/>
        <v>794.31828000000007</v>
      </c>
      <c r="J23" s="86">
        <f>換気量!J28</f>
        <v>286.65933333333334</v>
      </c>
      <c r="K23" s="72">
        <f t="shared" si="1"/>
        <v>-548.27761333333342</v>
      </c>
    </row>
    <row r="24" spans="1:12" x14ac:dyDescent="0.25">
      <c r="A24" s="24">
        <v>0.95833333333333304</v>
      </c>
      <c r="B24" s="25">
        <v>18</v>
      </c>
      <c r="C24" s="25">
        <v>11.2</v>
      </c>
      <c r="D24" s="82"/>
      <c r="E24" s="69">
        <v>152</v>
      </c>
      <c r="F24" s="69">
        <v>7.3</v>
      </c>
      <c r="G24" s="69">
        <f>イメージ!X35</f>
        <v>37.200000000000003</v>
      </c>
      <c r="H24" s="69"/>
      <c r="I24" s="85">
        <f t="shared" si="0"/>
        <v>643.01956000000007</v>
      </c>
      <c r="J24" s="86">
        <f>換気量!J29</f>
        <v>232.05755555555558</v>
      </c>
      <c r="K24" s="72">
        <f t="shared" si="1"/>
        <v>-678.57711555555568</v>
      </c>
    </row>
    <row r="25" spans="1:12" x14ac:dyDescent="0.25">
      <c r="A25" s="26">
        <v>1</v>
      </c>
      <c r="B25" s="27">
        <v>16</v>
      </c>
      <c r="C25" s="27">
        <v>10.5</v>
      </c>
      <c r="D25" s="82"/>
      <c r="E25" s="70">
        <v>152</v>
      </c>
      <c r="F25" s="70"/>
      <c r="G25" s="69">
        <f>イメージ!Y35</f>
        <v>37.200000000000003</v>
      </c>
      <c r="H25" s="70"/>
      <c r="I25" s="85">
        <f t="shared" si="0"/>
        <v>520.08934999999997</v>
      </c>
      <c r="J25" s="86">
        <f>換気量!J30</f>
        <v>187.69361111111112</v>
      </c>
      <c r="K25" s="73">
        <f t="shared" si="1"/>
        <v>-518.5829611111111</v>
      </c>
    </row>
    <row r="26" spans="1:12" x14ac:dyDescent="0.25">
      <c r="A26" s="28"/>
      <c r="B26" s="29"/>
      <c r="C26" s="29"/>
      <c r="D26" s="83">
        <f t="shared" ref="D26:J26" si="2">SUM(D2:D25)</f>
        <v>5560.4026981914576</v>
      </c>
      <c r="E26" s="71">
        <f t="shared" si="2"/>
        <v>3648</v>
      </c>
      <c r="F26" s="71">
        <f t="shared" si="2"/>
        <v>197.1</v>
      </c>
      <c r="G26" s="71">
        <f t="shared" si="2"/>
        <v>6027.0999999999995</v>
      </c>
      <c r="H26" s="71">
        <f t="shared" si="2"/>
        <v>2275</v>
      </c>
      <c r="I26" s="87">
        <f t="shared" si="2"/>
        <v>18014.003850000001</v>
      </c>
      <c r="J26" s="88">
        <f t="shared" si="2"/>
        <v>6143.0581369081774</v>
      </c>
      <c r="K26" s="68">
        <f>SUM(K2:K25)</f>
        <v>-6449.4592887167228</v>
      </c>
      <c r="L26" s="1" t="s">
        <v>113</v>
      </c>
    </row>
    <row r="27" spans="1:12" x14ac:dyDescent="0.25">
      <c r="F27" s="1" t="s">
        <v>102</v>
      </c>
      <c r="H27" s="1" t="s">
        <v>103</v>
      </c>
      <c r="K27" s="89">
        <f>SUM(D26+E26+F26+G26+H26+-I26-J26)</f>
        <v>-6449.45928871672</v>
      </c>
    </row>
    <row r="28" spans="1:12" x14ac:dyDescent="0.25">
      <c r="H28" s="67"/>
    </row>
  </sheetData>
  <phoneticPr fontId="1"/>
  <pageMargins left="0.7" right="0.7" top="0.75" bottom="0.75" header="0.3" footer="0.3"/>
  <pageSetup paperSize="9" scale="91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J30"/>
  <sheetViews>
    <sheetView zoomScale="130" zoomScaleNormal="130" workbookViewId="0">
      <selection activeCell="G7" sqref="G7"/>
    </sheetView>
  </sheetViews>
  <sheetFormatPr defaultRowHeight="12.75" x14ac:dyDescent="0.25"/>
  <cols>
    <col min="1" max="3" width="7.33203125" customWidth="1"/>
    <col min="4" max="4" width="7.33203125" style="33" customWidth="1"/>
    <col min="5" max="5" width="10.73046875" customWidth="1"/>
    <col min="6" max="6" width="7.59765625" customWidth="1"/>
    <col min="7" max="7" width="16.46484375" customWidth="1"/>
    <col min="8" max="9" width="12.33203125" customWidth="1"/>
  </cols>
  <sheetData>
    <row r="5" spans="1:10" x14ac:dyDescent="0.25">
      <c r="A5" s="101" t="s">
        <v>81</v>
      </c>
      <c r="B5" s="17" t="s">
        <v>94</v>
      </c>
      <c r="C5" s="17" t="s">
        <v>96</v>
      </c>
      <c r="D5" s="101" t="s">
        <v>91</v>
      </c>
      <c r="E5" s="17" t="s">
        <v>97</v>
      </c>
      <c r="F5" s="101" t="s">
        <v>99</v>
      </c>
      <c r="G5" s="7" t="s">
        <v>100</v>
      </c>
      <c r="H5" s="7" t="s">
        <v>92</v>
      </c>
      <c r="I5" s="7" t="s">
        <v>93</v>
      </c>
      <c r="J5" s="17" t="s">
        <v>111</v>
      </c>
    </row>
    <row r="6" spans="1:10" x14ac:dyDescent="0.25">
      <c r="A6" s="102"/>
      <c r="B6" s="18" t="s">
        <v>95</v>
      </c>
      <c r="C6" s="18" t="s">
        <v>95</v>
      </c>
      <c r="D6" s="102"/>
      <c r="E6" s="18" t="s">
        <v>98</v>
      </c>
      <c r="F6" s="102"/>
      <c r="G6" s="84">
        <v>61</v>
      </c>
      <c r="H6" s="84">
        <v>61</v>
      </c>
      <c r="I6" s="84">
        <v>520</v>
      </c>
      <c r="J6" s="18" t="s">
        <v>101</v>
      </c>
    </row>
    <row r="7" spans="1:10" x14ac:dyDescent="0.25">
      <c r="A7" s="47">
        <v>4.1666666666666664E-2</v>
      </c>
      <c r="B7" s="48">
        <v>15</v>
      </c>
      <c r="C7" s="48">
        <v>7.9</v>
      </c>
      <c r="D7" s="49">
        <v>3600</v>
      </c>
      <c r="E7" s="50">
        <v>1007</v>
      </c>
      <c r="F7" s="50">
        <f>B7-C7</f>
        <v>7.1</v>
      </c>
      <c r="G7" s="51">
        <f>G6*E7*F7/D7</f>
        <v>121.14769444444443</v>
      </c>
      <c r="H7" s="52">
        <f>H6*E7*F7/D7</f>
        <v>121.14769444444443</v>
      </c>
      <c r="I7" s="52"/>
      <c r="J7" s="63">
        <f>SUM(G7:I7)</f>
        <v>242.29538888888885</v>
      </c>
    </row>
    <row r="8" spans="1:10" x14ac:dyDescent="0.25">
      <c r="A8" s="53">
        <v>8.3333333333333301E-2</v>
      </c>
      <c r="B8" s="54">
        <v>14</v>
      </c>
      <c r="C8" s="54">
        <v>7.9</v>
      </c>
      <c r="D8" s="55">
        <v>3600</v>
      </c>
      <c r="E8" s="56">
        <v>1007</v>
      </c>
      <c r="F8" s="56">
        <f t="shared" ref="F8:F30" si="0">B8-C8</f>
        <v>6.1</v>
      </c>
      <c r="G8" s="57">
        <f>G6*E8*F8/D8</f>
        <v>104.08463888888888</v>
      </c>
      <c r="H8" s="58">
        <f>H6*E8*F8/D8</f>
        <v>104.08463888888888</v>
      </c>
      <c r="I8" s="58"/>
      <c r="J8" s="64">
        <f t="shared" ref="J8:J29" si="1">SUM(G8:I8)</f>
        <v>208.16927777777775</v>
      </c>
    </row>
    <row r="9" spans="1:10" x14ac:dyDescent="0.25">
      <c r="A9" s="53">
        <v>0.125</v>
      </c>
      <c r="B9" s="54">
        <v>13</v>
      </c>
      <c r="C9" s="54">
        <v>7.4</v>
      </c>
      <c r="D9" s="55">
        <v>3600</v>
      </c>
      <c r="E9" s="56">
        <v>1007</v>
      </c>
      <c r="F9" s="56">
        <f t="shared" si="0"/>
        <v>5.6</v>
      </c>
      <c r="G9" s="57">
        <f>G6*E9*F9/D9</f>
        <v>95.553111111111093</v>
      </c>
      <c r="H9" s="58">
        <f>H6*E9*F9/D9</f>
        <v>95.553111111111093</v>
      </c>
      <c r="I9" s="58"/>
      <c r="J9" s="64">
        <f t="shared" si="1"/>
        <v>191.10622222222219</v>
      </c>
    </row>
    <row r="10" spans="1:10" x14ac:dyDescent="0.25">
      <c r="A10" s="53">
        <v>0.16666666666666699</v>
      </c>
      <c r="B10" s="54">
        <v>13</v>
      </c>
      <c r="C10" s="54">
        <v>7.4</v>
      </c>
      <c r="D10" s="55">
        <v>3600</v>
      </c>
      <c r="E10" s="56">
        <v>1007</v>
      </c>
      <c r="F10" s="56">
        <f t="shared" si="0"/>
        <v>5.6</v>
      </c>
      <c r="G10" s="57">
        <f>G6*E10*F10/D10</f>
        <v>95.553111111111093</v>
      </c>
      <c r="H10" s="58">
        <f>H6*E10*F10/D10</f>
        <v>95.553111111111093</v>
      </c>
      <c r="I10" s="58"/>
      <c r="J10" s="64">
        <f t="shared" si="1"/>
        <v>191.10622222222219</v>
      </c>
    </row>
    <row r="11" spans="1:10" x14ac:dyDescent="0.25">
      <c r="A11" s="53">
        <v>0.20833333333333301</v>
      </c>
      <c r="B11" s="54">
        <v>13</v>
      </c>
      <c r="C11" s="54">
        <v>6.4</v>
      </c>
      <c r="D11" s="55">
        <v>3600</v>
      </c>
      <c r="E11" s="56">
        <v>1007</v>
      </c>
      <c r="F11" s="56">
        <f t="shared" si="0"/>
        <v>6.6</v>
      </c>
      <c r="G11" s="57">
        <f>G6*E11*F11/D11</f>
        <v>112.61616666666666</v>
      </c>
      <c r="H11" s="58">
        <f>H6*E11*F11/D11</f>
        <v>112.61616666666666</v>
      </c>
      <c r="I11" s="58"/>
      <c r="J11" s="64">
        <f t="shared" si="1"/>
        <v>225.23233333333332</v>
      </c>
    </row>
    <row r="12" spans="1:10" x14ac:dyDescent="0.25">
      <c r="A12" s="53">
        <v>0.25</v>
      </c>
      <c r="B12" s="54">
        <v>15</v>
      </c>
      <c r="C12" s="54">
        <v>6.4</v>
      </c>
      <c r="D12" s="55">
        <v>3600</v>
      </c>
      <c r="E12" s="56">
        <v>1007</v>
      </c>
      <c r="F12" s="56">
        <f t="shared" si="0"/>
        <v>8.6</v>
      </c>
      <c r="G12" s="57">
        <f>G6*E12*F12/D12</f>
        <v>146.74227777777776</v>
      </c>
      <c r="H12" s="58">
        <f>H6*E12*F12/D12</f>
        <v>146.74227777777776</v>
      </c>
      <c r="I12" s="58"/>
      <c r="J12" s="64">
        <f t="shared" si="1"/>
        <v>293.48455555555552</v>
      </c>
    </row>
    <row r="13" spans="1:10" x14ac:dyDescent="0.25">
      <c r="A13" s="53">
        <v>0.29166666666666702</v>
      </c>
      <c r="B13" s="54">
        <v>17</v>
      </c>
      <c r="C13" s="54">
        <v>7.2</v>
      </c>
      <c r="D13" s="55">
        <v>3600</v>
      </c>
      <c r="E13" s="56">
        <v>1007</v>
      </c>
      <c r="F13" s="56">
        <f t="shared" si="0"/>
        <v>9.8000000000000007</v>
      </c>
      <c r="G13" s="57">
        <f>G6*E13*F13/D13</f>
        <v>167.21794444444447</v>
      </c>
      <c r="H13" s="58">
        <f>H6*E13*F13/D13</f>
        <v>167.21794444444447</v>
      </c>
      <c r="I13" s="58"/>
      <c r="J13" s="64">
        <f t="shared" si="1"/>
        <v>334.43588888888894</v>
      </c>
    </row>
    <row r="14" spans="1:10" x14ac:dyDescent="0.25">
      <c r="A14" s="53">
        <v>0.33333333333333298</v>
      </c>
      <c r="B14" s="54">
        <v>18</v>
      </c>
      <c r="C14" s="54">
        <v>7.3</v>
      </c>
      <c r="D14" s="55">
        <v>3600</v>
      </c>
      <c r="E14" s="56">
        <v>1007</v>
      </c>
      <c r="F14" s="56">
        <f t="shared" si="0"/>
        <v>10.7</v>
      </c>
      <c r="G14" s="57">
        <f>G7*E14*F14/D14</f>
        <v>362.59841468595664</v>
      </c>
      <c r="H14" s="58">
        <f>H6*E14*F14/D14</f>
        <v>182.57469444444442</v>
      </c>
      <c r="I14" s="58">
        <f>I6*E14*F14*0.1/D14</f>
        <v>155.63744444444447</v>
      </c>
      <c r="J14" s="64">
        <f t="shared" si="1"/>
        <v>700.81055357484547</v>
      </c>
    </row>
    <row r="15" spans="1:10" x14ac:dyDescent="0.25">
      <c r="A15" s="53">
        <v>0.375</v>
      </c>
      <c r="B15" s="54">
        <v>19</v>
      </c>
      <c r="C15" s="54">
        <v>8.5</v>
      </c>
      <c r="D15" s="55">
        <v>3600</v>
      </c>
      <c r="E15" s="56">
        <v>1007</v>
      </c>
      <c r="F15" s="56">
        <f t="shared" si="0"/>
        <v>10.5</v>
      </c>
      <c r="G15" s="57">
        <f>G6*E15*F15/D15</f>
        <v>179.16208333333333</v>
      </c>
      <c r="H15" s="58"/>
      <c r="I15" s="58"/>
      <c r="J15" s="64">
        <f t="shared" si="1"/>
        <v>179.16208333333333</v>
      </c>
    </row>
    <row r="16" spans="1:10" x14ac:dyDescent="0.25">
      <c r="A16" s="53">
        <v>0.41666666666666702</v>
      </c>
      <c r="B16" s="54">
        <v>20</v>
      </c>
      <c r="C16" s="54">
        <v>10.5</v>
      </c>
      <c r="D16" s="55">
        <v>3600</v>
      </c>
      <c r="E16" s="56">
        <v>1007</v>
      </c>
      <c r="F16" s="56">
        <f t="shared" si="0"/>
        <v>9.5</v>
      </c>
      <c r="G16" s="57">
        <f>G6*E16*F16/D16</f>
        <v>162.09902777777779</v>
      </c>
      <c r="H16" s="58"/>
      <c r="I16" s="58"/>
      <c r="J16" s="64">
        <f t="shared" si="1"/>
        <v>162.09902777777779</v>
      </c>
    </row>
    <row r="17" spans="1:10" x14ac:dyDescent="0.25">
      <c r="A17" s="53">
        <v>0.45833333333333298</v>
      </c>
      <c r="B17" s="54">
        <v>20</v>
      </c>
      <c r="C17" s="54">
        <v>10.8</v>
      </c>
      <c r="D17" s="55">
        <v>3600</v>
      </c>
      <c r="E17" s="56">
        <v>1007</v>
      </c>
      <c r="F17" s="56">
        <f t="shared" si="0"/>
        <v>9.1999999999999993</v>
      </c>
      <c r="G17" s="57">
        <f>G6*E17*F17/D17</f>
        <v>156.98011111111109</v>
      </c>
      <c r="H17" s="58"/>
      <c r="I17" s="58"/>
      <c r="J17" s="64">
        <f t="shared" si="1"/>
        <v>156.98011111111109</v>
      </c>
    </row>
    <row r="18" spans="1:10" x14ac:dyDescent="0.25">
      <c r="A18" s="53">
        <v>0.5</v>
      </c>
      <c r="B18" s="54">
        <v>20</v>
      </c>
      <c r="C18" s="54">
        <v>11.7</v>
      </c>
      <c r="D18" s="55">
        <v>3600</v>
      </c>
      <c r="E18" s="56">
        <v>1007</v>
      </c>
      <c r="F18" s="56">
        <f t="shared" si="0"/>
        <v>8.3000000000000007</v>
      </c>
      <c r="G18" s="57">
        <f>G6*E18*F18/D18</f>
        <v>141.62336111111111</v>
      </c>
      <c r="H18" s="58"/>
      <c r="I18" s="58">
        <f>I6*E18*F18*0.5/D18</f>
        <v>603.64055555555558</v>
      </c>
      <c r="J18" s="64">
        <f t="shared" si="1"/>
        <v>745.26391666666666</v>
      </c>
    </row>
    <row r="19" spans="1:10" x14ac:dyDescent="0.25">
      <c r="A19" s="53">
        <v>0.54166666666666696</v>
      </c>
      <c r="B19" s="54">
        <v>20</v>
      </c>
      <c r="C19" s="54">
        <v>11.5</v>
      </c>
      <c r="D19" s="55">
        <v>3600</v>
      </c>
      <c r="E19" s="56">
        <v>1007</v>
      </c>
      <c r="F19" s="56">
        <f t="shared" si="0"/>
        <v>8.5</v>
      </c>
      <c r="G19" s="57">
        <f>G6*E19*F19/D19</f>
        <v>145.03597222222223</v>
      </c>
      <c r="H19" s="58"/>
      <c r="I19" s="58"/>
      <c r="J19" s="64">
        <f t="shared" si="1"/>
        <v>145.03597222222223</v>
      </c>
    </row>
    <row r="20" spans="1:10" x14ac:dyDescent="0.25">
      <c r="A20" s="53">
        <v>0.58333333333333304</v>
      </c>
      <c r="B20" s="54">
        <v>20</v>
      </c>
      <c r="C20" s="54">
        <v>11.9</v>
      </c>
      <c r="D20" s="55">
        <v>3600</v>
      </c>
      <c r="E20" s="56">
        <v>1007</v>
      </c>
      <c r="F20" s="56">
        <f t="shared" si="0"/>
        <v>8.1</v>
      </c>
      <c r="G20" s="57">
        <f>G6*E20*F20/D20</f>
        <v>138.21074999999999</v>
      </c>
      <c r="H20" s="58"/>
      <c r="I20" s="58"/>
      <c r="J20" s="64">
        <f t="shared" si="1"/>
        <v>138.21074999999999</v>
      </c>
    </row>
    <row r="21" spans="1:10" x14ac:dyDescent="0.25">
      <c r="A21" s="53">
        <v>0.625</v>
      </c>
      <c r="B21" s="54">
        <v>20</v>
      </c>
      <c r="C21" s="54">
        <v>12.1</v>
      </c>
      <c r="D21" s="55">
        <v>3600</v>
      </c>
      <c r="E21" s="56">
        <v>1007</v>
      </c>
      <c r="F21" s="56">
        <f t="shared" si="0"/>
        <v>7.9</v>
      </c>
      <c r="G21" s="57">
        <f>G6*E21*F21/D21</f>
        <v>134.7981388888889</v>
      </c>
      <c r="H21" s="58"/>
      <c r="I21" s="58"/>
      <c r="J21" s="64">
        <f t="shared" si="1"/>
        <v>134.7981388888889</v>
      </c>
    </row>
    <row r="22" spans="1:10" x14ac:dyDescent="0.25">
      <c r="A22" s="53">
        <v>0.66666666666666696</v>
      </c>
      <c r="B22" s="54">
        <v>20</v>
      </c>
      <c r="C22" s="54">
        <v>12.2</v>
      </c>
      <c r="D22" s="55">
        <v>3600</v>
      </c>
      <c r="E22" s="56">
        <v>1007</v>
      </c>
      <c r="F22" s="56">
        <f t="shared" si="0"/>
        <v>7.8000000000000007</v>
      </c>
      <c r="G22" s="57">
        <f>G6*E22*F22/D22</f>
        <v>133.09183333333334</v>
      </c>
      <c r="H22" s="58"/>
      <c r="I22" s="58"/>
      <c r="J22" s="64">
        <f t="shared" si="1"/>
        <v>133.09183333333334</v>
      </c>
    </row>
    <row r="23" spans="1:10" x14ac:dyDescent="0.25">
      <c r="A23" s="53">
        <v>0.70833333333333304</v>
      </c>
      <c r="B23" s="54">
        <v>20</v>
      </c>
      <c r="C23" s="54">
        <v>12.6</v>
      </c>
      <c r="D23" s="55">
        <v>3600</v>
      </c>
      <c r="E23" s="56">
        <v>1007</v>
      </c>
      <c r="F23" s="56">
        <f t="shared" si="0"/>
        <v>7.4</v>
      </c>
      <c r="G23" s="57">
        <f>G6*E23*F23/D23</f>
        <v>126.26661111111112</v>
      </c>
      <c r="H23" s="58"/>
      <c r="I23" s="58"/>
      <c r="J23" s="64">
        <f t="shared" si="1"/>
        <v>126.26661111111112</v>
      </c>
    </row>
    <row r="24" spans="1:10" x14ac:dyDescent="0.25">
      <c r="A24" s="53">
        <v>0.75</v>
      </c>
      <c r="B24" s="54">
        <v>20</v>
      </c>
      <c r="C24" s="54">
        <v>12.1</v>
      </c>
      <c r="D24" s="55">
        <v>3600</v>
      </c>
      <c r="E24" s="56">
        <v>1007</v>
      </c>
      <c r="F24" s="56">
        <f t="shared" si="0"/>
        <v>7.9</v>
      </c>
      <c r="G24" s="57">
        <f>G6*E24*F24/D24</f>
        <v>134.7981388888889</v>
      </c>
      <c r="H24" s="58"/>
      <c r="I24" s="58">
        <f>I6*E24*F24*0.5/D24</f>
        <v>574.54944444444448</v>
      </c>
      <c r="J24" s="64">
        <f t="shared" si="1"/>
        <v>709.34758333333343</v>
      </c>
    </row>
    <row r="25" spans="1:10" x14ac:dyDescent="0.25">
      <c r="A25" s="53">
        <v>0.79166666666666696</v>
      </c>
      <c r="B25" s="54">
        <v>20</v>
      </c>
      <c r="C25" s="54">
        <v>11.8</v>
      </c>
      <c r="D25" s="55">
        <v>3600</v>
      </c>
      <c r="E25" s="56">
        <v>1007</v>
      </c>
      <c r="F25" s="56">
        <f t="shared" si="0"/>
        <v>8.1999999999999993</v>
      </c>
      <c r="G25" s="57">
        <f>G6*E25*F25/D25</f>
        <v>139.91705555555555</v>
      </c>
      <c r="H25" s="58"/>
      <c r="I25" s="58"/>
      <c r="J25" s="64">
        <f t="shared" si="1"/>
        <v>139.91705555555555</v>
      </c>
    </row>
    <row r="26" spans="1:10" x14ac:dyDescent="0.25">
      <c r="A26" s="53">
        <v>0.83333333333333304</v>
      </c>
      <c r="B26" s="54">
        <v>20</v>
      </c>
      <c r="C26" s="54">
        <v>11.9</v>
      </c>
      <c r="D26" s="55">
        <v>3600</v>
      </c>
      <c r="E26" s="56">
        <v>1007</v>
      </c>
      <c r="F26" s="56">
        <f t="shared" si="0"/>
        <v>8.1</v>
      </c>
      <c r="G26" s="57">
        <f>G6*E26*F26/D26</f>
        <v>138.21074999999999</v>
      </c>
      <c r="H26" s="58"/>
      <c r="I26" s="58"/>
      <c r="J26" s="64">
        <f t="shared" si="1"/>
        <v>138.21074999999999</v>
      </c>
    </row>
    <row r="27" spans="1:10" x14ac:dyDescent="0.25">
      <c r="A27" s="53">
        <v>0.875</v>
      </c>
      <c r="B27" s="54">
        <v>20</v>
      </c>
      <c r="C27" s="54">
        <v>11.7</v>
      </c>
      <c r="D27" s="55">
        <v>3600</v>
      </c>
      <c r="E27" s="56">
        <v>1007</v>
      </c>
      <c r="F27" s="56">
        <f t="shared" si="0"/>
        <v>8.3000000000000007</v>
      </c>
      <c r="G27" s="57">
        <f>G6*E27*F27/D27</f>
        <v>141.62336111111111</v>
      </c>
      <c r="H27" s="58"/>
      <c r="I27" s="58"/>
      <c r="J27" s="64">
        <f t="shared" si="1"/>
        <v>141.62336111111111</v>
      </c>
    </row>
    <row r="28" spans="1:10" x14ac:dyDescent="0.25">
      <c r="A28" s="53">
        <v>0.91666666666666696</v>
      </c>
      <c r="B28" s="54">
        <v>20</v>
      </c>
      <c r="C28" s="54">
        <v>11.6</v>
      </c>
      <c r="D28" s="55">
        <v>3600</v>
      </c>
      <c r="E28" s="56">
        <v>1007</v>
      </c>
      <c r="F28" s="56">
        <f t="shared" si="0"/>
        <v>8.4</v>
      </c>
      <c r="G28" s="57">
        <f>G6*E28*F28/D28</f>
        <v>143.32966666666667</v>
      </c>
      <c r="H28" s="58">
        <f>H6*E28*F28/D28</f>
        <v>143.32966666666667</v>
      </c>
      <c r="I28" s="58"/>
      <c r="J28" s="64">
        <f t="shared" si="1"/>
        <v>286.65933333333334</v>
      </c>
    </row>
    <row r="29" spans="1:10" x14ac:dyDescent="0.25">
      <c r="A29" s="53">
        <v>0.95833333333333304</v>
      </c>
      <c r="B29" s="54">
        <v>18</v>
      </c>
      <c r="C29" s="54">
        <v>11.2</v>
      </c>
      <c r="D29" s="55">
        <v>3600</v>
      </c>
      <c r="E29" s="56">
        <v>1007</v>
      </c>
      <c r="F29" s="56">
        <f t="shared" si="0"/>
        <v>6.8000000000000007</v>
      </c>
      <c r="G29" s="57">
        <f>G6*E29*F29/D29</f>
        <v>116.02877777777779</v>
      </c>
      <c r="H29" s="58">
        <f>H6*E29*F29/D29</f>
        <v>116.02877777777779</v>
      </c>
      <c r="I29" s="58"/>
      <c r="J29" s="64">
        <f t="shared" si="1"/>
        <v>232.05755555555558</v>
      </c>
    </row>
    <row r="30" spans="1:10" x14ac:dyDescent="0.25">
      <c r="A30" s="59">
        <v>1</v>
      </c>
      <c r="B30" s="31">
        <v>16</v>
      </c>
      <c r="C30" s="31">
        <v>10.5</v>
      </c>
      <c r="D30" s="60">
        <v>3600</v>
      </c>
      <c r="E30" s="32">
        <v>1007</v>
      </c>
      <c r="F30" s="32">
        <f t="shared" si="0"/>
        <v>5.5</v>
      </c>
      <c r="G30" s="61">
        <f>G6*E30*F30/D30</f>
        <v>93.846805555555562</v>
      </c>
      <c r="H30" s="62">
        <f>H6*E30*F30/D30</f>
        <v>93.846805555555562</v>
      </c>
      <c r="I30" s="62"/>
      <c r="J30" s="65">
        <f>SUM(G30:I30)</f>
        <v>187.69361111111112</v>
      </c>
    </row>
  </sheetData>
  <mergeCells count="3">
    <mergeCell ref="A5:A6"/>
    <mergeCell ref="D5:D6"/>
    <mergeCell ref="F5:F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"/>
  <sheetViews>
    <sheetView zoomScaleNormal="100" workbookViewId="0">
      <selection activeCell="N18" sqref="N18"/>
    </sheetView>
  </sheetViews>
  <sheetFormatPr defaultRowHeight="12.75" x14ac:dyDescent="0.25"/>
  <cols>
    <col min="1" max="1" width="6" customWidth="1"/>
    <col min="2" max="5" width="5.46484375" customWidth="1"/>
    <col min="6" max="6" width="9.06640625" bestFit="1" customWidth="1"/>
    <col min="7" max="9" width="9.46484375" bestFit="1" customWidth="1"/>
    <col min="10" max="13" width="9.06640625" bestFit="1" customWidth="1"/>
    <col min="14" max="14" width="10.46484375" bestFit="1" customWidth="1"/>
  </cols>
  <sheetData>
    <row r="1" spans="1:15" s="33" customFormat="1" x14ac:dyDescent="0.25">
      <c r="A1" s="7" t="s">
        <v>79</v>
      </c>
      <c r="B1" s="7" t="s">
        <v>80</v>
      </c>
      <c r="C1" s="7" t="s">
        <v>62</v>
      </c>
      <c r="D1" s="7" t="s">
        <v>63</v>
      </c>
      <c r="E1" s="7" t="s">
        <v>64</v>
      </c>
      <c r="F1" s="36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39" t="s">
        <v>70</v>
      </c>
    </row>
    <row r="2" spans="1:15" x14ac:dyDescent="0.25">
      <c r="A2" s="7" t="s">
        <v>71</v>
      </c>
      <c r="B2" s="107" t="s">
        <v>58</v>
      </c>
      <c r="C2" s="30">
        <v>0.78</v>
      </c>
      <c r="D2" s="30">
        <v>0.9</v>
      </c>
      <c r="E2" s="30">
        <v>1.2</v>
      </c>
      <c r="F2" s="35">
        <f>MIN(0.01*(5+20*(3*C2+D2)/E2),0.72)</f>
        <v>0.59</v>
      </c>
      <c r="G2" s="38">
        <v>0.3</v>
      </c>
      <c r="H2" s="35">
        <f>F2*G2</f>
        <v>0.17699999999999999</v>
      </c>
      <c r="I2" s="35">
        <v>1.456</v>
      </c>
      <c r="J2" s="35">
        <v>0.93600000000000005</v>
      </c>
      <c r="K2" s="40">
        <f>H2*I2*J2</f>
        <v>0.24121843200000001</v>
      </c>
    </row>
    <row r="3" spans="1:15" x14ac:dyDescent="0.25">
      <c r="A3" s="7" t="s">
        <v>72</v>
      </c>
      <c r="B3" s="107"/>
      <c r="C3" s="30">
        <v>0.33</v>
      </c>
      <c r="D3" s="30">
        <v>202</v>
      </c>
      <c r="E3" s="30">
        <v>1.2</v>
      </c>
      <c r="F3" s="35">
        <f>MIN(0.01*(5+20*(3*C3+D3)/E3),0.72)</f>
        <v>0.72</v>
      </c>
      <c r="G3" s="38">
        <v>0.46</v>
      </c>
      <c r="H3" s="35">
        <f t="shared" ref="H3:H9" si="0">F3*G3</f>
        <v>0.33119999999999999</v>
      </c>
      <c r="I3" s="35">
        <v>5.5590000000000002</v>
      </c>
      <c r="J3" s="35">
        <v>0.93600000000000005</v>
      </c>
      <c r="K3" s="40">
        <f t="shared" ref="K3:K9" si="1">H3*I3*J3</f>
        <v>1.7233077888000001</v>
      </c>
    </row>
    <row r="4" spans="1:15" x14ac:dyDescent="0.25">
      <c r="A4" s="7" t="s">
        <v>73</v>
      </c>
      <c r="B4" s="107" t="s">
        <v>59</v>
      </c>
      <c r="C4" s="30">
        <v>1.33</v>
      </c>
      <c r="D4" s="30">
        <v>1.2</v>
      </c>
      <c r="E4" s="30">
        <v>1.2</v>
      </c>
      <c r="F4" s="35">
        <f>MIN(0.01*(10+15*(3*C4+D4)/E4),0.72)</f>
        <v>0.72</v>
      </c>
      <c r="G4" s="38">
        <v>0.47</v>
      </c>
      <c r="H4" s="35">
        <f t="shared" si="0"/>
        <v>0.33839999999999998</v>
      </c>
      <c r="I4" s="35">
        <v>1.9419999999999999</v>
      </c>
      <c r="J4" s="35">
        <v>0.57899999999999996</v>
      </c>
      <c r="K4" s="40">
        <f t="shared" si="1"/>
        <v>0.38050305119999989</v>
      </c>
    </row>
    <row r="5" spans="1:15" x14ac:dyDescent="0.25">
      <c r="A5" s="7" t="s">
        <v>74</v>
      </c>
      <c r="B5" s="107"/>
      <c r="C5" s="30">
        <v>0.88</v>
      </c>
      <c r="D5" s="30">
        <v>0.9</v>
      </c>
      <c r="E5" s="30">
        <v>1.2</v>
      </c>
      <c r="F5" s="35">
        <f>MIN(0.01*(10+15*(3*C5+D5)/E5),0.72)</f>
        <v>0.54249999999999998</v>
      </c>
      <c r="G5" s="38">
        <v>0.47</v>
      </c>
      <c r="H5" s="35">
        <f t="shared" si="0"/>
        <v>0.25497499999999995</v>
      </c>
      <c r="I5" s="35">
        <v>2.516</v>
      </c>
      <c r="J5" s="35">
        <v>0.57899999999999996</v>
      </c>
      <c r="K5" s="40">
        <f t="shared" si="1"/>
        <v>0.37143840089999985</v>
      </c>
    </row>
    <row r="6" spans="1:15" x14ac:dyDescent="0.25">
      <c r="A6" s="7" t="s">
        <v>75</v>
      </c>
      <c r="B6" s="107" t="s">
        <v>60</v>
      </c>
      <c r="C6" s="30">
        <v>0.93</v>
      </c>
      <c r="D6" s="30">
        <v>0.3</v>
      </c>
      <c r="E6" s="30">
        <v>1.2</v>
      </c>
      <c r="F6" s="35">
        <f>MIN(0.01*(10+15*(3*C6+D6)/E6),0.72)</f>
        <v>0.48625000000000002</v>
      </c>
      <c r="G6" s="38">
        <v>0.47</v>
      </c>
      <c r="H6" s="35">
        <f t="shared" si="0"/>
        <v>0.2285375</v>
      </c>
      <c r="I6" s="35">
        <v>0.48499999999999999</v>
      </c>
      <c r="J6" s="35">
        <v>0.26100000000000001</v>
      </c>
      <c r="K6" s="40">
        <f t="shared" si="1"/>
        <v>2.8929419437499999E-2</v>
      </c>
    </row>
    <row r="7" spans="1:15" x14ac:dyDescent="0.25">
      <c r="A7" s="7" t="s">
        <v>76</v>
      </c>
      <c r="B7" s="107"/>
      <c r="C7" s="30">
        <v>0.53</v>
      </c>
      <c r="D7" s="30">
        <v>0.7</v>
      </c>
      <c r="E7" s="30">
        <v>1.2</v>
      </c>
      <c r="F7" s="35">
        <f t="shared" ref="F7:F9" si="2">MIN(0.01*(10+15*(3*C7+D7)/E7),0.72)</f>
        <v>0.38624999999999998</v>
      </c>
      <c r="G7" s="38">
        <v>0.47</v>
      </c>
      <c r="H7" s="35">
        <f t="shared" si="0"/>
        <v>0.18153749999999999</v>
      </c>
      <c r="I7" s="35">
        <v>1.157</v>
      </c>
      <c r="J7" s="35">
        <v>0.26100000000000001</v>
      </c>
      <c r="K7" s="40">
        <f t="shared" si="1"/>
        <v>5.4820149637500003E-2</v>
      </c>
    </row>
    <row r="8" spans="1:15" x14ac:dyDescent="0.25">
      <c r="A8" s="7" t="s">
        <v>77</v>
      </c>
      <c r="B8" s="107" t="s">
        <v>61</v>
      </c>
      <c r="C8" s="30">
        <v>0.83</v>
      </c>
      <c r="D8" s="30">
        <v>0.9</v>
      </c>
      <c r="E8" s="30">
        <v>1.2</v>
      </c>
      <c r="F8" s="35">
        <f t="shared" si="2"/>
        <v>0.52375000000000005</v>
      </c>
      <c r="G8" s="38">
        <v>0.47</v>
      </c>
      <c r="H8" s="35">
        <f t="shared" si="0"/>
        <v>0.24616250000000001</v>
      </c>
      <c r="I8" s="35">
        <v>1.22</v>
      </c>
      <c r="J8" s="35">
        <v>0.52300000000000002</v>
      </c>
      <c r="K8" s="40">
        <f t="shared" si="1"/>
        <v>0.15706644475000001</v>
      </c>
    </row>
    <row r="9" spans="1:15" x14ac:dyDescent="0.25">
      <c r="A9" s="7" t="s">
        <v>78</v>
      </c>
      <c r="B9" s="107"/>
      <c r="C9" s="30">
        <v>0.33</v>
      </c>
      <c r="D9" s="30">
        <v>1.8</v>
      </c>
      <c r="E9" s="30">
        <v>1.2</v>
      </c>
      <c r="F9" s="35">
        <f t="shared" si="2"/>
        <v>0.44874999999999998</v>
      </c>
      <c r="G9" s="38">
        <v>0.3</v>
      </c>
      <c r="H9" s="35">
        <f t="shared" si="0"/>
        <v>0.13462499999999999</v>
      </c>
      <c r="I9" s="35">
        <v>2.9119999999999999</v>
      </c>
      <c r="J9" s="35">
        <v>0.52300000000000002</v>
      </c>
      <c r="K9" s="40">
        <f t="shared" si="1"/>
        <v>0.20503064400000001</v>
      </c>
    </row>
    <row r="10" spans="1:15" ht="58.5" customHeight="1" x14ac:dyDescent="0.25"/>
    <row r="11" spans="1:15" x14ac:dyDescent="0.25">
      <c r="A11" s="96" t="s">
        <v>81</v>
      </c>
      <c r="B11" s="111" t="s">
        <v>104</v>
      </c>
      <c r="C11" s="112"/>
      <c r="D11" s="103" t="s">
        <v>106</v>
      </c>
      <c r="E11" s="104"/>
      <c r="F11" s="7" t="s">
        <v>71</v>
      </c>
      <c r="G11" s="7" t="s">
        <v>72</v>
      </c>
      <c r="H11" s="7" t="s">
        <v>73</v>
      </c>
      <c r="I11" s="7" t="s">
        <v>74</v>
      </c>
      <c r="J11" s="7" t="s">
        <v>75</v>
      </c>
      <c r="K11" s="7" t="s">
        <v>76</v>
      </c>
      <c r="L11" s="7" t="s">
        <v>77</v>
      </c>
      <c r="M11" s="7" t="s">
        <v>78</v>
      </c>
      <c r="N11" s="115" t="s">
        <v>90</v>
      </c>
      <c r="O11" s="96" t="s">
        <v>81</v>
      </c>
    </row>
    <row r="12" spans="1:15" x14ac:dyDescent="0.25">
      <c r="A12" s="98"/>
      <c r="B12" s="109" t="s">
        <v>105</v>
      </c>
      <c r="C12" s="110"/>
      <c r="D12" s="105" t="s">
        <v>107</v>
      </c>
      <c r="E12" s="106"/>
      <c r="F12" s="44">
        <f>K2</f>
        <v>0.24121843200000001</v>
      </c>
      <c r="G12" s="44">
        <f>K3</f>
        <v>1.7233077888000001</v>
      </c>
      <c r="H12" s="44">
        <f>K4</f>
        <v>0.38050305119999989</v>
      </c>
      <c r="I12" s="44">
        <f>K5</f>
        <v>0.37143840089999985</v>
      </c>
      <c r="J12" s="44">
        <f>K6</f>
        <v>2.8929419437499999E-2</v>
      </c>
      <c r="K12" s="44">
        <f>K7</f>
        <v>5.4820149637500003E-2</v>
      </c>
      <c r="L12" s="44">
        <f>K8</f>
        <v>0.15706644475000001</v>
      </c>
      <c r="M12" s="44">
        <f>K9</f>
        <v>0.20503064400000001</v>
      </c>
      <c r="N12" s="115"/>
      <c r="O12" s="98"/>
    </row>
    <row r="13" spans="1:15" x14ac:dyDescent="0.25">
      <c r="A13" s="41">
        <v>4.1666666666666664E-2</v>
      </c>
      <c r="B13" s="108"/>
      <c r="C13" s="108"/>
      <c r="D13" s="114"/>
      <c r="E13" s="114"/>
      <c r="F13" s="30"/>
      <c r="G13" s="30"/>
      <c r="H13" s="30"/>
      <c r="I13" s="30"/>
      <c r="J13" s="30"/>
      <c r="K13" s="30"/>
      <c r="L13" s="30"/>
      <c r="M13" s="30"/>
      <c r="N13" s="45"/>
      <c r="O13" s="41">
        <v>4.1666666666666664E-2</v>
      </c>
    </row>
    <row r="14" spans="1:15" x14ac:dyDescent="0.25">
      <c r="A14" s="41">
        <v>8.3333333333333301E-2</v>
      </c>
      <c r="B14" s="108"/>
      <c r="C14" s="108"/>
      <c r="D14" s="114"/>
      <c r="E14" s="114"/>
      <c r="F14" s="30"/>
      <c r="G14" s="30"/>
      <c r="H14" s="30"/>
      <c r="I14" s="30"/>
      <c r="J14" s="30"/>
      <c r="K14" s="30"/>
      <c r="L14" s="30"/>
      <c r="M14" s="30"/>
      <c r="N14" s="45"/>
      <c r="O14" s="41">
        <v>8.3333333333333301E-2</v>
      </c>
    </row>
    <row r="15" spans="1:15" x14ac:dyDescent="0.25">
      <c r="A15" s="41">
        <v>0.125</v>
      </c>
      <c r="B15" s="108"/>
      <c r="C15" s="108"/>
      <c r="D15" s="114"/>
      <c r="E15" s="114"/>
      <c r="F15" s="30"/>
      <c r="G15" s="30"/>
      <c r="H15" s="30"/>
      <c r="I15" s="30"/>
      <c r="J15" s="30"/>
      <c r="K15" s="30"/>
      <c r="L15" s="30"/>
      <c r="M15" s="30"/>
      <c r="N15" s="45"/>
      <c r="O15" s="41">
        <v>0.125</v>
      </c>
    </row>
    <row r="16" spans="1:15" x14ac:dyDescent="0.25">
      <c r="A16" s="41">
        <v>0.16666666666666699</v>
      </c>
      <c r="B16" s="108"/>
      <c r="C16" s="108"/>
      <c r="D16" s="114"/>
      <c r="E16" s="114"/>
      <c r="F16" s="30"/>
      <c r="G16" s="30"/>
      <c r="H16" s="30"/>
      <c r="I16" s="30"/>
      <c r="J16" s="30"/>
      <c r="K16" s="30"/>
      <c r="L16" s="30"/>
      <c r="M16" s="30"/>
      <c r="N16" s="45"/>
      <c r="O16" s="41">
        <v>0.16666666666666699</v>
      </c>
    </row>
    <row r="17" spans="1:15" x14ac:dyDescent="0.25">
      <c r="A17" s="41">
        <v>0.20833333333333301</v>
      </c>
      <c r="B17" s="108"/>
      <c r="C17" s="108"/>
      <c r="D17" s="114"/>
      <c r="E17" s="114"/>
      <c r="F17" s="30"/>
      <c r="G17" s="30"/>
      <c r="H17" s="30"/>
      <c r="I17" s="30"/>
      <c r="J17" s="30"/>
      <c r="K17" s="30"/>
      <c r="L17" s="30"/>
      <c r="M17" s="30"/>
      <c r="N17" s="45"/>
      <c r="O17" s="41">
        <v>0.20833333333333301</v>
      </c>
    </row>
    <row r="18" spans="1:15" x14ac:dyDescent="0.25">
      <c r="A18" s="41">
        <v>0.25</v>
      </c>
      <c r="B18" s="108">
        <v>0</v>
      </c>
      <c r="C18" s="108"/>
      <c r="D18" s="113">
        <f>B18*1000000/3600</f>
        <v>0</v>
      </c>
      <c r="E18" s="113"/>
      <c r="F18" s="34">
        <f>D18*F12</f>
        <v>0</v>
      </c>
      <c r="G18" s="34">
        <f>G12*D18</f>
        <v>0</v>
      </c>
      <c r="H18" s="34">
        <f>D18*H12</f>
        <v>0</v>
      </c>
      <c r="I18" s="34">
        <f>D18*I12</f>
        <v>0</v>
      </c>
      <c r="J18" s="34">
        <f>D18*J12</f>
        <v>0</v>
      </c>
      <c r="K18" s="34">
        <f>D18*K12</f>
        <v>0</v>
      </c>
      <c r="L18" s="34">
        <f>D18*L12</f>
        <v>0</v>
      </c>
      <c r="M18" s="34">
        <f>D18*M12</f>
        <v>0</v>
      </c>
      <c r="N18" s="46">
        <f>SUM(F18:M18)</f>
        <v>0</v>
      </c>
      <c r="O18" s="41">
        <v>0.25</v>
      </c>
    </row>
    <row r="19" spans="1:15" x14ac:dyDescent="0.25">
      <c r="A19" s="41">
        <v>0.29166666666666702</v>
      </c>
      <c r="B19" s="108">
        <v>0.17</v>
      </c>
      <c r="C19" s="108"/>
      <c r="D19" s="113">
        <f t="shared" ref="D19:D30" si="3">B19*1000000/3600</f>
        <v>47.222222222222221</v>
      </c>
      <c r="E19" s="113"/>
      <c r="F19" s="34">
        <f>D19*F12</f>
        <v>11.390870400000001</v>
      </c>
      <c r="G19" s="34">
        <f>D19*G12</f>
        <v>81.378423359999999</v>
      </c>
      <c r="H19" s="34">
        <f>D19*H12</f>
        <v>17.968199639999995</v>
      </c>
      <c r="I19" s="34">
        <f>D19*I12</f>
        <v>17.54014670916666</v>
      </c>
      <c r="J19" s="34">
        <f>D19*J12</f>
        <v>1.3661114734374999</v>
      </c>
      <c r="K19" s="34">
        <f>D19*K12</f>
        <v>2.5887292884374999</v>
      </c>
      <c r="L19" s="34">
        <f>D19*L12</f>
        <v>7.4170265576388887</v>
      </c>
      <c r="M19" s="34">
        <f>D19*M12</f>
        <v>9.6820026333333331</v>
      </c>
      <c r="N19" s="46">
        <f t="shared" ref="N19:N30" si="4">SUM(F19:M19)</f>
        <v>149.33151006201385</v>
      </c>
      <c r="O19" s="41">
        <v>0.29166666666666702</v>
      </c>
    </row>
    <row r="20" spans="1:15" x14ac:dyDescent="0.25">
      <c r="A20" s="41">
        <v>0.33333333333333298</v>
      </c>
      <c r="B20" s="108">
        <v>0.56000000000000005</v>
      </c>
      <c r="C20" s="108"/>
      <c r="D20" s="113">
        <f t="shared" si="3"/>
        <v>155.55555555555554</v>
      </c>
      <c r="E20" s="113"/>
      <c r="F20" s="34">
        <f>D20*F12</f>
        <v>37.5228672</v>
      </c>
      <c r="G20" s="34">
        <f>D20*G12</f>
        <v>268.07010048000001</v>
      </c>
      <c r="H20" s="34">
        <f>D20*H12</f>
        <v>59.189363519999979</v>
      </c>
      <c r="I20" s="34">
        <f>D20*I12</f>
        <v>57.779306806666639</v>
      </c>
      <c r="J20" s="34">
        <f>D20*J12</f>
        <v>4.5001319124999997</v>
      </c>
      <c r="K20" s="34">
        <f>D20*K12</f>
        <v>8.5275788324999997</v>
      </c>
      <c r="L20" s="34">
        <f>D20*L12</f>
        <v>24.432558072222221</v>
      </c>
      <c r="M20" s="34">
        <f>D20*M12</f>
        <v>31.893655733333333</v>
      </c>
      <c r="N20" s="46">
        <f t="shared" si="4"/>
        <v>491.91556255722219</v>
      </c>
      <c r="O20" s="41">
        <v>0.33333333333333298</v>
      </c>
    </row>
    <row r="21" spans="1:15" x14ac:dyDescent="0.25">
      <c r="A21" s="41">
        <v>0.375</v>
      </c>
      <c r="B21" s="108">
        <v>0.98</v>
      </c>
      <c r="C21" s="108"/>
      <c r="D21" s="113">
        <f t="shared" si="3"/>
        <v>272.22222222222223</v>
      </c>
      <c r="E21" s="113"/>
      <c r="F21" s="34">
        <f>D21*F12</f>
        <v>65.665017599999999</v>
      </c>
      <c r="G21" s="34">
        <f>D21*G12</f>
        <v>469.12267584000006</v>
      </c>
      <c r="H21" s="34">
        <f>D21*H12</f>
        <v>103.58138615999997</v>
      </c>
      <c r="I21" s="34">
        <f>D21*I12</f>
        <v>101.11378691166662</v>
      </c>
      <c r="J21" s="34">
        <f>D21*J12</f>
        <v>7.8752308468749996</v>
      </c>
      <c r="K21" s="34">
        <f>D21*K12</f>
        <v>14.923262956875002</v>
      </c>
      <c r="L21" s="34">
        <f>D21*L12</f>
        <v>42.756976626388891</v>
      </c>
      <c r="M21" s="34">
        <f>D21*M12</f>
        <v>55.813897533333339</v>
      </c>
      <c r="N21" s="46">
        <f t="shared" si="4"/>
        <v>860.85223447513886</v>
      </c>
      <c r="O21" s="41">
        <v>0.375</v>
      </c>
    </row>
    <row r="22" spans="1:15" x14ac:dyDescent="0.25">
      <c r="A22" s="41">
        <v>0.41666666666666702</v>
      </c>
      <c r="B22" s="108">
        <v>0.77</v>
      </c>
      <c r="C22" s="108"/>
      <c r="D22" s="113">
        <f t="shared" si="3"/>
        <v>213.88888888888889</v>
      </c>
      <c r="E22" s="113"/>
      <c r="F22" s="34">
        <f>D22*F12</f>
        <v>51.593942400000003</v>
      </c>
      <c r="G22" s="34">
        <f>D22*G12</f>
        <v>368.59638816</v>
      </c>
      <c r="H22" s="34">
        <f>D22*H12</f>
        <v>81.385374839999969</v>
      </c>
      <c r="I22" s="34">
        <f>D22*I12</f>
        <v>79.446546859166631</v>
      </c>
      <c r="J22" s="34">
        <f>D22*J12</f>
        <v>6.1876813796874996</v>
      </c>
      <c r="K22" s="34">
        <f>D22*K12</f>
        <v>11.725420894687501</v>
      </c>
      <c r="L22" s="34">
        <f>D22*L12</f>
        <v>33.594767349305556</v>
      </c>
      <c r="M22" s="34">
        <f>D22*M12</f>
        <v>43.853776633333332</v>
      </c>
      <c r="N22" s="46">
        <f t="shared" si="4"/>
        <v>676.38389851618069</v>
      </c>
      <c r="O22" s="41">
        <v>0.41666666666666702</v>
      </c>
    </row>
    <row r="23" spans="1:15" x14ac:dyDescent="0.25">
      <c r="A23" s="41">
        <v>0.45833333333333298</v>
      </c>
      <c r="B23" s="108">
        <v>0.94</v>
      </c>
      <c r="C23" s="108"/>
      <c r="D23" s="113">
        <f t="shared" si="3"/>
        <v>261.11111111111109</v>
      </c>
      <c r="E23" s="113"/>
      <c r="F23" s="34">
        <f>D23*F12</f>
        <v>62.984812799999993</v>
      </c>
      <c r="G23" s="34">
        <f>D23*G12</f>
        <v>449.97481152</v>
      </c>
      <c r="H23" s="34">
        <f>D23*H12</f>
        <v>99.353574479999963</v>
      </c>
      <c r="I23" s="34">
        <f>D23*I12</f>
        <v>96.98669356833328</v>
      </c>
      <c r="J23" s="34">
        <f>D23*J12</f>
        <v>7.5537928531249987</v>
      </c>
      <c r="K23" s="34">
        <f>D23*K12</f>
        <v>14.314150183124999</v>
      </c>
      <c r="L23" s="34">
        <f>D23*L12</f>
        <v>41.01179390694444</v>
      </c>
      <c r="M23" s="34">
        <f>D23*M12</f>
        <v>53.535779266666665</v>
      </c>
      <c r="N23" s="46">
        <f t="shared" si="4"/>
        <v>825.71540857819434</v>
      </c>
      <c r="O23" s="41">
        <v>0.45833333333333298</v>
      </c>
    </row>
    <row r="24" spans="1:15" x14ac:dyDescent="0.25">
      <c r="A24" s="41">
        <v>0.5</v>
      </c>
      <c r="B24" s="108">
        <v>1.05</v>
      </c>
      <c r="C24" s="108"/>
      <c r="D24" s="113">
        <f t="shared" si="3"/>
        <v>291.66666666666669</v>
      </c>
      <c r="E24" s="113"/>
      <c r="F24" s="34">
        <f>D24*F12</f>
        <v>70.355376000000007</v>
      </c>
      <c r="G24" s="34">
        <f>D24*G12</f>
        <v>502.63143840000009</v>
      </c>
      <c r="H24" s="34">
        <f>D24*H12</f>
        <v>110.98005659999997</v>
      </c>
      <c r="I24" s="34">
        <f>D24*I12</f>
        <v>108.33620026249996</v>
      </c>
      <c r="J24" s="34">
        <f>D24*J12</f>
        <v>8.4377473359374999</v>
      </c>
      <c r="K24" s="34">
        <f>D24*K12</f>
        <v>15.989210310937501</v>
      </c>
      <c r="L24" s="34">
        <f>D24*L12</f>
        <v>45.811046385416674</v>
      </c>
      <c r="M24" s="34">
        <f>D24*M12</f>
        <v>59.800604500000006</v>
      </c>
      <c r="N24" s="46">
        <f t="shared" si="4"/>
        <v>922.34167979479173</v>
      </c>
      <c r="O24" s="41">
        <v>0.5</v>
      </c>
    </row>
    <row r="25" spans="1:15" x14ac:dyDescent="0.25">
      <c r="A25" s="41">
        <v>0.54166666666666696</v>
      </c>
      <c r="B25" s="108">
        <v>0.84</v>
      </c>
      <c r="C25" s="108"/>
      <c r="D25" s="113">
        <f t="shared" si="3"/>
        <v>233.33333333333334</v>
      </c>
      <c r="E25" s="113"/>
      <c r="F25" s="34">
        <f>D25*F12</f>
        <v>56.284300800000004</v>
      </c>
      <c r="G25" s="34">
        <f>D25*G12</f>
        <v>402.10515072000004</v>
      </c>
      <c r="H25" s="34">
        <f>D25*H12</f>
        <v>88.784045279999972</v>
      </c>
      <c r="I25" s="34">
        <f>D25*I12</f>
        <v>86.668960209999966</v>
      </c>
      <c r="J25" s="34">
        <f>D25*J12</f>
        <v>6.7501978687499999</v>
      </c>
      <c r="K25" s="34">
        <f>D25*K12</f>
        <v>12.79136824875</v>
      </c>
      <c r="L25" s="34">
        <f>D25*L12</f>
        <v>36.648837108333339</v>
      </c>
      <c r="M25" s="34">
        <f>D25*M12</f>
        <v>47.840483600000006</v>
      </c>
      <c r="N25" s="46">
        <f t="shared" si="4"/>
        <v>737.87334383583311</v>
      </c>
      <c r="O25" s="41">
        <v>0.54166666666666696</v>
      </c>
    </row>
    <row r="26" spans="1:15" x14ac:dyDescent="0.25">
      <c r="A26" s="41">
        <v>0.58333333333333304</v>
      </c>
      <c r="B26" s="108">
        <v>0.47</v>
      </c>
      <c r="C26" s="108"/>
      <c r="D26" s="113">
        <f t="shared" si="3"/>
        <v>130.55555555555554</v>
      </c>
      <c r="E26" s="113"/>
      <c r="F26" s="34">
        <f>D26*F12</f>
        <v>31.492406399999997</v>
      </c>
      <c r="G26" s="34">
        <f>D26*G12</f>
        <v>224.98740576</v>
      </c>
      <c r="H26" s="34">
        <f>D26*H12</f>
        <v>49.676787239999982</v>
      </c>
      <c r="I26" s="34">
        <f>D26*I12</f>
        <v>48.49334678416664</v>
      </c>
      <c r="J26" s="34">
        <f>D26*J12</f>
        <v>3.7768964265624994</v>
      </c>
      <c r="K26" s="34">
        <f>D26*K12</f>
        <v>7.1570750915624997</v>
      </c>
      <c r="L26" s="34">
        <f>D26*L12</f>
        <v>20.50589695347222</v>
      </c>
      <c r="M26" s="34">
        <f>D26*M12</f>
        <v>26.767889633333333</v>
      </c>
      <c r="N26" s="46">
        <f t="shared" si="4"/>
        <v>412.85770428909717</v>
      </c>
      <c r="O26" s="41">
        <v>0.58333333333333304</v>
      </c>
    </row>
    <row r="27" spans="1:15" x14ac:dyDescent="0.25">
      <c r="A27" s="41">
        <v>0.625</v>
      </c>
      <c r="B27" s="108">
        <v>0.31</v>
      </c>
      <c r="C27" s="108"/>
      <c r="D27" s="113">
        <f t="shared" si="3"/>
        <v>86.111111111111114</v>
      </c>
      <c r="E27" s="113"/>
      <c r="F27" s="34">
        <f>D27*F12</f>
        <v>20.771587200000003</v>
      </c>
      <c r="G27" s="34">
        <f>D27*G12</f>
        <v>148.39594848000002</v>
      </c>
      <c r="H27" s="34">
        <f>D27*H12</f>
        <v>32.765540519999995</v>
      </c>
      <c r="I27" s="34">
        <f>D27*I12</f>
        <v>31.984973410833323</v>
      </c>
      <c r="J27" s="34">
        <f>D27*J12</f>
        <v>2.4911444515625001</v>
      </c>
      <c r="K27" s="34">
        <f>D27*K12</f>
        <v>4.7206239965625008</v>
      </c>
      <c r="L27" s="34">
        <f>D27*L12</f>
        <v>13.525166075694445</v>
      </c>
      <c r="M27" s="34">
        <f>D27*M12</f>
        <v>17.65541656666667</v>
      </c>
      <c r="N27" s="46">
        <f t="shared" si="4"/>
        <v>272.31040070131945</v>
      </c>
      <c r="O27" s="41">
        <v>0.625</v>
      </c>
    </row>
    <row r="28" spans="1:15" x14ac:dyDescent="0.25">
      <c r="A28" s="41">
        <v>0.66666666666666696</v>
      </c>
      <c r="B28" s="108">
        <v>0.21</v>
      </c>
      <c r="C28" s="108"/>
      <c r="D28" s="113">
        <f t="shared" si="3"/>
        <v>58.333333333333336</v>
      </c>
      <c r="E28" s="113"/>
      <c r="F28" s="34">
        <f>D28*F12</f>
        <v>14.071075200000001</v>
      </c>
      <c r="G28" s="34">
        <f>D28*G12</f>
        <v>100.52628768000001</v>
      </c>
      <c r="H28" s="34">
        <f>D28*H12</f>
        <v>22.196011319999993</v>
      </c>
      <c r="I28" s="34">
        <f>D28*I12</f>
        <v>21.667240052499992</v>
      </c>
      <c r="J28" s="34">
        <f>D28*J12</f>
        <v>1.6875494671875</v>
      </c>
      <c r="K28" s="34">
        <f>D28*K12</f>
        <v>3.1978420621875001</v>
      </c>
      <c r="L28" s="34">
        <f>D28*L12</f>
        <v>9.1622092770833348</v>
      </c>
      <c r="M28" s="34">
        <f>D28*M12</f>
        <v>11.960120900000001</v>
      </c>
      <c r="N28" s="46">
        <f t="shared" si="4"/>
        <v>184.46833595895828</v>
      </c>
      <c r="O28" s="41">
        <v>0.66666666666666696</v>
      </c>
    </row>
    <row r="29" spans="1:15" x14ac:dyDescent="0.25">
      <c r="A29" s="41">
        <v>0.70833333333333304</v>
      </c>
      <c r="B29" s="108">
        <v>0.03</v>
      </c>
      <c r="C29" s="108"/>
      <c r="D29" s="113">
        <f t="shared" si="3"/>
        <v>8.3333333333333339</v>
      </c>
      <c r="E29" s="113"/>
      <c r="F29" s="34">
        <f>D29*F12</f>
        <v>2.0101536000000002</v>
      </c>
      <c r="G29" s="34">
        <f>D29*G12</f>
        <v>14.360898240000003</v>
      </c>
      <c r="H29" s="34">
        <f>D29*H12</f>
        <v>3.1708587599999993</v>
      </c>
      <c r="I29" s="34">
        <f>D29*I12</f>
        <v>3.0953200074999989</v>
      </c>
      <c r="J29" s="34">
        <f>D29*J12</f>
        <v>0.2410784953125</v>
      </c>
      <c r="K29" s="34">
        <f>D29*K12</f>
        <v>0.45683458031250007</v>
      </c>
      <c r="L29" s="34">
        <f>D29*L12</f>
        <v>1.3088870395833334</v>
      </c>
      <c r="M29" s="34">
        <f>D29*M12</f>
        <v>1.7085887000000002</v>
      </c>
      <c r="N29" s="46">
        <f t="shared" si="4"/>
        <v>26.352619422708333</v>
      </c>
      <c r="O29" s="41">
        <v>0.70833333333333304</v>
      </c>
    </row>
    <row r="30" spans="1:15" x14ac:dyDescent="0.25">
      <c r="A30" s="41">
        <v>0.75</v>
      </c>
      <c r="B30" s="108">
        <v>0</v>
      </c>
      <c r="C30" s="108"/>
      <c r="D30" s="113">
        <f t="shared" si="3"/>
        <v>0</v>
      </c>
      <c r="E30" s="113"/>
      <c r="F30" s="34">
        <f>D30*F12</f>
        <v>0</v>
      </c>
      <c r="G30" s="34">
        <f>D30*G12</f>
        <v>0</v>
      </c>
      <c r="H30" s="34">
        <f>D30*H12</f>
        <v>0</v>
      </c>
      <c r="I30" s="34">
        <f>D30*I12</f>
        <v>0</v>
      </c>
      <c r="J30" s="34">
        <f>D30*J12</f>
        <v>0</v>
      </c>
      <c r="K30" s="34">
        <f>D30*K12</f>
        <v>0</v>
      </c>
      <c r="L30" s="34">
        <f>D30*L12</f>
        <v>0</v>
      </c>
      <c r="M30" s="34">
        <f>D30*M12</f>
        <v>0</v>
      </c>
      <c r="N30" s="46">
        <f t="shared" si="4"/>
        <v>0</v>
      </c>
      <c r="O30" s="41">
        <v>0.75</v>
      </c>
    </row>
    <row r="31" spans="1:15" x14ac:dyDescent="0.25">
      <c r="A31" s="41">
        <v>0.79166666666666696</v>
      </c>
      <c r="B31" s="108"/>
      <c r="C31" s="108"/>
      <c r="D31" s="108"/>
      <c r="E31" s="108"/>
      <c r="F31" s="30"/>
      <c r="G31" s="30"/>
      <c r="H31" s="30"/>
      <c r="I31" s="30"/>
      <c r="J31" s="30"/>
      <c r="K31" s="30"/>
      <c r="L31" s="30"/>
      <c r="M31" s="30"/>
      <c r="N31" s="45"/>
      <c r="O31" s="41">
        <v>0.79166666666666696</v>
      </c>
    </row>
    <row r="32" spans="1:15" x14ac:dyDescent="0.25">
      <c r="A32" s="41">
        <v>0.83333333333333304</v>
      </c>
      <c r="B32" s="108"/>
      <c r="C32" s="108"/>
      <c r="D32" s="108"/>
      <c r="E32" s="108"/>
      <c r="F32" s="30"/>
      <c r="G32" s="30"/>
      <c r="H32" s="30"/>
      <c r="I32" s="30"/>
      <c r="J32" s="30"/>
      <c r="K32" s="30"/>
      <c r="L32" s="30"/>
      <c r="M32" s="30"/>
      <c r="N32" s="45"/>
      <c r="O32" s="41">
        <v>0.83333333333333304</v>
      </c>
    </row>
    <row r="33" spans="1:15" x14ac:dyDescent="0.25">
      <c r="A33" s="41">
        <v>0.875</v>
      </c>
      <c r="B33" s="108"/>
      <c r="C33" s="108"/>
      <c r="D33" s="108"/>
      <c r="E33" s="108"/>
      <c r="F33" s="30"/>
      <c r="G33" s="30"/>
      <c r="H33" s="30"/>
      <c r="I33" s="30"/>
      <c r="J33" s="30"/>
      <c r="K33" s="30"/>
      <c r="L33" s="30"/>
      <c r="M33" s="30"/>
      <c r="N33" s="45"/>
      <c r="O33" s="41">
        <v>0.875</v>
      </c>
    </row>
    <row r="34" spans="1:15" x14ac:dyDescent="0.25">
      <c r="A34" s="41">
        <v>0.91666666666666696</v>
      </c>
      <c r="B34" s="108"/>
      <c r="C34" s="108"/>
      <c r="D34" s="108"/>
      <c r="E34" s="108"/>
      <c r="F34" s="30"/>
      <c r="G34" s="30"/>
      <c r="H34" s="30"/>
      <c r="I34" s="30"/>
      <c r="J34" s="30"/>
      <c r="K34" s="30"/>
      <c r="L34" s="30"/>
      <c r="M34" s="30"/>
      <c r="N34" s="45"/>
      <c r="O34" s="41">
        <v>0.91666666666666696</v>
      </c>
    </row>
    <row r="35" spans="1:15" x14ac:dyDescent="0.25">
      <c r="A35" s="41">
        <v>0.95833333333333304</v>
      </c>
      <c r="B35" s="108"/>
      <c r="C35" s="108"/>
      <c r="D35" s="108"/>
      <c r="E35" s="108"/>
      <c r="F35" s="30"/>
      <c r="G35" s="30"/>
      <c r="H35" s="30"/>
      <c r="I35" s="30"/>
      <c r="J35" s="30"/>
      <c r="K35" s="30"/>
      <c r="L35" s="30"/>
      <c r="M35" s="30"/>
      <c r="N35" s="45"/>
      <c r="O35" s="41">
        <v>0.95833333333333304</v>
      </c>
    </row>
    <row r="36" spans="1:15" x14ac:dyDescent="0.25">
      <c r="A36" s="41">
        <v>1</v>
      </c>
      <c r="B36" s="108"/>
      <c r="C36" s="108"/>
      <c r="D36" s="108"/>
      <c r="E36" s="108"/>
      <c r="F36" s="30"/>
      <c r="G36" s="30"/>
      <c r="H36" s="30"/>
      <c r="I36" s="30"/>
      <c r="J36" s="30"/>
      <c r="K36" s="30"/>
      <c r="L36" s="30"/>
      <c r="M36" s="30"/>
      <c r="N36" s="46">
        <f>SUM(N18:N35)</f>
        <v>5560.4026981914576</v>
      </c>
      <c r="O36" s="41">
        <v>1</v>
      </c>
    </row>
  </sheetData>
  <mergeCells count="59">
    <mergeCell ref="A11:A12"/>
    <mergeCell ref="N11:N12"/>
    <mergeCell ref="O11:O12"/>
    <mergeCell ref="D31:E31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D18:E18"/>
    <mergeCell ref="D13:E13"/>
    <mergeCell ref="D14:E14"/>
    <mergeCell ref="D15:E15"/>
    <mergeCell ref="D16:E16"/>
    <mergeCell ref="D17:E17"/>
    <mergeCell ref="B21:C21"/>
    <mergeCell ref="D24:E24"/>
    <mergeCell ref="B34:C34"/>
    <mergeCell ref="B35:C35"/>
    <mergeCell ref="B36:C36"/>
    <mergeCell ref="D34:E34"/>
    <mergeCell ref="D35:E35"/>
    <mergeCell ref="D36:E36"/>
    <mergeCell ref="D32:E32"/>
    <mergeCell ref="D33:E33"/>
    <mergeCell ref="B30:C30"/>
    <mergeCell ref="B31:C31"/>
    <mergeCell ref="B32:C32"/>
    <mergeCell ref="B33:C33"/>
    <mergeCell ref="B24:C24"/>
    <mergeCell ref="B25:C25"/>
    <mergeCell ref="B13:C13"/>
    <mergeCell ref="B12:C12"/>
    <mergeCell ref="B11:C11"/>
    <mergeCell ref="B28:C28"/>
    <mergeCell ref="B29:C29"/>
    <mergeCell ref="B22:C22"/>
    <mergeCell ref="B23:C23"/>
    <mergeCell ref="B14:C14"/>
    <mergeCell ref="B15:C15"/>
    <mergeCell ref="B16:C16"/>
    <mergeCell ref="B17:C17"/>
    <mergeCell ref="B26:C26"/>
    <mergeCell ref="B27:C27"/>
    <mergeCell ref="B18:C18"/>
    <mergeCell ref="B19:C19"/>
    <mergeCell ref="B20:C20"/>
    <mergeCell ref="D11:E11"/>
    <mergeCell ref="D12:E12"/>
    <mergeCell ref="B2:B3"/>
    <mergeCell ref="B4:B5"/>
    <mergeCell ref="B6:B7"/>
    <mergeCell ref="B8:B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zoomScaleNormal="100" workbookViewId="0">
      <selection activeCell="C41" sqref="C41"/>
    </sheetView>
  </sheetViews>
  <sheetFormatPr defaultRowHeight="12.75" x14ac:dyDescent="0.25"/>
  <cols>
    <col min="1" max="1" width="14.46484375" customWidth="1"/>
  </cols>
  <sheetData>
    <row r="1" spans="1:9" x14ac:dyDescent="0.25">
      <c r="B1" t="s">
        <v>13</v>
      </c>
      <c r="C1" t="s">
        <v>18</v>
      </c>
      <c r="D1" s="1" t="s">
        <v>32</v>
      </c>
      <c r="E1" s="1"/>
    </row>
    <row r="2" spans="1:9" x14ac:dyDescent="0.25">
      <c r="A2" t="s">
        <v>5</v>
      </c>
      <c r="B2" t="s">
        <v>14</v>
      </c>
      <c r="D2">
        <v>893.15</v>
      </c>
      <c r="F2" t="s">
        <v>41</v>
      </c>
    </row>
    <row r="3" spans="1:9" x14ac:dyDescent="0.25">
      <c r="A3" t="s">
        <v>6</v>
      </c>
      <c r="B3" t="s">
        <v>31</v>
      </c>
      <c r="C3">
        <v>1460</v>
      </c>
      <c r="D3">
        <v>365</v>
      </c>
      <c r="F3" t="s">
        <v>40</v>
      </c>
    </row>
    <row r="4" spans="1:9" x14ac:dyDescent="0.25">
      <c r="A4" t="s">
        <v>7</v>
      </c>
      <c r="B4" t="s">
        <v>30</v>
      </c>
      <c r="C4">
        <v>1250</v>
      </c>
      <c r="D4">
        <v>250</v>
      </c>
      <c r="F4" t="s">
        <v>39</v>
      </c>
    </row>
    <row r="5" spans="1:9" x14ac:dyDescent="0.25">
      <c r="A5" t="s">
        <v>8</v>
      </c>
      <c r="B5" t="s">
        <v>15</v>
      </c>
      <c r="D5">
        <v>765</v>
      </c>
      <c r="F5" t="s">
        <v>28</v>
      </c>
      <c r="I5" t="s">
        <v>29</v>
      </c>
    </row>
    <row r="6" spans="1:9" x14ac:dyDescent="0.25">
      <c r="A6" t="s">
        <v>19</v>
      </c>
      <c r="B6" t="s">
        <v>55</v>
      </c>
      <c r="C6">
        <v>1000</v>
      </c>
      <c r="D6">
        <v>150</v>
      </c>
      <c r="F6" t="s">
        <v>38</v>
      </c>
    </row>
    <row r="7" spans="1:9" x14ac:dyDescent="0.25">
      <c r="A7" t="s">
        <v>9</v>
      </c>
      <c r="B7" t="s">
        <v>33</v>
      </c>
      <c r="C7">
        <v>395</v>
      </c>
      <c r="D7">
        <v>197.5</v>
      </c>
      <c r="F7" t="s">
        <v>36</v>
      </c>
    </row>
    <row r="8" spans="1:9" x14ac:dyDescent="0.25">
      <c r="A8" t="s">
        <v>10</v>
      </c>
      <c r="B8" t="s">
        <v>16</v>
      </c>
      <c r="C8">
        <v>1200</v>
      </c>
      <c r="D8">
        <v>300</v>
      </c>
      <c r="F8" t="s">
        <v>37</v>
      </c>
    </row>
    <row r="9" spans="1:9" x14ac:dyDescent="0.25">
      <c r="A9" t="s">
        <v>34</v>
      </c>
      <c r="B9" t="s">
        <v>42</v>
      </c>
      <c r="C9">
        <v>110</v>
      </c>
      <c r="D9">
        <v>165</v>
      </c>
    </row>
    <row r="10" spans="1:9" x14ac:dyDescent="0.25">
      <c r="A10" t="s">
        <v>44</v>
      </c>
      <c r="B10" t="s">
        <v>43</v>
      </c>
      <c r="C10">
        <v>1.8</v>
      </c>
      <c r="D10">
        <v>43.2</v>
      </c>
    </row>
    <row r="11" spans="1:9" x14ac:dyDescent="0.25">
      <c r="A11" t="s">
        <v>45</v>
      </c>
      <c r="B11" t="s">
        <v>46</v>
      </c>
      <c r="C11">
        <v>9.3000000000000007</v>
      </c>
      <c r="D11">
        <v>111.6</v>
      </c>
    </row>
    <row r="12" spans="1:9" x14ac:dyDescent="0.25">
      <c r="A12" t="s">
        <v>11</v>
      </c>
      <c r="B12" t="s">
        <v>35</v>
      </c>
      <c r="C12">
        <v>139</v>
      </c>
      <c r="D12">
        <v>278</v>
      </c>
    </row>
    <row r="13" spans="1:9" x14ac:dyDescent="0.25">
      <c r="A13" t="s">
        <v>12</v>
      </c>
      <c r="B13" t="s">
        <v>17</v>
      </c>
      <c r="C13">
        <v>100</v>
      </c>
      <c r="D13">
        <v>1200</v>
      </c>
    </row>
    <row r="14" spans="1:9" x14ac:dyDescent="0.25">
      <c r="D14">
        <f>SUM(D2:D13)</f>
        <v>4718.45</v>
      </c>
    </row>
    <row r="20" spans="1:3" x14ac:dyDescent="0.25">
      <c r="A20" t="s">
        <v>20</v>
      </c>
      <c r="B20" t="s">
        <v>25</v>
      </c>
    </row>
    <row r="21" spans="1:3" x14ac:dyDescent="0.25">
      <c r="A21" t="s">
        <v>21</v>
      </c>
      <c r="B21" t="s">
        <v>24</v>
      </c>
    </row>
    <row r="22" spans="1:3" x14ac:dyDescent="0.25">
      <c r="A22" t="s">
        <v>22</v>
      </c>
      <c r="B22" t="s">
        <v>26</v>
      </c>
    </row>
    <row r="23" spans="1:3" x14ac:dyDescent="0.25">
      <c r="A23" t="s">
        <v>23</v>
      </c>
      <c r="B23" t="s">
        <v>27</v>
      </c>
    </row>
    <row r="29" spans="1:3" ht="15" x14ac:dyDescent="0.4">
      <c r="C29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イメージ</vt:lpstr>
      <vt:lpstr>室温計算</vt:lpstr>
      <vt:lpstr>熱収支</vt:lpstr>
      <vt:lpstr>換気量</vt:lpstr>
      <vt:lpstr>日射</vt:lpstr>
      <vt:lpstr>家電リスト</vt:lpstr>
      <vt:lpstr>イメージ!Print_Area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2021-03-21T08:43:09Z</dcterms:modified>
</cp:coreProperties>
</file>