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Hisashi\Dropbox\☆研究とりまとめ\＠計算方法等\16.09.内部結露計算シート(評価協会から)\"/>
    </mc:Choice>
  </mc:AlternateContent>
  <bookViews>
    <workbookView xWindow="0" yWindow="0" windowWidth="20490" windowHeight="8970"/>
  </bookViews>
  <sheets>
    <sheet name="内部結露計算シート" sheetId="10" r:id="rId1"/>
    <sheet name="計算例-1" sheetId="13" r:id="rId2"/>
    <sheet name="計算例-2" sheetId="14" r:id="rId3"/>
    <sheet name="Sheet1" sheetId="11" state="hidden" r:id="rId4"/>
    <sheet name="Sheet2" sheetId="12" state="hidden" r:id="rId5"/>
  </sheets>
  <calcPr calcId="152511"/>
</workbook>
</file>

<file path=xl/calcChain.xml><?xml version="1.0" encoding="utf-8"?>
<calcChain xmlns="http://schemas.openxmlformats.org/spreadsheetml/2006/main">
  <c r="G7" i="10" l="1"/>
  <c r="G6" i="10"/>
  <c r="M40" i="10"/>
  <c r="O40" i="10" s="1"/>
  <c r="Q40" i="10" s="1"/>
  <c r="M13" i="10"/>
  <c r="O13" i="10" s="1"/>
  <c r="Q13" i="10" s="1"/>
  <c r="Q15" i="10" s="1"/>
  <c r="E38" i="10"/>
  <c r="I38" i="10" s="1"/>
  <c r="E36" i="10"/>
  <c r="G36" i="10" s="1"/>
  <c r="M37" i="10" s="1"/>
  <c r="O37" i="10" s="1"/>
  <c r="E34" i="10"/>
  <c r="I34" i="10" s="1"/>
  <c r="E32" i="10"/>
  <c r="G32" i="10" s="1"/>
  <c r="M33" i="10" s="1"/>
  <c r="O33" i="10" s="1"/>
  <c r="E30" i="10"/>
  <c r="G30" i="10" s="1"/>
  <c r="M31" i="10" s="1"/>
  <c r="O31" i="10" s="1"/>
  <c r="Q31" i="10" s="1"/>
  <c r="E28" i="10"/>
  <c r="G28" i="10" s="1"/>
  <c r="M29" i="10" s="1"/>
  <c r="O29" i="10" s="1"/>
  <c r="Q29" i="10" s="1"/>
  <c r="E26" i="10"/>
  <c r="G26" i="10" s="1"/>
  <c r="E24" i="10"/>
  <c r="I24" i="10" s="1"/>
  <c r="E16" i="10"/>
  <c r="I16" i="10" s="1"/>
  <c r="E18" i="10"/>
  <c r="G18" i="10" s="1"/>
  <c r="E20" i="10"/>
  <c r="G20" i="10" s="1"/>
  <c r="E22" i="10"/>
  <c r="I22" i="10" s="1"/>
  <c r="Q33" i="10" l="1"/>
  <c r="S33" i="10"/>
  <c r="T33" i="10" s="1"/>
  <c r="Q37" i="10"/>
  <c r="S37" i="10"/>
  <c r="T37" i="10" s="1"/>
  <c r="G38" i="10"/>
  <c r="I36" i="10"/>
  <c r="G34" i="10"/>
  <c r="M35" i="10" s="1"/>
  <c r="O35" i="10" s="1"/>
  <c r="Q35" i="10" s="1"/>
  <c r="I32" i="10"/>
  <c r="I30" i="10"/>
  <c r="I28" i="10"/>
  <c r="I26" i="10"/>
  <c r="I18" i="10"/>
  <c r="I20" i="10"/>
  <c r="G22" i="10"/>
  <c r="G24" i="10"/>
  <c r="G16" i="10"/>
  <c r="S13" i="10"/>
  <c r="T13" i="10" s="1"/>
  <c r="S31" i="10"/>
  <c r="T31" i="10" s="1"/>
  <c r="S29" i="10"/>
  <c r="T29" i="10" s="1"/>
  <c r="S40" i="10"/>
  <c r="F43" i="10" l="1"/>
  <c r="M27" i="10" s="1"/>
  <c r="O27" i="10" s="1"/>
  <c r="S35" i="10"/>
  <c r="T35" i="10" s="1"/>
  <c r="F42" i="10"/>
  <c r="F44" i="10"/>
  <c r="M39" i="10" l="1"/>
  <c r="O39" i="10" s="1"/>
  <c r="M19" i="10"/>
  <c r="O19" i="10" s="1"/>
  <c r="Q19" i="10" s="1"/>
  <c r="S19" i="10" s="1"/>
  <c r="T19" i="10" s="1"/>
  <c r="M17" i="10"/>
  <c r="O17" i="10" s="1"/>
  <c r="Q17" i="10" s="1"/>
  <c r="S17" i="10" s="1"/>
  <c r="T17" i="10" s="1"/>
  <c r="M23" i="10"/>
  <c r="O23" i="10" s="1"/>
  <c r="Q23" i="10" s="1"/>
  <c r="S23" i="10" s="1"/>
  <c r="T23" i="10" s="1"/>
  <c r="M25" i="10"/>
  <c r="O25" i="10" s="1"/>
  <c r="Q25" i="10" s="1"/>
  <c r="S25" i="10" s="1"/>
  <c r="T25" i="10" s="1"/>
  <c r="M21" i="10"/>
  <c r="O21" i="10" s="1"/>
  <c r="Q21" i="10" s="1"/>
  <c r="S21" i="10" s="1"/>
  <c r="T21" i="10" s="1"/>
  <c r="M15" i="10"/>
  <c r="O15" i="10" s="1"/>
  <c r="S15" i="10" s="1"/>
  <c r="T15" i="10" s="1"/>
  <c r="Q27" i="10"/>
  <c r="S27" i="10" s="1"/>
  <c r="T27" i="10" s="1"/>
  <c r="Q39" i="10" l="1"/>
  <c r="S39" i="10" s="1"/>
  <c r="T39" i="10" s="1"/>
</calcChain>
</file>

<file path=xl/sharedStrings.xml><?xml version="1.0" encoding="utf-8"?>
<sst xmlns="http://schemas.openxmlformats.org/spreadsheetml/2006/main" count="142" uniqueCount="139">
  <si>
    <t>θO</t>
    <rPh sb="0" eb="1">
      <t>シータ</t>
    </rPh>
    <phoneticPr fontId="3"/>
  </si>
  <si>
    <t>θi</t>
    <rPh sb="0" eb="2">
      <t>シータイ</t>
    </rPh>
    <phoneticPr fontId="3"/>
  </si>
  <si>
    <t>θ1</t>
    <rPh sb="0" eb="2">
      <t>シータ</t>
    </rPh>
    <phoneticPr fontId="3"/>
  </si>
  <si>
    <t>θ2</t>
  </si>
  <si>
    <t>fs2</t>
  </si>
  <si>
    <t>θ3</t>
  </si>
  <si>
    <t>fs3</t>
  </si>
  <si>
    <t>θ4</t>
  </si>
  <si>
    <t>fs4</t>
  </si>
  <si>
    <t>fA4</t>
  </si>
  <si>
    <t>θ5</t>
  </si>
  <si>
    <t>fs5</t>
  </si>
  <si>
    <t>fA5</t>
  </si>
  <si>
    <t>θ6</t>
  </si>
  <si>
    <t>fs6</t>
  </si>
  <si>
    <t>θ7</t>
  </si>
  <si>
    <t>θ8</t>
  </si>
  <si>
    <t>θ9</t>
  </si>
  <si>
    <t>θ10</t>
  </si>
  <si>
    <t>θ11</t>
  </si>
  <si>
    <t>fs7</t>
  </si>
  <si>
    <t>fs8</t>
  </si>
  <si>
    <t>fs9</t>
  </si>
  <si>
    <t>fs10</t>
  </si>
  <si>
    <t>fs11</t>
  </si>
  <si>
    <t>fA7</t>
  </si>
  <si>
    <t>fA8</t>
  </si>
  <si>
    <t>fA9</t>
  </si>
  <si>
    <t>fA10</t>
  </si>
  <si>
    <t>fA11</t>
  </si>
  <si>
    <t>ΣR</t>
    <rPh sb="0" eb="1">
      <t>シグマ</t>
    </rPh>
    <phoneticPr fontId="3"/>
  </si>
  <si>
    <t>対象部位のリスト</t>
    <rPh sb="0" eb="2">
      <t>タイショウ</t>
    </rPh>
    <rPh sb="2" eb="4">
      <t>ブイ</t>
    </rPh>
    <phoneticPr fontId="3"/>
  </si>
  <si>
    <t>外壁</t>
    <rPh sb="0" eb="2">
      <t>ガイヘキ</t>
    </rPh>
    <phoneticPr fontId="3"/>
  </si>
  <si>
    <t>屋根</t>
    <rPh sb="0" eb="2">
      <t>ヤネ</t>
    </rPh>
    <phoneticPr fontId="3"/>
  </si>
  <si>
    <t>小屋裏に接する断熱壁</t>
    <rPh sb="0" eb="3">
      <t>コヤウラ</t>
    </rPh>
    <rPh sb="4" eb="5">
      <t>セッ</t>
    </rPh>
    <rPh sb="7" eb="9">
      <t>ダンネツ</t>
    </rPh>
    <rPh sb="9" eb="10">
      <t>カベ</t>
    </rPh>
    <phoneticPr fontId="3"/>
  </si>
  <si>
    <t>室内側表面熱伝達抵抗</t>
    <rPh sb="0" eb="2">
      <t>シツナイ</t>
    </rPh>
    <rPh sb="2" eb="3">
      <t>ガワ</t>
    </rPh>
    <rPh sb="3" eb="5">
      <t>ヒョウメン</t>
    </rPh>
    <rPh sb="5" eb="6">
      <t>ネツ</t>
    </rPh>
    <rPh sb="6" eb="8">
      <t>デンタツ</t>
    </rPh>
    <rPh sb="8" eb="10">
      <t>テイコウ</t>
    </rPh>
    <phoneticPr fontId="3"/>
  </si>
  <si>
    <t>室外側表面熱伝達抵抗</t>
    <rPh sb="0" eb="2">
      <t>シツガイ</t>
    </rPh>
    <rPh sb="2" eb="3">
      <t>ガワ</t>
    </rPh>
    <rPh sb="3" eb="5">
      <t>ヒョウメン</t>
    </rPh>
    <rPh sb="5" eb="6">
      <t>ネツ</t>
    </rPh>
    <rPh sb="6" eb="8">
      <t>デンタツ</t>
    </rPh>
    <rPh sb="8" eb="10">
      <t>テイコウ</t>
    </rPh>
    <phoneticPr fontId="3"/>
  </si>
  <si>
    <t>外気</t>
    <rPh sb="0" eb="2">
      <t>ガイキ</t>
    </rPh>
    <phoneticPr fontId="3"/>
  </si>
  <si>
    <t>外気以外</t>
    <rPh sb="0" eb="2">
      <t>ガイキ</t>
    </rPh>
    <rPh sb="2" eb="4">
      <t>イガイ</t>
    </rPh>
    <phoneticPr fontId="3"/>
  </si>
  <si>
    <t>-</t>
    <phoneticPr fontId="3"/>
  </si>
  <si>
    <t>床</t>
    <rPh sb="0" eb="1">
      <t>ユカ</t>
    </rPh>
    <phoneticPr fontId="3"/>
  </si>
  <si>
    <t>天井</t>
    <rPh sb="0" eb="2">
      <t>テンジョウ</t>
    </rPh>
    <phoneticPr fontId="3"/>
  </si>
  <si>
    <t>屋根（外気）</t>
    <rPh sb="0" eb="2">
      <t>ヤネ</t>
    </rPh>
    <rPh sb="3" eb="5">
      <t>ガイキ</t>
    </rPh>
    <phoneticPr fontId="3"/>
  </si>
  <si>
    <t>屋根（外気以外・通気層）</t>
    <rPh sb="0" eb="2">
      <t>ヤネ</t>
    </rPh>
    <rPh sb="3" eb="5">
      <t>ガイキ</t>
    </rPh>
    <rPh sb="5" eb="7">
      <t>イガイ</t>
    </rPh>
    <rPh sb="8" eb="10">
      <t>ツウキ</t>
    </rPh>
    <rPh sb="10" eb="11">
      <t>ソウ</t>
    </rPh>
    <phoneticPr fontId="3"/>
  </si>
  <si>
    <t>天井（外気以外・小屋裏）</t>
    <rPh sb="0" eb="2">
      <t>テンジョウ</t>
    </rPh>
    <rPh sb="3" eb="5">
      <t>ガイキ</t>
    </rPh>
    <rPh sb="5" eb="7">
      <t>イガイ</t>
    </rPh>
    <rPh sb="8" eb="11">
      <t>コヤウラ</t>
    </rPh>
    <phoneticPr fontId="3"/>
  </si>
  <si>
    <t>外壁（外気）</t>
    <rPh sb="0" eb="2">
      <t>ガイヘキ</t>
    </rPh>
    <rPh sb="3" eb="5">
      <t>ガイキ</t>
    </rPh>
    <phoneticPr fontId="3"/>
  </si>
  <si>
    <t>床（外気）</t>
    <rPh sb="0" eb="1">
      <t>ユカ</t>
    </rPh>
    <rPh sb="2" eb="4">
      <t>ガイキ</t>
    </rPh>
    <phoneticPr fontId="3"/>
  </si>
  <si>
    <t>床（外気以外・床裏）</t>
    <rPh sb="0" eb="1">
      <t>ユカ</t>
    </rPh>
    <rPh sb="4" eb="6">
      <t>イガイ</t>
    </rPh>
    <rPh sb="7" eb="8">
      <t>ユカ</t>
    </rPh>
    <rPh sb="8" eb="9">
      <t>ウラ</t>
    </rPh>
    <phoneticPr fontId="3"/>
  </si>
  <si>
    <t>外壁（外気以外・通気層）</t>
    <rPh sb="0" eb="2">
      <t>ガイヘキ</t>
    </rPh>
    <rPh sb="3" eb="4">
      <t>ソト</t>
    </rPh>
    <rPh sb="4" eb="5">
      <t>キ</t>
    </rPh>
    <rPh sb="5" eb="7">
      <t>イガイ</t>
    </rPh>
    <rPh sb="8" eb="10">
      <t>ツウキ</t>
    </rPh>
    <rPh sb="10" eb="11">
      <t>ソウ</t>
    </rPh>
    <phoneticPr fontId="3"/>
  </si>
  <si>
    <t>小屋裏に接する断熱壁</t>
    <rPh sb="0" eb="3">
      <t>コヤウラ</t>
    </rPh>
    <rPh sb="4" eb="5">
      <t>セッ</t>
    </rPh>
    <rPh sb="7" eb="9">
      <t>ダンネツ</t>
    </rPh>
    <rPh sb="9" eb="10">
      <t>ヘキ</t>
    </rPh>
    <phoneticPr fontId="3"/>
  </si>
  <si>
    <t>Rsi=</t>
    <phoneticPr fontId="3"/>
  </si>
  <si>
    <t>Rse=</t>
    <phoneticPr fontId="3"/>
  </si>
  <si>
    <t>fA2</t>
    <phoneticPr fontId="3"/>
  </si>
  <si>
    <t>fA3</t>
    <phoneticPr fontId="3"/>
  </si>
  <si>
    <t>fA6</t>
    <phoneticPr fontId="3"/>
  </si>
  <si>
    <t>fso</t>
    <phoneticPr fontId="3"/>
  </si>
  <si>
    <t>fAo</t>
    <phoneticPr fontId="3"/>
  </si>
  <si>
    <r>
      <rPr>
        <sz val="12"/>
        <rFont val="小塚ゴシック Pro B"/>
        <family val="2"/>
        <charset val="128"/>
      </rPr>
      <t>内部結露計算シート</t>
    </r>
    <rPh sb="0" eb="2">
      <t>ナイブ</t>
    </rPh>
    <rPh sb="2" eb="6">
      <t>ケツロケイサン</t>
    </rPh>
    <phoneticPr fontId="3"/>
  </si>
  <si>
    <r>
      <rPr>
        <sz val="9"/>
        <color theme="0"/>
        <rFont val="ＭＳ ゴシック"/>
        <family val="3"/>
        <charset val="128"/>
      </rPr>
      <t>物件名</t>
    </r>
    <rPh sb="0" eb="2">
      <t>ブッケン</t>
    </rPh>
    <rPh sb="2" eb="3">
      <t>メイ</t>
    </rPh>
    <phoneticPr fontId="3"/>
  </si>
  <si>
    <r>
      <rPr>
        <sz val="9"/>
        <color theme="0"/>
        <rFont val="ＭＳ ゴシック"/>
        <family val="3"/>
        <charset val="128"/>
      </rPr>
      <t>対象部位</t>
    </r>
    <rPh sb="0" eb="2">
      <t>タイショウ</t>
    </rPh>
    <rPh sb="2" eb="4">
      <t>ブイ</t>
    </rPh>
    <phoneticPr fontId="3"/>
  </si>
  <si>
    <r>
      <rPr>
        <sz val="10"/>
        <rFont val="小塚ゴシック Pro H"/>
        <family val="2"/>
        <charset val="128"/>
      </rPr>
      <t>１）室内外条件表</t>
    </r>
    <rPh sb="2" eb="7">
      <t>シツナイガイジョウケン</t>
    </rPh>
    <rPh sb="7" eb="8">
      <t>ヒョウ</t>
    </rPh>
    <phoneticPr fontId="3"/>
  </si>
  <si>
    <r>
      <rPr>
        <sz val="9"/>
        <color theme="0"/>
        <rFont val="ＭＳ ゴシック"/>
        <family val="3"/>
        <charset val="128"/>
      </rPr>
      <t>室内外</t>
    </r>
    <rPh sb="0" eb="3">
      <t>シツナイガイ</t>
    </rPh>
    <phoneticPr fontId="3"/>
  </si>
  <si>
    <r>
      <rPr>
        <sz val="9"/>
        <rFont val="ＭＳ ゴシック"/>
        <family val="3"/>
        <charset val="128"/>
      </rPr>
      <t>温度</t>
    </r>
    <r>
      <rPr>
        <sz val="8"/>
        <rFont val="ＭＳ ゴシック"/>
        <family val="3"/>
        <charset val="128"/>
      </rPr>
      <t>（℃）</t>
    </r>
    <rPh sb="0" eb="2">
      <t>オンド</t>
    </rPh>
    <phoneticPr fontId="3"/>
  </si>
  <si>
    <r>
      <rPr>
        <sz val="9"/>
        <rFont val="ＭＳ ゴシック"/>
        <family val="3"/>
        <charset val="128"/>
      </rPr>
      <t>湿度</t>
    </r>
    <r>
      <rPr>
        <sz val="8"/>
        <rFont val="ＭＳ ゴシック"/>
        <family val="3"/>
        <charset val="128"/>
      </rPr>
      <t>（％）</t>
    </r>
    <rPh sb="0" eb="2">
      <t>シツド</t>
    </rPh>
    <phoneticPr fontId="3"/>
  </si>
  <si>
    <r>
      <rPr>
        <sz val="9"/>
        <color theme="0"/>
        <rFont val="ＭＳ ゴシック"/>
        <family val="3"/>
        <charset val="128"/>
      </rPr>
      <t>室内</t>
    </r>
    <rPh sb="0" eb="2">
      <t>シツナイガイ</t>
    </rPh>
    <phoneticPr fontId="3"/>
  </si>
  <si>
    <r>
      <rPr>
        <sz val="9"/>
        <color theme="0"/>
        <rFont val="ＭＳ ゴシック"/>
        <family val="3"/>
        <charset val="128"/>
      </rPr>
      <t>外気</t>
    </r>
    <rPh sb="0" eb="2">
      <t>ガイキ</t>
    </rPh>
    <phoneticPr fontId="3"/>
  </si>
  <si>
    <r>
      <rPr>
        <sz val="10"/>
        <rFont val="小塚ゴシック Pro H"/>
        <family val="2"/>
        <charset val="128"/>
      </rPr>
      <t>２）層構成物性値一覧表</t>
    </r>
    <rPh sb="2" eb="5">
      <t>ソウコウセイ、</t>
    </rPh>
    <rPh sb="5" eb="11">
      <t>ブッセイチイチランヒョウ</t>
    </rPh>
    <phoneticPr fontId="3"/>
  </si>
  <si>
    <r>
      <rPr>
        <sz val="10"/>
        <rFont val="小塚ゴシック Pro H"/>
        <family val="2"/>
        <charset val="128"/>
      </rPr>
      <t>３）表面・境界面の温度・水蒸気圧一覧表</t>
    </r>
    <phoneticPr fontId="3"/>
  </si>
  <si>
    <r>
      <rPr>
        <sz val="9"/>
        <color theme="0"/>
        <rFont val="ＭＳ ゴシック"/>
        <family val="3"/>
        <charset val="128"/>
      </rPr>
      <t>厚さ</t>
    </r>
    <rPh sb="0" eb="1">
      <t>アツ</t>
    </rPh>
    <phoneticPr fontId="3"/>
  </si>
  <si>
    <r>
      <rPr>
        <sz val="9"/>
        <color theme="0"/>
        <rFont val="ＭＳ ゴシック"/>
        <family val="3"/>
        <charset val="128"/>
      </rPr>
      <t>温度</t>
    </r>
    <rPh sb="0" eb="2">
      <t>オンド</t>
    </rPh>
    <phoneticPr fontId="3"/>
  </si>
  <si>
    <r>
      <rPr>
        <sz val="9"/>
        <color theme="0"/>
        <rFont val="ＭＳ ゴシック"/>
        <family val="3"/>
        <charset val="128"/>
      </rPr>
      <t>飽和水蒸気圧</t>
    </r>
    <rPh sb="0" eb="6">
      <t>ホウワスイジョウキアツ</t>
    </rPh>
    <phoneticPr fontId="3"/>
  </si>
  <si>
    <r>
      <rPr>
        <sz val="9"/>
        <color theme="0"/>
        <rFont val="ＭＳ ゴシック"/>
        <family val="3"/>
        <charset val="128"/>
      </rPr>
      <t>実在水蒸気圧</t>
    </r>
    <rPh sb="0" eb="6">
      <t>ジツザイスイジョウキアツ</t>
    </rPh>
    <phoneticPr fontId="3"/>
  </si>
  <si>
    <r>
      <rPr>
        <sz val="9"/>
        <color theme="0"/>
        <rFont val="ＭＳ ゴシック"/>
        <family val="3"/>
        <charset val="128"/>
      </rPr>
      <t>結露判定</t>
    </r>
    <rPh sb="0" eb="4">
      <t>ケツロハンテイ</t>
    </rPh>
    <phoneticPr fontId="3"/>
  </si>
  <si>
    <r>
      <rPr>
        <b/>
        <sz val="9"/>
        <color theme="0"/>
        <rFont val="ＭＳ ゴシック"/>
        <family val="3"/>
        <charset val="128"/>
      </rPr>
      <t>ｄ</t>
    </r>
  </si>
  <si>
    <r>
      <rPr>
        <sz val="8"/>
        <color theme="0"/>
        <rFont val="ＭＳ ゴシック"/>
        <family val="3"/>
        <charset val="128"/>
      </rPr>
      <t>（ｍ）</t>
    </r>
    <phoneticPr fontId="3"/>
  </si>
  <si>
    <r>
      <rPr>
        <sz val="8"/>
        <color theme="0"/>
        <rFont val="ＭＳ ゴシック"/>
        <family val="3"/>
        <charset val="128"/>
      </rPr>
      <t>（℃）</t>
    </r>
    <phoneticPr fontId="3"/>
  </si>
  <si>
    <r>
      <rPr>
        <sz val="9"/>
        <color theme="0"/>
        <rFont val="ＭＳ ゴシック"/>
        <family val="3"/>
        <charset val="128"/>
      </rPr>
      <t>判定</t>
    </r>
    <rPh sb="0" eb="2">
      <t>ハンテイ</t>
    </rPh>
    <phoneticPr fontId="3"/>
  </si>
  <si>
    <r>
      <rPr>
        <sz val="9"/>
        <rFont val="ＭＳ 明朝"/>
        <family val="1"/>
        <charset val="128"/>
      </rPr>
      <t>室内</t>
    </r>
    <rPh sb="0" eb="2">
      <t>シツナイ</t>
    </rPh>
    <phoneticPr fontId="3"/>
  </si>
  <si>
    <t>fsi</t>
    <phoneticPr fontId="3"/>
  </si>
  <si>
    <t>fAi</t>
    <phoneticPr fontId="3"/>
  </si>
  <si>
    <t>fs1</t>
    <phoneticPr fontId="3"/>
  </si>
  <si>
    <t>fA1</t>
    <phoneticPr fontId="3"/>
  </si>
  <si>
    <r>
      <rPr>
        <sz val="9"/>
        <rFont val="ＭＳ 明朝"/>
        <family val="1"/>
        <charset val="128"/>
      </rPr>
      <t>外気</t>
    </r>
    <rPh sb="0" eb="2">
      <t>ガイキ</t>
    </rPh>
    <phoneticPr fontId="3"/>
  </si>
  <si>
    <r>
      <t xml:space="preserve">Copy right </t>
    </r>
    <r>
      <rPr>
        <sz val="9"/>
        <rFont val="ＭＳ 明朝"/>
        <family val="1"/>
        <charset val="128"/>
      </rPr>
      <t>ⓒ</t>
    </r>
    <r>
      <rPr>
        <sz val="9"/>
        <rFont val="Century"/>
        <family val="1"/>
      </rPr>
      <t>2015</t>
    </r>
    <r>
      <rPr>
        <sz val="9"/>
        <rFont val="ＭＳ 明朝"/>
        <family val="1"/>
        <charset val="128"/>
      </rPr>
      <t>　</t>
    </r>
    <r>
      <rPr>
        <sz val="9"/>
        <rFont val="Century"/>
        <family val="1"/>
      </rPr>
      <t>hyoukakyoukai.All right reserved.</t>
    </r>
    <phoneticPr fontId="3"/>
  </si>
  <si>
    <r>
      <rPr>
        <sz val="9"/>
        <rFont val="ＭＳ ゴシック"/>
        <family val="3"/>
        <charset val="128"/>
      </rPr>
      <t>表面熱伝達抵抗</t>
    </r>
    <r>
      <rPr>
        <sz val="8"/>
        <rFont val="ＭＳ ゴシック"/>
        <family val="3"/>
        <charset val="128"/>
      </rPr>
      <t>（㎡</t>
    </r>
    <r>
      <rPr>
        <sz val="8"/>
        <rFont val="Century"/>
        <family val="1"/>
      </rPr>
      <t>K/W</t>
    </r>
    <r>
      <rPr>
        <sz val="8"/>
        <rFont val="ＭＳ ゴシック"/>
        <family val="3"/>
        <charset val="128"/>
      </rPr>
      <t>）</t>
    </r>
    <rPh sb="0" eb="7">
      <t>ヒョウメンネツデンタツテイコウ</t>
    </rPh>
    <rPh sb="8" eb="9">
      <t>ヘイベイ</t>
    </rPh>
    <phoneticPr fontId="3"/>
  </si>
  <si>
    <r>
      <rPr>
        <sz val="9"/>
        <color theme="0"/>
        <rFont val="ＭＳ ゴシック"/>
        <family val="3"/>
        <charset val="128"/>
      </rPr>
      <t>材料名</t>
    </r>
    <r>
      <rPr>
        <sz val="9"/>
        <color theme="0"/>
        <rFont val="Century"/>
        <family val="1"/>
      </rPr>
      <t xml:space="preserve"> </t>
    </r>
    <r>
      <rPr>
        <sz val="9"/>
        <color theme="0"/>
        <rFont val="ＭＳ ゴシック"/>
        <family val="3"/>
        <charset val="128"/>
      </rPr>
      <t>注</t>
    </r>
    <r>
      <rPr>
        <sz val="9"/>
        <color theme="0"/>
        <rFont val="Century"/>
        <family val="1"/>
      </rPr>
      <t>1</t>
    </r>
    <rPh sb="0" eb="3">
      <t>ザイリョウメイ</t>
    </rPh>
    <phoneticPr fontId="3"/>
  </si>
  <si>
    <r>
      <rPr>
        <sz val="9"/>
        <color theme="0"/>
        <rFont val="ＭＳ ゴシック"/>
        <family val="3"/>
        <charset val="128"/>
      </rPr>
      <t>熱伝導率</t>
    </r>
    <r>
      <rPr>
        <sz val="9"/>
        <color theme="0"/>
        <rFont val="Century"/>
        <family val="1"/>
      </rPr>
      <t>λ</t>
    </r>
    <rPh sb="0" eb="4">
      <t>ネツデンドウリツ</t>
    </rPh>
    <phoneticPr fontId="3"/>
  </si>
  <si>
    <r>
      <rPr>
        <sz val="9"/>
        <color theme="0"/>
        <rFont val="ＭＳ ゴシック"/>
        <family val="3"/>
        <charset val="128"/>
      </rPr>
      <t>熱抵抗Ｒ</t>
    </r>
    <r>
      <rPr>
        <sz val="9"/>
        <color theme="0"/>
        <rFont val="Century"/>
        <family val="1"/>
      </rPr>
      <t xml:space="preserve"> </t>
    </r>
    <r>
      <rPr>
        <sz val="9"/>
        <color theme="0"/>
        <rFont val="ＭＳ ゴシック"/>
        <family val="3"/>
        <charset val="128"/>
      </rPr>
      <t>注</t>
    </r>
    <r>
      <rPr>
        <sz val="9"/>
        <color theme="0"/>
        <rFont val="Century"/>
        <family val="1"/>
      </rPr>
      <t>2</t>
    </r>
    <rPh sb="0" eb="1">
      <t>ネツ</t>
    </rPh>
    <rPh sb="1" eb="3">
      <t>テイコウ</t>
    </rPh>
    <phoneticPr fontId="3"/>
  </si>
  <si>
    <r>
      <rPr>
        <sz val="9"/>
        <color theme="0"/>
        <rFont val="ＭＳ ゴシック"/>
        <family val="3"/>
        <charset val="128"/>
      </rPr>
      <t>透湿比抵抗</t>
    </r>
    <r>
      <rPr>
        <sz val="9"/>
        <color theme="0"/>
        <rFont val="Century"/>
        <family val="1"/>
      </rPr>
      <t>ξ</t>
    </r>
    <rPh sb="0" eb="5">
      <t>トウシツヒテイコウ</t>
    </rPh>
    <phoneticPr fontId="3"/>
  </si>
  <si>
    <r>
      <rPr>
        <sz val="9"/>
        <color theme="0"/>
        <rFont val="ＭＳ ゴシック"/>
        <family val="3"/>
        <charset val="128"/>
      </rPr>
      <t>透湿抵抗Ｒ</t>
    </r>
    <r>
      <rPr>
        <sz val="9"/>
        <color theme="0"/>
        <rFont val="Century"/>
        <family val="1"/>
      </rPr>
      <t xml:space="preserve">' </t>
    </r>
    <r>
      <rPr>
        <sz val="9"/>
        <color theme="0"/>
        <rFont val="ＭＳ ゴシック"/>
        <family val="3"/>
        <charset val="128"/>
      </rPr>
      <t>注</t>
    </r>
    <r>
      <rPr>
        <sz val="9"/>
        <color theme="0"/>
        <rFont val="Century"/>
        <family val="1"/>
      </rPr>
      <t>3</t>
    </r>
    <rPh sb="0" eb="4">
      <t>トウシツテイコウ</t>
    </rPh>
    <phoneticPr fontId="3"/>
  </si>
  <si>
    <r>
      <t>λ</t>
    </r>
    <r>
      <rPr>
        <b/>
        <sz val="9"/>
        <color theme="0"/>
        <rFont val="ＭＳ ゴシック"/>
        <family val="3"/>
        <charset val="128"/>
      </rPr>
      <t>＝ｄ</t>
    </r>
    <r>
      <rPr>
        <b/>
        <sz val="9"/>
        <color theme="0"/>
        <rFont val="Century"/>
        <family val="1"/>
      </rPr>
      <t>÷</t>
    </r>
    <r>
      <rPr>
        <b/>
        <sz val="9"/>
        <color theme="0"/>
        <rFont val="ＭＳ ゴシック"/>
        <family val="3"/>
        <charset val="128"/>
      </rPr>
      <t>Ｒ</t>
    </r>
    <rPh sb="0" eb="1">
      <t>ラムダ</t>
    </rPh>
    <phoneticPr fontId="3"/>
  </si>
  <si>
    <r>
      <rPr>
        <b/>
        <sz val="9"/>
        <color theme="0"/>
        <rFont val="ＭＳ ゴシック"/>
        <family val="3"/>
        <charset val="128"/>
      </rPr>
      <t>Ｒ＝ｄ</t>
    </r>
    <r>
      <rPr>
        <b/>
        <sz val="9"/>
        <color theme="0"/>
        <rFont val="Century"/>
        <family val="1"/>
      </rPr>
      <t xml:space="preserve">÷λ </t>
    </r>
    <phoneticPr fontId="3"/>
  </si>
  <si>
    <r>
      <t>ξ</t>
    </r>
    <r>
      <rPr>
        <b/>
        <sz val="9"/>
        <color theme="0"/>
        <rFont val="ＭＳ ゴシック"/>
        <family val="3"/>
        <charset val="128"/>
      </rPr>
      <t>＝Ｒ</t>
    </r>
    <r>
      <rPr>
        <b/>
        <sz val="9"/>
        <color theme="0"/>
        <rFont val="Century"/>
        <family val="1"/>
      </rPr>
      <t>’÷</t>
    </r>
    <r>
      <rPr>
        <b/>
        <sz val="9"/>
        <color theme="0"/>
        <rFont val="ＭＳ ゴシック"/>
        <family val="3"/>
        <charset val="128"/>
      </rPr>
      <t>ｄ</t>
    </r>
    <rPh sb="0" eb="1">
      <t>クシー</t>
    </rPh>
    <phoneticPr fontId="3"/>
  </si>
  <si>
    <r>
      <rPr>
        <b/>
        <sz val="9"/>
        <color theme="0"/>
        <rFont val="ＭＳ ゴシック"/>
        <family val="3"/>
        <charset val="128"/>
      </rPr>
      <t>Ｒ</t>
    </r>
    <r>
      <rPr>
        <b/>
        <sz val="9"/>
        <color theme="0"/>
        <rFont val="Century"/>
        <family val="1"/>
      </rPr>
      <t>’</t>
    </r>
    <r>
      <rPr>
        <b/>
        <sz val="9"/>
        <color theme="0"/>
        <rFont val="ＭＳ ゴシック"/>
        <family val="3"/>
        <charset val="128"/>
      </rPr>
      <t>＝</t>
    </r>
    <r>
      <rPr>
        <b/>
        <sz val="9"/>
        <color theme="0"/>
        <rFont val="Century"/>
        <family val="1"/>
      </rPr>
      <t>ξ×</t>
    </r>
    <r>
      <rPr>
        <b/>
        <sz val="9"/>
        <color theme="0"/>
        <rFont val="ＭＳ ゴシック"/>
        <family val="3"/>
        <charset val="128"/>
      </rPr>
      <t>ｄ</t>
    </r>
    <phoneticPr fontId="3"/>
  </si>
  <si>
    <r>
      <rPr>
        <sz val="8"/>
        <color theme="0"/>
        <rFont val="ＭＳ ゴシック"/>
        <family val="3"/>
        <charset val="128"/>
      </rPr>
      <t>（</t>
    </r>
    <r>
      <rPr>
        <sz val="8"/>
        <color theme="0"/>
        <rFont val="Century"/>
        <family val="1"/>
      </rPr>
      <t>W/mK</t>
    </r>
    <r>
      <rPr>
        <sz val="8"/>
        <color theme="0"/>
        <rFont val="ＭＳ ゴシック"/>
        <family val="3"/>
        <charset val="128"/>
      </rPr>
      <t>）</t>
    </r>
    <phoneticPr fontId="3"/>
  </si>
  <si>
    <r>
      <rPr>
        <sz val="8"/>
        <color theme="0"/>
        <rFont val="ＭＳ ゴシック"/>
        <family val="3"/>
        <charset val="128"/>
      </rPr>
      <t>（㎡</t>
    </r>
    <r>
      <rPr>
        <sz val="8"/>
        <color theme="0"/>
        <rFont val="Century"/>
        <family val="1"/>
      </rPr>
      <t>K/W</t>
    </r>
    <r>
      <rPr>
        <sz val="8"/>
        <color theme="0"/>
        <rFont val="ＭＳ ゴシック"/>
        <family val="3"/>
        <charset val="128"/>
      </rPr>
      <t>）</t>
    </r>
    <rPh sb="1" eb="2">
      <t>ヘイベイ</t>
    </rPh>
    <phoneticPr fontId="3"/>
  </si>
  <si>
    <r>
      <rPr>
        <sz val="8"/>
        <color theme="0"/>
        <rFont val="ＭＳ ゴシック"/>
        <family val="3"/>
        <charset val="128"/>
      </rPr>
      <t>（</t>
    </r>
    <r>
      <rPr>
        <sz val="8"/>
        <color theme="0"/>
        <rFont val="Century"/>
        <family val="1"/>
      </rPr>
      <t>msPa/ng</t>
    </r>
    <r>
      <rPr>
        <sz val="8"/>
        <color theme="0"/>
        <rFont val="ＭＳ ゴシック"/>
        <family val="3"/>
        <charset val="128"/>
      </rPr>
      <t>）</t>
    </r>
    <phoneticPr fontId="3"/>
  </si>
  <si>
    <r>
      <rPr>
        <sz val="8"/>
        <color theme="0"/>
        <rFont val="ＭＳ ゴシック"/>
        <family val="3"/>
        <charset val="128"/>
      </rPr>
      <t>（㎡</t>
    </r>
    <r>
      <rPr>
        <sz val="8"/>
        <color theme="0"/>
        <rFont val="Century"/>
        <family val="1"/>
      </rPr>
      <t>sPa/ng</t>
    </r>
    <r>
      <rPr>
        <sz val="8"/>
        <color theme="0"/>
        <rFont val="ＭＳ ゴシック"/>
        <family val="3"/>
        <charset val="128"/>
      </rPr>
      <t>）</t>
    </r>
    <rPh sb="1" eb="2">
      <t>ヘイベイ</t>
    </rPh>
    <phoneticPr fontId="3"/>
  </si>
  <si>
    <r>
      <rPr>
        <sz val="8"/>
        <color theme="0"/>
        <rFont val="ＭＳ ゴシック"/>
        <family val="3"/>
        <charset val="128"/>
      </rPr>
      <t>（</t>
    </r>
    <r>
      <rPr>
        <sz val="8"/>
        <color theme="0"/>
        <rFont val="Century"/>
        <family val="1"/>
      </rPr>
      <t>Pa</t>
    </r>
    <r>
      <rPr>
        <sz val="8"/>
        <color theme="0"/>
        <rFont val="ＭＳ ゴシック"/>
        <family val="3"/>
        <charset val="128"/>
      </rPr>
      <t>）</t>
    </r>
    <phoneticPr fontId="3"/>
  </si>
  <si>
    <r>
      <t>ti</t>
    </r>
    <r>
      <rPr>
        <sz val="9"/>
        <rFont val="Century"/>
        <family val="1"/>
      </rPr>
      <t>=</t>
    </r>
    <phoneticPr fontId="3"/>
  </si>
  <si>
    <r>
      <rPr>
        <b/>
        <sz val="9"/>
        <rFont val="ＭＳ ゴシック"/>
        <family val="3"/>
        <charset val="128"/>
      </rPr>
      <t>室内</t>
    </r>
    <r>
      <rPr>
        <b/>
        <sz val="9"/>
        <rFont val="Century"/>
        <family val="1"/>
      </rPr>
      <t>fs=</t>
    </r>
    <rPh sb="0" eb="2">
      <t>シツナイ</t>
    </rPh>
    <phoneticPr fontId="3"/>
  </si>
  <si>
    <r>
      <t>to</t>
    </r>
    <r>
      <rPr>
        <sz val="9"/>
        <rFont val="Century"/>
        <family val="1"/>
      </rPr>
      <t>=</t>
    </r>
    <phoneticPr fontId="3"/>
  </si>
  <si>
    <r>
      <rPr>
        <b/>
        <sz val="9"/>
        <rFont val="ＭＳ ゴシック"/>
        <family val="3"/>
        <charset val="128"/>
      </rPr>
      <t>外気</t>
    </r>
    <r>
      <rPr>
        <b/>
        <sz val="9"/>
        <rFont val="Century"/>
        <family val="1"/>
      </rPr>
      <t>fs</t>
    </r>
    <r>
      <rPr>
        <sz val="9"/>
        <rFont val="Century"/>
        <family val="1"/>
      </rPr>
      <t>=</t>
    </r>
    <rPh sb="0" eb="2">
      <t>ガイキ</t>
    </rPh>
    <phoneticPr fontId="3"/>
  </si>
  <si>
    <r>
      <rPr>
        <b/>
        <sz val="9"/>
        <rFont val="ＭＳ ゴシック"/>
        <family val="3"/>
        <charset val="128"/>
      </rPr>
      <t>外気</t>
    </r>
    <r>
      <rPr>
        <b/>
        <sz val="9"/>
        <rFont val="Century"/>
        <family val="1"/>
      </rPr>
      <t>fA</t>
    </r>
    <r>
      <rPr>
        <sz val="9"/>
        <rFont val="Century"/>
        <family val="1"/>
      </rPr>
      <t>=</t>
    </r>
    <rPh sb="0" eb="2">
      <t>ガイキ</t>
    </rPh>
    <phoneticPr fontId="3"/>
  </si>
  <si>
    <r>
      <rPr>
        <b/>
        <sz val="9"/>
        <rFont val="ＭＳ ゴシック"/>
        <family val="3"/>
        <charset val="128"/>
      </rPr>
      <t>室内</t>
    </r>
    <r>
      <rPr>
        <b/>
        <sz val="9"/>
        <rFont val="Century"/>
        <family val="1"/>
      </rPr>
      <t>f</t>
    </r>
    <r>
      <rPr>
        <b/>
        <vertAlign val="subscript"/>
        <sz val="9"/>
        <rFont val="Century"/>
        <family val="1"/>
      </rPr>
      <t>A</t>
    </r>
    <r>
      <rPr>
        <b/>
        <sz val="9"/>
        <rFont val="Century"/>
        <family val="1"/>
      </rPr>
      <t>=</t>
    </r>
    <rPh sb="0" eb="2">
      <t>シツナイ</t>
    </rPh>
    <phoneticPr fontId="3"/>
  </si>
  <si>
    <r>
      <t>fs-f</t>
    </r>
    <r>
      <rPr>
        <b/>
        <vertAlign val="subscript"/>
        <sz val="9"/>
        <color theme="0"/>
        <rFont val="Century"/>
        <family val="1"/>
      </rPr>
      <t>A</t>
    </r>
    <phoneticPr fontId="3"/>
  </si>
  <si>
    <r>
      <rPr>
        <b/>
        <sz val="9"/>
        <color theme="0"/>
        <rFont val="ＭＳ ゴシック"/>
        <family val="3"/>
        <charset val="128"/>
      </rPr>
      <t>∑</t>
    </r>
    <r>
      <rPr>
        <b/>
        <sz val="9"/>
        <color theme="0"/>
        <rFont val="Century"/>
        <family val="1"/>
      </rPr>
      <t>R</t>
    </r>
    <r>
      <rPr>
        <sz val="9"/>
        <color theme="0"/>
        <rFont val="ＭＳ ゴシック"/>
        <family val="3"/>
        <charset val="128"/>
      </rPr>
      <t>　熱抵抗合計</t>
    </r>
    <rPh sb="3" eb="4">
      <t>ネツ</t>
    </rPh>
    <rPh sb="4" eb="6">
      <t>テイコウ</t>
    </rPh>
    <rPh sb="6" eb="8">
      <t>ゴウケイ</t>
    </rPh>
    <phoneticPr fontId="3"/>
  </si>
  <si>
    <r>
      <t>Rt</t>
    </r>
    <r>
      <rPr>
        <sz val="9"/>
        <color theme="0"/>
        <rFont val="ＭＳ ゴシック"/>
        <family val="3"/>
        <charset val="128"/>
      </rPr>
      <t>＝</t>
    </r>
    <r>
      <rPr>
        <sz val="9"/>
        <color theme="0"/>
        <rFont val="Century"/>
        <family val="1"/>
      </rPr>
      <t>Ro+ΣR+Ri</t>
    </r>
    <rPh sb="6" eb="7">
      <t>シグマ</t>
    </rPh>
    <phoneticPr fontId="3"/>
  </si>
  <si>
    <r>
      <t>R't</t>
    </r>
    <r>
      <rPr>
        <sz val="9"/>
        <color theme="0"/>
        <rFont val="ＭＳ ゴシック"/>
        <family val="3"/>
        <charset val="128"/>
      </rPr>
      <t>＝</t>
    </r>
    <r>
      <rPr>
        <sz val="9"/>
        <color theme="0"/>
        <rFont val="Century"/>
        <family val="1"/>
      </rPr>
      <t>ΣR'</t>
    </r>
    <rPh sb="4" eb="5">
      <t>シグマ</t>
    </rPh>
    <phoneticPr fontId="3"/>
  </si>
  <si>
    <r>
      <t xml:space="preserve">ti </t>
    </r>
    <r>
      <rPr>
        <b/>
        <sz val="9"/>
        <rFont val="ＭＳ Ｐ明朝"/>
        <family val="1"/>
        <charset val="128"/>
      </rPr>
      <t>　</t>
    </r>
    <r>
      <rPr>
        <sz val="9"/>
        <rFont val="Century"/>
        <family val="1"/>
      </rPr>
      <t xml:space="preserve">= </t>
    </r>
    <phoneticPr fontId="3"/>
  </si>
  <si>
    <r>
      <t>to</t>
    </r>
    <r>
      <rPr>
        <b/>
        <vertAlign val="superscript"/>
        <sz val="9"/>
        <rFont val="ＭＳ ゴシック"/>
        <family val="3"/>
        <charset val="128"/>
      </rPr>
      <t>※</t>
    </r>
    <r>
      <rPr>
        <b/>
        <vertAlign val="superscript"/>
        <sz val="9"/>
        <rFont val="Century"/>
        <family val="1"/>
      </rPr>
      <t xml:space="preserve"> </t>
    </r>
    <r>
      <rPr>
        <sz val="9"/>
        <rFont val="Century"/>
        <family val="1"/>
      </rPr>
      <t>=</t>
    </r>
    <phoneticPr fontId="3"/>
  </si>
  <si>
    <t>※外気温は建設地の最寒月の平均気温を入力</t>
    <phoneticPr fontId="3"/>
  </si>
  <si>
    <t>（mm）</t>
    <phoneticPr fontId="3"/>
  </si>
  <si>
    <r>
      <t xml:space="preserve"> Rt</t>
    </r>
    <r>
      <rPr>
        <sz val="9"/>
        <color theme="0"/>
        <rFont val="ＭＳ ゴシック"/>
        <family val="3"/>
        <charset val="128"/>
      </rPr>
      <t>　熱貫流抵抗</t>
    </r>
    <rPh sb="4" eb="9">
      <t>ネツカンリュウテイコウ</t>
    </rPh>
    <phoneticPr fontId="3"/>
  </si>
  <si>
    <r>
      <t xml:space="preserve"> R't</t>
    </r>
    <r>
      <rPr>
        <sz val="9"/>
        <color theme="0"/>
        <rFont val="ＭＳ ゴシック"/>
        <family val="3"/>
        <charset val="128"/>
      </rPr>
      <t>　透湿抵抗合計</t>
    </r>
    <rPh sb="5" eb="11">
      <t>トウシツテイコウゴウケイ</t>
    </rPh>
    <phoneticPr fontId="3"/>
  </si>
  <si>
    <t>☜ 計算対象部位を選択</t>
    <rPh sb="2" eb="4">
      <t>ケイサン</t>
    </rPh>
    <rPh sb="4" eb="6">
      <t>タイショウ</t>
    </rPh>
    <rPh sb="6" eb="8">
      <t>ブイ</t>
    </rPh>
    <rPh sb="9" eb="11">
      <t>センタク</t>
    </rPh>
    <phoneticPr fontId="3"/>
  </si>
  <si>
    <r>
      <rPr>
        <sz val="10"/>
        <rFont val="ＭＳ ゴシック"/>
        <family val="3"/>
        <charset val="128"/>
      </rPr>
      <t>室内表面</t>
    </r>
    <rPh sb="0" eb="2">
      <t>シツナイ</t>
    </rPh>
    <rPh sb="2" eb="4">
      <t>ガイキヒョウメン</t>
    </rPh>
    <phoneticPr fontId="3"/>
  </si>
  <si>
    <r>
      <t>1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2 </t>
    </r>
    <r>
      <rPr>
        <sz val="10"/>
        <rFont val="ＭＳ ゴシック"/>
        <family val="3"/>
        <charset val="128"/>
      </rPr>
      <t>境界面</t>
    </r>
    <rPh sb="4" eb="7">
      <t>キョウカイメン</t>
    </rPh>
    <phoneticPr fontId="3"/>
  </si>
  <si>
    <r>
      <t>2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3 </t>
    </r>
    <r>
      <rPr>
        <sz val="10"/>
        <rFont val="ＭＳ ゴシック"/>
        <family val="3"/>
        <charset val="128"/>
      </rPr>
      <t>境界面</t>
    </r>
    <rPh sb="4" eb="7">
      <t>キョウカイメン</t>
    </rPh>
    <phoneticPr fontId="3"/>
  </si>
  <si>
    <r>
      <t>3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4 </t>
    </r>
    <r>
      <rPr>
        <sz val="10"/>
        <rFont val="ＭＳ ゴシック"/>
        <family val="3"/>
        <charset val="128"/>
      </rPr>
      <t>境界面</t>
    </r>
    <rPh sb="4" eb="7">
      <t>キョウカイメン</t>
    </rPh>
    <phoneticPr fontId="3"/>
  </si>
  <si>
    <r>
      <t>4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5 </t>
    </r>
    <r>
      <rPr>
        <sz val="10"/>
        <rFont val="ＭＳ ゴシック"/>
        <family val="3"/>
        <charset val="128"/>
      </rPr>
      <t>境界面</t>
    </r>
    <rPh sb="4" eb="7">
      <t>キョウカイメン</t>
    </rPh>
    <phoneticPr fontId="3"/>
  </si>
  <si>
    <r>
      <t>5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6 </t>
    </r>
    <r>
      <rPr>
        <sz val="10"/>
        <rFont val="ＭＳ ゴシック"/>
        <family val="3"/>
        <charset val="128"/>
      </rPr>
      <t>境界面</t>
    </r>
    <rPh sb="4" eb="7">
      <t>キョウカイメン</t>
    </rPh>
    <phoneticPr fontId="3"/>
  </si>
  <si>
    <r>
      <t>6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7 </t>
    </r>
    <r>
      <rPr>
        <sz val="10"/>
        <rFont val="ＭＳ ゴシック"/>
        <family val="3"/>
        <charset val="128"/>
      </rPr>
      <t>境界面</t>
    </r>
    <rPh sb="4" eb="7">
      <t>キョウカイメン</t>
    </rPh>
    <phoneticPr fontId="3"/>
  </si>
  <si>
    <r>
      <t>7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8 </t>
    </r>
    <r>
      <rPr>
        <sz val="10"/>
        <rFont val="ＭＳ ゴシック"/>
        <family val="3"/>
        <charset val="128"/>
      </rPr>
      <t>境界面</t>
    </r>
    <rPh sb="4" eb="7">
      <t>キョウカイメン</t>
    </rPh>
    <phoneticPr fontId="3"/>
  </si>
  <si>
    <r>
      <t>8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9 </t>
    </r>
    <r>
      <rPr>
        <sz val="10"/>
        <rFont val="ＭＳ ゴシック"/>
        <family val="3"/>
        <charset val="128"/>
      </rPr>
      <t>境界面</t>
    </r>
    <rPh sb="4" eb="7">
      <t>キョウカイメン</t>
    </rPh>
    <phoneticPr fontId="3"/>
  </si>
  <si>
    <r>
      <t>9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10 </t>
    </r>
    <r>
      <rPr>
        <sz val="10"/>
        <rFont val="ＭＳ ゴシック"/>
        <family val="3"/>
        <charset val="128"/>
      </rPr>
      <t>境界面</t>
    </r>
    <rPh sb="5" eb="8">
      <t>キョウカイメン</t>
    </rPh>
    <phoneticPr fontId="3"/>
  </si>
  <si>
    <r>
      <t>10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11 </t>
    </r>
    <r>
      <rPr>
        <sz val="10"/>
        <rFont val="ＭＳ ゴシック"/>
        <family val="3"/>
        <charset val="128"/>
      </rPr>
      <t>境界面</t>
    </r>
    <rPh sb="6" eb="9">
      <t>キョウカイメン</t>
    </rPh>
    <phoneticPr fontId="3"/>
  </si>
  <si>
    <r>
      <t>11</t>
    </r>
    <r>
      <rPr>
        <sz val="10"/>
        <rFont val="ＭＳ ゴシック"/>
        <family val="3"/>
        <charset val="128"/>
      </rPr>
      <t>～</t>
    </r>
    <r>
      <rPr>
        <sz val="10"/>
        <rFont val="Century"/>
        <family val="1"/>
      </rPr>
      <t xml:space="preserve">12 </t>
    </r>
    <r>
      <rPr>
        <sz val="10"/>
        <rFont val="ＭＳ ゴシック"/>
        <family val="3"/>
        <charset val="128"/>
      </rPr>
      <t>境界面</t>
    </r>
    <rPh sb="6" eb="9">
      <t>キョウカイメン</t>
    </rPh>
    <phoneticPr fontId="3"/>
  </si>
  <si>
    <r>
      <rPr>
        <sz val="10"/>
        <rFont val="ＭＳ ゴシック"/>
        <family val="3"/>
        <charset val="128"/>
      </rPr>
      <t>外気表面</t>
    </r>
    <rPh sb="0" eb="2">
      <t>ガイキ</t>
    </rPh>
    <rPh sb="2" eb="4">
      <t>ガイキヒョウメン</t>
    </rPh>
    <phoneticPr fontId="3"/>
  </si>
  <si>
    <t>　注1：材料の熱伝導率、透湿比抵抗がわからない場合は、厚さ(mm)を1000に設定し熱伝導率、透湿比抵抗の欄に熱抵抗の逆数、透湿抵抗の値を入力する。
　注2：1）空気層など熱抵抗Rで設定する場合は、厚さ(mm)を1000に設定し熱伝導率λの欄に設定する熱抵抗Rの逆数(1/R）を入力する。
　　　  2）シート類など、熱性能を無視する場合は、熱伝導率λの欄に10000を入力する。
　注3：1）防湿層、空気層など透湿抵抗R'で設定する場合は、厚さ(mm)を1000に設定し、透湿比抵抗ξの欄に設定する透湿抵抗R'の値を入力する。</t>
    <phoneticPr fontId="3"/>
  </si>
  <si>
    <t>Excel内部結露計算シートによる計算例-1</t>
    <phoneticPr fontId="35"/>
  </si>
  <si>
    <t>Excel内部結露計算シートによる計算例-2</t>
    <phoneticPr fontId="35"/>
  </si>
  <si>
    <t>ver1.0</t>
    <phoneticPr fontId="3"/>
  </si>
  <si>
    <t>せっこうボード</t>
    <phoneticPr fontId="3"/>
  </si>
  <si>
    <t>防湿フィルムB種</t>
    <rPh sb="0" eb="2">
      <t>ボウシツ</t>
    </rPh>
    <rPh sb="7" eb="8">
      <t>シュ</t>
    </rPh>
    <phoneticPr fontId="3"/>
  </si>
  <si>
    <t>グラスウール16K</t>
    <phoneticPr fontId="3"/>
  </si>
  <si>
    <t>合板</t>
    <rPh sb="0" eb="2">
      <t>ゴウハン</t>
    </rPh>
    <phoneticPr fontId="3"/>
  </si>
  <si>
    <t>アスファルトフェルト22kg</t>
    <phoneticPr fontId="3"/>
  </si>
  <si>
    <t>モルタル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</si>
</sst>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_ "/>
    <numFmt numFmtId="177" formatCode="#,##0.000;[Red]\-#,##0.000"/>
    <numFmt numFmtId="178" formatCode="#,##0.00000;[Red]\-#,##0.00000"/>
    <numFmt numFmtId="179" formatCode="0.0000"/>
    <numFmt numFmtId="180" formatCode="#,##0.0000;[Red]\-#,##0.0000"/>
    <numFmt numFmtId="181" formatCode="0.000"/>
    <numFmt numFmtId="182" formatCode="0.00000"/>
  </numFmts>
  <fonts count="37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Osaka"/>
      <family val="3"/>
      <charset val="128"/>
    </font>
    <font>
      <sz val="6"/>
      <name val="Osaka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sz val="12"/>
      <name val="ＭＳ 明朝"/>
      <family val="1"/>
      <charset val="128"/>
    </font>
    <font>
      <b/>
      <sz val="9"/>
      <name val="ＭＳ 明朝"/>
      <family val="1"/>
      <charset val="128"/>
    </font>
    <font>
      <b/>
      <sz val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9"/>
      <name val="ＭＳ Ｐゴシック"/>
      <family val="3"/>
      <charset val="128"/>
      <scheme val="minor"/>
    </font>
    <font>
      <b/>
      <sz val="9"/>
      <color theme="0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小塚ゴシック Pro H"/>
      <family val="2"/>
      <charset val="128"/>
    </font>
    <font>
      <sz val="12"/>
      <name val="小塚ゴシック Pro B"/>
      <family val="2"/>
      <charset val="128"/>
    </font>
    <font>
      <b/>
      <vertAlign val="superscript"/>
      <sz val="9"/>
      <name val="ＭＳ ゴシック"/>
      <family val="3"/>
      <charset val="128"/>
    </font>
    <font>
      <sz val="12"/>
      <name val="Century"/>
      <family val="1"/>
    </font>
    <font>
      <sz val="10"/>
      <name val="Century"/>
      <family val="1"/>
    </font>
    <font>
      <sz val="9"/>
      <name val="Century"/>
      <family val="1"/>
    </font>
    <font>
      <sz val="9"/>
      <color theme="0"/>
      <name val="Century"/>
      <family val="1"/>
    </font>
    <font>
      <b/>
      <sz val="9"/>
      <name val="Century"/>
      <family val="1"/>
    </font>
    <font>
      <sz val="8"/>
      <name val="Century"/>
      <family val="1"/>
    </font>
    <font>
      <b/>
      <sz val="9"/>
      <color theme="0"/>
      <name val="Century"/>
      <family val="1"/>
    </font>
    <font>
      <sz val="8"/>
      <color theme="0"/>
      <name val="Century"/>
      <family val="1"/>
    </font>
    <font>
      <sz val="9"/>
      <color rgb="FFFF0000"/>
      <name val="Century"/>
      <family val="1"/>
    </font>
    <font>
      <b/>
      <vertAlign val="subscript"/>
      <sz val="9"/>
      <name val="Century"/>
      <family val="1"/>
    </font>
    <font>
      <b/>
      <vertAlign val="subscript"/>
      <sz val="9"/>
      <color theme="0"/>
      <name val="Century"/>
      <family val="1"/>
    </font>
    <font>
      <sz val="9"/>
      <name val="HG丸ｺﾞｼｯｸM-PRO"/>
      <family val="3"/>
      <charset val="128"/>
    </font>
    <font>
      <b/>
      <sz val="9"/>
      <name val="ＭＳ Ｐ明朝"/>
      <family val="1"/>
      <charset val="128"/>
    </font>
    <font>
      <b/>
      <vertAlign val="superscript"/>
      <sz val="9"/>
      <name val="Century"/>
      <family val="1"/>
    </font>
    <font>
      <b/>
      <sz val="10"/>
      <name val="Century"/>
      <family val="1"/>
    </font>
    <font>
      <b/>
      <sz val="11"/>
      <color theme="1"/>
      <name val="ＭＳ Ｐゴシック"/>
      <family val="3"/>
      <charset val="128"/>
      <scheme val="minor"/>
    </font>
    <font>
      <sz val="6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9"/>
      <color rgb="FFFF0000"/>
      <name val="ＭＳ Ｐ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B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9FF66"/>
        <bgColor indexed="64"/>
      </patternFill>
    </fill>
  </fills>
  <borders count="10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Dashed">
        <color rgb="FFC00000"/>
      </bottom>
      <diagonal/>
    </border>
    <border>
      <left style="thin">
        <color indexed="64"/>
      </left>
      <right style="thin">
        <color indexed="64"/>
      </right>
      <top style="mediumDashed">
        <color rgb="FFC00000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hair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hair">
        <color indexed="64"/>
      </diagonal>
    </border>
    <border>
      <left style="thin">
        <color indexed="64"/>
      </left>
      <right style="medium">
        <color rgb="FFC00000"/>
      </right>
      <top/>
      <bottom style="medium">
        <color rgb="FFC00000"/>
      </bottom>
      <diagonal/>
    </border>
    <border>
      <left style="thin">
        <color indexed="64"/>
      </left>
      <right style="medium">
        <color rgb="FFC00000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rgb="FFC00000"/>
      </right>
      <top style="hair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/>
      <diagonal style="hair">
        <color indexed="64"/>
      </diagonal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/>
      <top style="thin">
        <color theme="0"/>
      </top>
      <bottom style="thin">
        <color auto="1"/>
      </bottom>
      <diagonal/>
    </border>
    <border>
      <left/>
      <right style="thin">
        <color indexed="64"/>
      </right>
      <top style="thin">
        <color theme="0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rgb="FFC00000"/>
      </top>
      <bottom/>
      <diagonal/>
    </border>
    <border>
      <left style="thin">
        <color indexed="64"/>
      </left>
      <right/>
      <top style="dashed">
        <color rgb="FFC00000"/>
      </top>
      <bottom/>
      <diagonal/>
    </border>
    <border>
      <left/>
      <right style="thin">
        <color indexed="64"/>
      </right>
      <top style="dashed">
        <color rgb="FFC00000"/>
      </top>
      <bottom/>
      <diagonal/>
    </border>
    <border>
      <left style="thin">
        <color indexed="64"/>
      </left>
      <right style="thin">
        <color indexed="64"/>
      </right>
      <top/>
      <bottom style="dashed">
        <color rgb="FFC00000"/>
      </bottom>
      <diagonal/>
    </border>
    <border>
      <left style="thin">
        <color indexed="64"/>
      </left>
      <right/>
      <top/>
      <bottom style="dashed">
        <color rgb="FFC00000"/>
      </bottom>
      <diagonal/>
    </border>
    <border>
      <left/>
      <right style="thin">
        <color indexed="64"/>
      </right>
      <top/>
      <bottom style="dashed">
        <color rgb="FFC00000"/>
      </bottom>
      <diagonal/>
    </border>
    <border>
      <left style="thin">
        <color indexed="64"/>
      </left>
      <right style="thin">
        <color indexed="64"/>
      </right>
      <top style="dashed">
        <color rgb="FFC00000"/>
      </top>
      <bottom style="mediumDashed">
        <color rgb="FFC00000"/>
      </bottom>
      <diagonal/>
    </border>
    <border>
      <left style="thin">
        <color indexed="64"/>
      </left>
      <right style="thin">
        <color indexed="64"/>
      </right>
      <top style="mediumDashed">
        <color rgb="FFC00000"/>
      </top>
      <bottom style="dashed">
        <color rgb="FFC00000"/>
      </bottom>
      <diagonal/>
    </border>
    <border>
      <left style="thin">
        <color theme="1"/>
      </left>
      <right style="thin">
        <color indexed="64"/>
      </right>
      <top style="dashed">
        <color rgb="FFC00000"/>
      </top>
      <bottom/>
      <diagonal/>
    </border>
    <border>
      <left style="thin">
        <color theme="1"/>
      </left>
      <right style="thin">
        <color indexed="64"/>
      </right>
      <top/>
      <bottom style="dashed">
        <color rgb="FFC00000"/>
      </bottom>
      <diagonal/>
    </border>
    <border>
      <left/>
      <right/>
      <top style="dashed">
        <color rgb="FFC00000"/>
      </top>
      <bottom/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dashed">
        <color rgb="FFC00000"/>
      </bottom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hair">
        <color auto="1"/>
      </top>
      <bottom style="thin">
        <color theme="1"/>
      </bottom>
      <diagonal/>
    </border>
    <border>
      <left/>
      <right style="thin">
        <color indexed="64"/>
      </right>
      <top style="hair">
        <color auto="1"/>
      </top>
      <bottom style="thin">
        <color theme="1"/>
      </bottom>
      <diagonal/>
    </border>
    <border>
      <left/>
      <right/>
      <top style="hair">
        <color auto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medium">
        <color rgb="FFC00000"/>
      </left>
      <right style="thin">
        <color theme="0"/>
      </right>
      <top style="medium">
        <color rgb="FFC00000"/>
      </top>
      <bottom style="thin">
        <color theme="0"/>
      </bottom>
      <diagonal/>
    </border>
    <border>
      <left style="thin">
        <color theme="0"/>
      </left>
      <right style="medium">
        <color rgb="FFC00000"/>
      </right>
      <top style="medium">
        <color rgb="FFC00000"/>
      </top>
      <bottom style="thin">
        <color theme="0"/>
      </bottom>
      <diagonal/>
    </border>
    <border>
      <left style="medium">
        <color rgb="FFC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C00000"/>
      </right>
      <top style="thin">
        <color theme="0"/>
      </top>
      <bottom style="thin">
        <color theme="0"/>
      </bottom>
      <diagonal/>
    </border>
    <border>
      <left style="medium">
        <color rgb="FFC0000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rgb="FFC00000"/>
      </right>
      <top style="thin">
        <color theme="0"/>
      </top>
      <bottom style="thin">
        <color indexed="64"/>
      </bottom>
      <diagonal/>
    </border>
    <border>
      <left style="medium">
        <color rgb="FFC00000"/>
      </left>
      <right style="thin">
        <color indexed="64"/>
      </right>
      <top/>
      <bottom/>
      <diagonal/>
    </border>
    <border>
      <left style="medium">
        <color rgb="FFC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C00000"/>
      </right>
      <top style="thin">
        <color indexed="64"/>
      </top>
      <bottom/>
      <diagonal/>
    </border>
    <border>
      <left style="medium">
        <color rgb="FFC00000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medium">
        <color rgb="FFC00000"/>
      </right>
      <top style="hair">
        <color auto="1"/>
      </top>
      <bottom style="thin">
        <color auto="1"/>
      </bottom>
      <diagonal/>
    </border>
    <border>
      <left style="medium">
        <color rgb="FFC00000"/>
      </left>
      <right style="thin">
        <color indexed="64"/>
      </right>
      <top style="hair">
        <color indexed="64"/>
      </top>
      <bottom/>
      <diagonal/>
    </border>
    <border>
      <left style="medium">
        <color rgb="FFC00000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rgb="FFC00000"/>
      </right>
      <top style="thin">
        <color theme="1"/>
      </top>
      <bottom/>
      <diagonal/>
    </border>
    <border>
      <left style="medium">
        <color rgb="FFC00000"/>
      </left>
      <right style="thin">
        <color indexed="64"/>
      </right>
      <top style="hair">
        <color auto="1"/>
      </top>
      <bottom style="thin">
        <color theme="1"/>
      </bottom>
      <diagonal/>
    </border>
    <border>
      <left style="thin">
        <color indexed="64"/>
      </left>
      <right style="medium">
        <color rgb="FFC00000"/>
      </right>
      <top style="hair">
        <color auto="1"/>
      </top>
      <bottom style="thin">
        <color theme="1"/>
      </bottom>
      <diagonal/>
    </border>
    <border>
      <left style="medium">
        <color rgb="FFC00000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rgb="FFC00000"/>
      </right>
      <top/>
      <bottom style="hair">
        <color indexed="64"/>
      </bottom>
      <diagonal/>
    </border>
    <border>
      <left style="medium">
        <color rgb="FFC00000"/>
      </left>
      <right style="thin">
        <color indexed="64"/>
      </right>
      <top/>
      <bottom style="medium">
        <color rgb="FFC00000"/>
      </bottom>
      <diagonal/>
    </border>
    <border>
      <left style="thin">
        <color indexed="64"/>
      </left>
      <right style="thin">
        <color indexed="64"/>
      </right>
      <top style="hair">
        <color theme="0"/>
      </top>
      <bottom style="hair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0"/>
      </top>
      <bottom style="hair">
        <color theme="0"/>
      </bottom>
      <diagonal/>
    </border>
    <border>
      <left/>
      <right style="thin">
        <color indexed="64"/>
      </right>
      <top style="hair">
        <color theme="0"/>
      </top>
      <bottom style="hair">
        <color theme="0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/>
    <xf numFmtId="0" fontId="1" fillId="0" borderId="0">
      <alignment vertical="center"/>
    </xf>
  </cellStyleXfs>
  <cellXfs count="277">
    <xf numFmtId="0" fontId="0" fillId="0" borderId="0" xfId="0">
      <alignment vertical="center"/>
    </xf>
    <xf numFmtId="0" fontId="0" fillId="0" borderId="0" xfId="0" applyFont="1" applyFill="1" applyBorder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Fill="1">
      <alignment vertical="center"/>
    </xf>
    <xf numFmtId="0" fontId="7" fillId="0" borderId="0" xfId="0" applyFont="1" applyFill="1" applyBorder="1">
      <alignment vertical="center"/>
    </xf>
    <xf numFmtId="176" fontId="7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176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right" vertical="center"/>
    </xf>
    <xf numFmtId="0" fontId="10" fillId="0" borderId="0" xfId="0" applyFont="1" applyFill="1" applyBorder="1">
      <alignment vertical="center"/>
    </xf>
    <xf numFmtId="0" fontId="13" fillId="8" borderId="29" xfId="0" applyFont="1" applyFill="1" applyBorder="1" applyAlignment="1" applyProtection="1">
      <alignment horizontal="center" vertical="center"/>
    </xf>
    <xf numFmtId="0" fontId="6" fillId="0" borderId="0" xfId="0" applyFont="1" applyProtection="1">
      <alignment vertical="center"/>
    </xf>
    <xf numFmtId="0" fontId="5" fillId="0" borderId="0" xfId="0" applyFont="1" applyProtection="1">
      <alignment vertical="center"/>
    </xf>
    <xf numFmtId="0" fontId="0" fillId="0" borderId="8" xfId="0" applyBorder="1" applyAlignment="1" applyProtection="1">
      <alignment vertical="center"/>
    </xf>
    <xf numFmtId="0" fontId="0" fillId="0" borderId="8" xfId="0" applyBorder="1" applyAlignment="1" applyProtection="1">
      <alignment horizontal="center" vertical="center"/>
    </xf>
    <xf numFmtId="0" fontId="0" fillId="0" borderId="8" xfId="0" applyBorder="1" applyProtection="1">
      <alignment vertical="center"/>
    </xf>
    <xf numFmtId="0" fontId="5" fillId="0" borderId="8" xfId="0" applyFont="1" applyBorder="1" applyProtection="1">
      <alignment vertical="center"/>
    </xf>
    <xf numFmtId="0" fontId="5" fillId="0" borderId="2" xfId="0" applyFont="1" applyBorder="1" applyProtection="1">
      <alignment vertical="center"/>
    </xf>
    <xf numFmtId="0" fontId="0" fillId="0" borderId="8" xfId="0" applyFill="1" applyBorder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</xf>
    <xf numFmtId="0" fontId="5" fillId="0" borderId="0" xfId="0" applyFont="1" applyFill="1" applyProtection="1">
      <alignment vertical="center"/>
    </xf>
    <xf numFmtId="176" fontId="8" fillId="0" borderId="0" xfId="0" applyNumberFormat="1" applyFont="1" applyFill="1" applyBorder="1" applyAlignment="1" applyProtection="1">
      <alignment horizontal="right" vertical="center"/>
    </xf>
    <xf numFmtId="176" fontId="8" fillId="0" borderId="0" xfId="0" applyNumberFormat="1" applyFont="1" applyFill="1" applyBorder="1" applyAlignment="1" applyProtection="1">
      <alignment horizontal="left" vertical="center"/>
    </xf>
    <xf numFmtId="176" fontId="8" fillId="0" borderId="0" xfId="0" applyNumberFormat="1" applyFont="1" applyFill="1" applyBorder="1" applyAlignment="1" applyProtection="1">
      <alignment horizontal="center" vertical="center"/>
    </xf>
    <xf numFmtId="176" fontId="7" fillId="0" borderId="0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Border="1" applyProtection="1">
      <alignment vertical="center"/>
    </xf>
    <xf numFmtId="0" fontId="18" fillId="0" borderId="0" xfId="0" applyFont="1" applyProtection="1">
      <alignment vertical="center"/>
    </xf>
    <xf numFmtId="0" fontId="19" fillId="0" borderId="0" xfId="0" applyFont="1" applyProtection="1">
      <alignment vertical="center"/>
    </xf>
    <xf numFmtId="0" fontId="20" fillId="0" borderId="0" xfId="0" applyFont="1" applyProtection="1">
      <alignment vertical="center"/>
    </xf>
    <xf numFmtId="0" fontId="20" fillId="0" borderId="0" xfId="0" applyFont="1" applyAlignment="1" applyProtection="1">
      <alignment horizontal="right" vertical="center"/>
    </xf>
    <xf numFmtId="0" fontId="21" fillId="5" borderId="0" xfId="0" applyFont="1" applyFill="1" applyAlignment="1" applyProtection="1">
      <alignment horizontal="center" vertical="center"/>
    </xf>
    <xf numFmtId="0" fontId="20" fillId="3" borderId="8" xfId="0" applyFont="1" applyFill="1" applyBorder="1" applyAlignment="1" applyProtection="1">
      <alignment horizontal="center" vertical="center"/>
    </xf>
    <xf numFmtId="0" fontId="20" fillId="0" borderId="0" xfId="0" applyFont="1" applyBorder="1" applyProtection="1">
      <alignment vertical="center"/>
    </xf>
    <xf numFmtId="0" fontId="22" fillId="3" borderId="10" xfId="0" applyFont="1" applyFill="1" applyBorder="1" applyAlignment="1" applyProtection="1">
      <alignment horizontal="right" vertical="center"/>
    </xf>
    <xf numFmtId="0" fontId="22" fillId="10" borderId="9" xfId="0" applyFont="1" applyFill="1" applyBorder="1" applyAlignment="1" applyProtection="1">
      <alignment horizontal="left" vertical="center"/>
    </xf>
    <xf numFmtId="0" fontId="22" fillId="10" borderId="8" xfId="0" applyFont="1" applyFill="1" applyBorder="1" applyAlignment="1" applyProtection="1">
      <alignment horizontal="center" vertical="center"/>
    </xf>
    <xf numFmtId="0" fontId="20" fillId="3" borderId="10" xfId="0" applyFont="1" applyFill="1" applyBorder="1" applyAlignment="1" applyProtection="1">
      <alignment horizontal="right" vertical="center"/>
    </xf>
    <xf numFmtId="0" fontId="20" fillId="0" borderId="9" xfId="0" applyFont="1" applyFill="1" applyBorder="1" applyAlignment="1" applyProtection="1">
      <alignment horizontal="left" vertical="center"/>
    </xf>
    <xf numFmtId="0" fontId="22" fillId="6" borderId="9" xfId="0" applyFont="1" applyFill="1" applyBorder="1" applyAlignment="1" applyProtection="1">
      <alignment horizontal="left" vertical="center"/>
      <protection locked="0"/>
    </xf>
    <xf numFmtId="0" fontId="21" fillId="8" borderId="26" xfId="0" applyFont="1" applyFill="1" applyBorder="1" applyAlignment="1" applyProtection="1">
      <alignment horizontal="center" vertical="center"/>
    </xf>
    <xf numFmtId="0" fontId="21" fillId="8" borderId="0" xfId="0" applyFont="1" applyFill="1" applyBorder="1" applyAlignment="1" applyProtection="1">
      <alignment horizontal="center" vertical="center"/>
    </xf>
    <xf numFmtId="0" fontId="21" fillId="8" borderId="37" xfId="0" applyFont="1" applyFill="1" applyBorder="1" applyProtection="1">
      <alignment vertical="center"/>
    </xf>
    <xf numFmtId="0" fontId="24" fillId="8" borderId="26" xfId="0" applyFont="1" applyFill="1" applyBorder="1" applyAlignment="1" applyProtection="1">
      <alignment horizontal="center" vertical="center"/>
    </xf>
    <xf numFmtId="0" fontId="24" fillId="8" borderId="30" xfId="0" applyFont="1" applyFill="1" applyBorder="1" applyAlignment="1" applyProtection="1">
      <alignment horizontal="center" vertical="center"/>
    </xf>
    <xf numFmtId="0" fontId="24" fillId="8" borderId="40" xfId="0" applyFont="1" applyFill="1" applyBorder="1" applyAlignment="1" applyProtection="1">
      <alignment horizontal="center" vertical="center"/>
    </xf>
    <xf numFmtId="0" fontId="25" fillId="8" borderId="31" xfId="0" applyFont="1" applyFill="1" applyBorder="1" applyAlignment="1" applyProtection="1">
      <alignment horizontal="center" vertical="center"/>
    </xf>
    <xf numFmtId="0" fontId="25" fillId="8" borderId="27" xfId="0" applyFont="1" applyFill="1" applyBorder="1" applyAlignment="1" applyProtection="1">
      <alignment horizontal="center" vertical="center"/>
    </xf>
    <xf numFmtId="0" fontId="25" fillId="8" borderId="4" xfId="0" applyFont="1" applyFill="1" applyBorder="1" applyAlignment="1" applyProtection="1">
      <alignment horizontal="center" vertical="center"/>
    </xf>
    <xf numFmtId="0" fontId="24" fillId="9" borderId="81" xfId="0" applyFont="1" applyFill="1" applyBorder="1" applyAlignment="1" applyProtection="1">
      <alignment horizontal="center" vertical="center"/>
    </xf>
    <xf numFmtId="0" fontId="21" fillId="9" borderId="82" xfId="0" applyFont="1" applyFill="1" applyBorder="1" applyAlignment="1" applyProtection="1">
      <alignment horizontal="center" vertical="center"/>
    </xf>
    <xf numFmtId="0" fontId="20" fillId="3" borderId="6" xfId="0" applyFont="1" applyFill="1" applyBorder="1" applyAlignment="1" applyProtection="1">
      <alignment horizontal="center" vertical="center"/>
    </xf>
    <xf numFmtId="176" fontId="22" fillId="2" borderId="1" xfId="0" applyNumberFormat="1" applyFont="1" applyFill="1" applyBorder="1" applyAlignment="1" applyProtection="1">
      <alignment horizontal="right" vertical="center"/>
    </xf>
    <xf numFmtId="176" fontId="22" fillId="2" borderId="3" xfId="0" applyNumberFormat="1" applyFont="1" applyFill="1" applyBorder="1" applyAlignment="1" applyProtection="1">
      <alignment horizontal="left" vertical="center"/>
    </xf>
    <xf numFmtId="176" fontId="22" fillId="0" borderId="83" xfId="0" applyNumberFormat="1" applyFont="1" applyFill="1" applyBorder="1" applyAlignment="1" applyProtection="1">
      <alignment horizontal="right" vertical="center"/>
    </xf>
    <xf numFmtId="176" fontId="22" fillId="2" borderId="12" xfId="0" applyNumberFormat="1" applyFont="1" applyFill="1" applyBorder="1" applyAlignment="1" applyProtection="1">
      <alignment horizontal="right" vertical="center"/>
    </xf>
    <xf numFmtId="176" fontId="22" fillId="2" borderId="5" xfId="0" applyNumberFormat="1" applyFont="1" applyFill="1" applyBorder="1" applyAlignment="1" applyProtection="1">
      <alignment horizontal="left" vertical="center"/>
    </xf>
    <xf numFmtId="176" fontId="22" fillId="0" borderId="84" xfId="0" applyNumberFormat="1" applyFont="1" applyFill="1" applyBorder="1" applyAlignment="1" applyProtection="1">
      <alignment horizontal="right" vertical="center"/>
    </xf>
    <xf numFmtId="0" fontId="20" fillId="2" borderId="52" xfId="0" applyFont="1" applyFill="1" applyBorder="1" applyProtection="1">
      <alignment vertical="center"/>
    </xf>
    <xf numFmtId="0" fontId="20" fillId="2" borderId="51" xfId="0" applyFont="1" applyFill="1" applyBorder="1" applyProtection="1">
      <alignment vertical="center"/>
    </xf>
    <xf numFmtId="177" fontId="20" fillId="2" borderId="51" xfId="1" applyNumberFormat="1" applyFont="1" applyFill="1" applyBorder="1" applyAlignment="1" applyProtection="1">
      <alignment horizontal="right" vertical="center"/>
    </xf>
    <xf numFmtId="178" fontId="20" fillId="2" borderId="51" xfId="1" applyNumberFormat="1" applyFont="1" applyFill="1" applyBorder="1" applyAlignment="1" applyProtection="1">
      <alignment horizontal="right" vertical="center"/>
    </xf>
    <xf numFmtId="0" fontId="20" fillId="0" borderId="61" xfId="0" applyFont="1" applyBorder="1" applyProtection="1">
      <alignment vertical="center"/>
    </xf>
    <xf numFmtId="176" fontId="20" fillId="2" borderId="62" xfId="0" applyNumberFormat="1" applyFont="1" applyFill="1" applyBorder="1" applyAlignment="1" applyProtection="1">
      <alignment horizontal="right" vertical="center"/>
    </xf>
    <xf numFmtId="176" fontId="22" fillId="2" borderId="63" xfId="0" applyNumberFormat="1" applyFont="1" applyFill="1" applyBorder="1" applyAlignment="1" applyProtection="1">
      <alignment horizontal="left" vertical="center"/>
    </xf>
    <xf numFmtId="176" fontId="22" fillId="0" borderId="86" xfId="0" applyNumberFormat="1" applyFont="1" applyFill="1" applyBorder="1" applyAlignment="1" applyProtection="1">
      <alignment horizontal="right" vertical="center"/>
    </xf>
    <xf numFmtId="0" fontId="20" fillId="6" borderId="55" xfId="0" applyFont="1" applyFill="1" applyBorder="1" applyProtection="1">
      <alignment vertical="center"/>
      <protection locked="0"/>
    </xf>
    <xf numFmtId="179" fontId="20" fillId="2" borderId="54" xfId="0" applyNumberFormat="1" applyFont="1" applyFill="1" applyBorder="1" applyProtection="1">
      <alignment vertical="center"/>
    </xf>
    <xf numFmtId="181" fontId="20" fillId="6" borderId="55" xfId="0" applyNumberFormat="1" applyFont="1" applyFill="1" applyBorder="1" applyProtection="1">
      <alignment vertical="center"/>
      <protection locked="0"/>
    </xf>
    <xf numFmtId="180" fontId="20" fillId="2" borderId="54" xfId="1" applyNumberFormat="1" applyFont="1" applyFill="1" applyBorder="1" applyAlignment="1" applyProtection="1">
      <alignment horizontal="right" vertical="center"/>
    </xf>
    <xf numFmtId="182" fontId="20" fillId="6" borderId="55" xfId="0" applyNumberFormat="1" applyFont="1" applyFill="1" applyBorder="1" applyProtection="1">
      <alignment vertical="center"/>
      <protection locked="0"/>
    </xf>
    <xf numFmtId="178" fontId="20" fillId="2" borderId="54" xfId="1" applyNumberFormat="1" applyFont="1" applyFill="1" applyBorder="1" applyAlignment="1" applyProtection="1">
      <alignment horizontal="right" vertical="center"/>
    </xf>
    <xf numFmtId="0" fontId="20" fillId="0" borderId="65" xfId="0" applyFont="1" applyBorder="1" applyProtection="1">
      <alignment vertical="center"/>
    </xf>
    <xf numFmtId="0" fontId="20" fillId="2" borderId="1" xfId="0" applyFont="1" applyFill="1" applyBorder="1" applyProtection="1">
      <alignment vertical="center"/>
    </xf>
    <xf numFmtId="179" fontId="20" fillId="2" borderId="7" xfId="0" applyNumberFormat="1" applyFont="1" applyFill="1" applyBorder="1" applyProtection="1">
      <alignment vertical="center"/>
    </xf>
    <xf numFmtId="181" fontId="20" fillId="2" borderId="1" xfId="0" applyNumberFormat="1" applyFont="1" applyFill="1" applyBorder="1" applyProtection="1">
      <alignment vertical="center"/>
    </xf>
    <xf numFmtId="180" fontId="20" fillId="2" borderId="7" xfId="1" applyNumberFormat="1" applyFont="1" applyFill="1" applyBorder="1" applyAlignment="1" applyProtection="1">
      <alignment horizontal="right" vertical="center"/>
    </xf>
    <xf numFmtId="182" fontId="20" fillId="2" borderId="1" xfId="0" applyNumberFormat="1" applyFont="1" applyFill="1" applyBorder="1" applyProtection="1">
      <alignment vertical="center"/>
    </xf>
    <xf numFmtId="178" fontId="20" fillId="2" borderId="7" xfId="1" applyNumberFormat="1" applyFont="1" applyFill="1" applyBorder="1" applyAlignment="1" applyProtection="1">
      <alignment horizontal="right" vertical="center"/>
    </xf>
    <xf numFmtId="176" fontId="20" fillId="2" borderId="20" xfId="0" applyNumberFormat="1" applyFont="1" applyFill="1" applyBorder="1" applyAlignment="1" applyProtection="1">
      <alignment horizontal="right" vertical="center"/>
    </xf>
    <xf numFmtId="176" fontId="22" fillId="2" borderId="21" xfId="0" applyNumberFormat="1" applyFont="1" applyFill="1" applyBorder="1" applyAlignment="1" applyProtection="1">
      <alignment horizontal="left" vertical="center"/>
    </xf>
    <xf numFmtId="176" fontId="22" fillId="0" borderId="88" xfId="0" applyNumberFormat="1" applyFont="1" applyFill="1" applyBorder="1" applyAlignment="1" applyProtection="1">
      <alignment horizontal="right" vertical="center"/>
    </xf>
    <xf numFmtId="0" fontId="20" fillId="6" borderId="1" xfId="0" applyFont="1" applyFill="1" applyBorder="1" applyProtection="1">
      <alignment vertical="center"/>
      <protection locked="0"/>
    </xf>
    <xf numFmtId="181" fontId="20" fillId="6" borderId="1" xfId="0" applyNumberFormat="1" applyFont="1" applyFill="1" applyBorder="1" applyProtection="1">
      <alignment vertical="center"/>
      <protection locked="0"/>
    </xf>
    <xf numFmtId="182" fontId="20" fillId="6" borderId="1" xfId="0" applyNumberFormat="1" applyFont="1" applyFill="1" applyBorder="1" applyProtection="1">
      <alignment vertical="center"/>
      <protection locked="0"/>
    </xf>
    <xf numFmtId="176" fontId="22" fillId="2" borderId="74" xfId="0" applyNumberFormat="1" applyFont="1" applyFill="1" applyBorder="1" applyAlignment="1" applyProtection="1">
      <alignment horizontal="right" vertical="center"/>
    </xf>
    <xf numFmtId="176" fontId="22" fillId="2" borderId="75" xfId="0" applyNumberFormat="1" applyFont="1" applyFill="1" applyBorder="1" applyAlignment="1" applyProtection="1">
      <alignment horizontal="left" vertical="center"/>
    </xf>
    <xf numFmtId="176" fontId="22" fillId="0" borderId="89" xfId="0" applyNumberFormat="1" applyFont="1" applyFill="1" applyBorder="1" applyAlignment="1" applyProtection="1">
      <alignment horizontal="right" vertical="center"/>
    </xf>
    <xf numFmtId="179" fontId="20" fillId="2" borderId="51" xfId="0" applyNumberFormat="1" applyFont="1" applyFill="1" applyBorder="1" applyProtection="1">
      <alignment vertical="center"/>
    </xf>
    <xf numFmtId="181" fontId="20" fillId="2" borderId="52" xfId="0" applyNumberFormat="1" applyFont="1" applyFill="1" applyBorder="1" applyProtection="1">
      <alignment vertical="center"/>
    </xf>
    <xf numFmtId="180" fontId="20" fillId="2" borderId="51" xfId="1" applyNumberFormat="1" applyFont="1" applyFill="1" applyBorder="1" applyAlignment="1" applyProtection="1">
      <alignment horizontal="right" vertical="center"/>
    </xf>
    <xf numFmtId="182" fontId="20" fillId="2" borderId="52" xfId="0" applyNumberFormat="1" applyFont="1" applyFill="1" applyBorder="1" applyProtection="1">
      <alignment vertical="center"/>
    </xf>
    <xf numFmtId="176" fontId="20" fillId="2" borderId="70" xfId="0" applyNumberFormat="1" applyFont="1" applyFill="1" applyBorder="1" applyAlignment="1" applyProtection="1">
      <alignment horizontal="right" vertical="center"/>
    </xf>
    <xf numFmtId="176" fontId="22" fillId="2" borderId="71" xfId="0" applyNumberFormat="1" applyFont="1" applyFill="1" applyBorder="1" applyAlignment="1" applyProtection="1">
      <alignment horizontal="left" vertical="center"/>
    </xf>
    <xf numFmtId="176" fontId="22" fillId="0" borderId="91" xfId="0" applyNumberFormat="1" applyFont="1" applyFill="1" applyBorder="1" applyAlignment="1" applyProtection="1">
      <alignment horizontal="right" vertical="center"/>
    </xf>
    <xf numFmtId="176" fontId="22" fillId="2" borderId="48" xfId="0" applyNumberFormat="1" applyFont="1" applyFill="1" applyBorder="1" applyAlignment="1" applyProtection="1">
      <alignment horizontal="right" vertical="center"/>
    </xf>
    <xf numFmtId="176" fontId="22" fillId="2" borderId="49" xfId="0" applyNumberFormat="1" applyFont="1" applyFill="1" applyBorder="1" applyAlignment="1" applyProtection="1">
      <alignment horizontal="left" vertical="center"/>
    </xf>
    <xf numFmtId="176" fontId="22" fillId="0" borderId="93" xfId="0" applyNumberFormat="1" applyFont="1" applyFill="1" applyBorder="1" applyAlignment="1" applyProtection="1">
      <alignment horizontal="right" vertical="center"/>
    </xf>
    <xf numFmtId="0" fontId="20" fillId="2" borderId="0" xfId="0" applyFont="1" applyFill="1" applyBorder="1" applyProtection="1">
      <alignment vertical="center"/>
    </xf>
    <xf numFmtId="181" fontId="20" fillId="2" borderId="0" xfId="0" applyNumberFormat="1" applyFont="1" applyFill="1" applyBorder="1" applyProtection="1">
      <alignment vertical="center"/>
    </xf>
    <xf numFmtId="182" fontId="20" fillId="2" borderId="0" xfId="0" applyNumberFormat="1" applyFont="1" applyFill="1" applyBorder="1" applyProtection="1">
      <alignment vertical="center"/>
    </xf>
    <xf numFmtId="176" fontId="20" fillId="2" borderId="1" xfId="0" applyNumberFormat="1" applyFont="1" applyFill="1" applyBorder="1" applyAlignment="1" applyProtection="1">
      <alignment horizontal="right" vertical="center"/>
    </xf>
    <xf numFmtId="0" fontId="20" fillId="6" borderId="0" xfId="0" applyFont="1" applyFill="1" applyBorder="1" applyProtection="1">
      <alignment vertical="center"/>
      <protection locked="0"/>
    </xf>
    <xf numFmtId="181" fontId="20" fillId="6" borderId="0" xfId="0" applyNumberFormat="1" applyFont="1" applyFill="1" applyBorder="1" applyProtection="1">
      <alignment vertical="center"/>
      <protection locked="0"/>
    </xf>
    <xf numFmtId="182" fontId="20" fillId="6" borderId="0" xfId="0" applyNumberFormat="1" applyFont="1" applyFill="1" applyBorder="1" applyProtection="1">
      <alignment vertical="center"/>
      <protection locked="0"/>
    </xf>
    <xf numFmtId="0" fontId="20" fillId="2" borderId="52" xfId="0" applyFont="1" applyFill="1" applyBorder="1" applyAlignment="1" applyProtection="1">
      <alignment horizontal="right" vertical="center"/>
    </xf>
    <xf numFmtId="179" fontId="20" fillId="2" borderId="52" xfId="0" applyNumberFormat="1" applyFont="1" applyFill="1" applyBorder="1" applyAlignment="1" applyProtection="1">
      <alignment horizontal="right" vertical="center"/>
    </xf>
    <xf numFmtId="181" fontId="20" fillId="2" borderId="52" xfId="0" applyNumberFormat="1" applyFont="1" applyFill="1" applyBorder="1" applyAlignment="1" applyProtection="1">
      <alignment horizontal="right" vertical="center"/>
    </xf>
    <xf numFmtId="180" fontId="20" fillId="2" borderId="52" xfId="0" applyNumberFormat="1" applyFont="1" applyFill="1" applyBorder="1" applyAlignment="1" applyProtection="1">
      <alignment horizontal="right" vertical="center"/>
    </xf>
    <xf numFmtId="182" fontId="20" fillId="2" borderId="52" xfId="0" applyNumberFormat="1" applyFont="1" applyFill="1" applyBorder="1" applyAlignment="1" applyProtection="1">
      <alignment horizontal="right" vertical="center"/>
    </xf>
    <xf numFmtId="178" fontId="20" fillId="2" borderId="51" xfId="0" applyNumberFormat="1" applyFont="1" applyFill="1" applyBorder="1" applyAlignment="1" applyProtection="1">
      <alignment horizontal="right" vertical="center"/>
    </xf>
    <xf numFmtId="0" fontId="20" fillId="6" borderId="55" xfId="0" applyFont="1" applyFill="1" applyBorder="1" applyAlignment="1" applyProtection="1">
      <alignment horizontal="right" vertical="center"/>
      <protection locked="0"/>
    </xf>
    <xf numFmtId="179" fontId="20" fillId="2" borderId="55" xfId="0" applyNumberFormat="1" applyFont="1" applyFill="1" applyBorder="1" applyAlignment="1" applyProtection="1">
      <alignment horizontal="right" vertical="center"/>
    </xf>
    <xf numFmtId="181" fontId="20" fillId="6" borderId="55" xfId="0" applyNumberFormat="1" applyFont="1" applyFill="1" applyBorder="1" applyAlignment="1" applyProtection="1">
      <alignment horizontal="right" vertical="center"/>
      <protection locked="0"/>
    </xf>
    <xf numFmtId="180" fontId="20" fillId="2" borderId="55" xfId="0" applyNumberFormat="1" applyFont="1" applyFill="1" applyBorder="1" applyAlignment="1" applyProtection="1">
      <alignment horizontal="right" vertical="center"/>
    </xf>
    <xf numFmtId="182" fontId="20" fillId="6" borderId="55" xfId="0" applyNumberFormat="1" applyFont="1" applyFill="1" applyBorder="1" applyAlignment="1" applyProtection="1">
      <alignment horizontal="right" vertical="center"/>
      <protection locked="0"/>
    </xf>
    <xf numFmtId="178" fontId="20" fillId="2" borderId="54" xfId="0" applyNumberFormat="1" applyFont="1" applyFill="1" applyBorder="1" applyAlignment="1" applyProtection="1">
      <alignment horizontal="right" vertical="center"/>
    </xf>
    <xf numFmtId="0" fontId="20" fillId="2" borderId="7" xfId="0" applyFont="1" applyFill="1" applyBorder="1" applyProtection="1">
      <alignment vertical="center"/>
    </xf>
    <xf numFmtId="179" fontId="20" fillId="2" borderId="1" xfId="0" applyNumberFormat="1" applyFont="1" applyFill="1" applyBorder="1" applyAlignment="1" applyProtection="1">
      <alignment horizontal="right" vertical="center"/>
    </xf>
    <xf numFmtId="181" fontId="20" fillId="2" borderId="7" xfId="0" applyNumberFormat="1" applyFont="1" applyFill="1" applyBorder="1" applyProtection="1">
      <alignment vertical="center"/>
    </xf>
    <xf numFmtId="180" fontId="20" fillId="2" borderId="1" xfId="0" applyNumberFormat="1" applyFont="1" applyFill="1" applyBorder="1" applyAlignment="1" applyProtection="1">
      <alignment horizontal="right" vertical="center"/>
    </xf>
    <xf numFmtId="182" fontId="20" fillId="2" borderId="7" xfId="0" applyNumberFormat="1" applyFont="1" applyFill="1" applyBorder="1" applyProtection="1">
      <alignment vertical="center"/>
    </xf>
    <xf numFmtId="178" fontId="20" fillId="2" borderId="7" xfId="0" applyNumberFormat="1" applyFont="1" applyFill="1" applyBorder="1" applyAlignment="1" applyProtection="1">
      <alignment horizontal="right" vertical="center"/>
    </xf>
    <xf numFmtId="0" fontId="20" fillId="6" borderId="7" xfId="0" applyFont="1" applyFill="1" applyBorder="1" applyProtection="1">
      <alignment vertical="center"/>
      <protection locked="0"/>
    </xf>
    <xf numFmtId="181" fontId="20" fillId="6" borderId="1" xfId="0" applyNumberFormat="1" applyFont="1" applyFill="1" applyBorder="1" applyAlignment="1" applyProtection="1">
      <alignment horizontal="right" vertical="center"/>
      <protection locked="0"/>
    </xf>
    <xf numFmtId="182" fontId="20" fillId="6" borderId="7" xfId="0" applyNumberFormat="1" applyFont="1" applyFill="1" applyBorder="1" applyProtection="1">
      <alignment vertical="center"/>
      <protection locked="0"/>
    </xf>
    <xf numFmtId="0" fontId="20" fillId="2" borderId="52" xfId="0" applyFont="1" applyFill="1" applyBorder="1" applyAlignment="1" applyProtection="1">
      <alignment horizontal="left" vertical="center"/>
    </xf>
    <xf numFmtId="181" fontId="20" fillId="2" borderId="52" xfId="0" applyNumberFormat="1" applyFont="1" applyFill="1" applyBorder="1" applyAlignment="1" applyProtection="1">
      <alignment horizontal="left" vertical="center"/>
    </xf>
    <xf numFmtId="182" fontId="20" fillId="2" borderId="59" xfId="0" applyNumberFormat="1" applyFont="1" applyFill="1" applyBorder="1" applyAlignment="1" applyProtection="1">
      <alignment horizontal="left" vertical="center"/>
    </xf>
    <xf numFmtId="0" fontId="20" fillId="6" borderId="55" xfId="0" applyFont="1" applyFill="1" applyBorder="1" applyAlignment="1" applyProtection="1">
      <alignment vertical="center"/>
      <protection locked="0"/>
    </xf>
    <xf numFmtId="182" fontId="20" fillId="6" borderId="60" xfId="0" applyNumberFormat="1" applyFont="1" applyFill="1" applyBorder="1" applyProtection="1">
      <alignment vertical="center"/>
      <protection locked="0"/>
    </xf>
    <xf numFmtId="182" fontId="20" fillId="2" borderId="41" xfId="0" applyNumberFormat="1" applyFont="1" applyFill="1" applyBorder="1" applyProtection="1">
      <alignment vertical="center"/>
    </xf>
    <xf numFmtId="0" fontId="20" fillId="6" borderId="1" xfId="0" applyFont="1" applyFill="1" applyBorder="1" applyAlignment="1" applyProtection="1">
      <alignment vertical="center"/>
      <protection locked="0"/>
    </xf>
    <xf numFmtId="182" fontId="20" fillId="6" borderId="41" xfId="0" applyNumberFormat="1" applyFont="1" applyFill="1" applyBorder="1" applyProtection="1">
      <alignment vertical="center"/>
      <protection locked="0"/>
    </xf>
    <xf numFmtId="181" fontId="20" fillId="2" borderId="51" xfId="0" applyNumberFormat="1" applyFont="1" applyFill="1" applyBorder="1" applyProtection="1">
      <alignment vertical="center"/>
    </xf>
    <xf numFmtId="182" fontId="20" fillId="2" borderId="59" xfId="0" applyNumberFormat="1" applyFont="1" applyFill="1" applyBorder="1" applyProtection="1">
      <alignment vertical="center"/>
    </xf>
    <xf numFmtId="176" fontId="22" fillId="2" borderId="75" xfId="0" applyNumberFormat="1" applyFont="1" applyFill="1" applyBorder="1" applyProtection="1">
      <alignment vertical="center"/>
    </xf>
    <xf numFmtId="176" fontId="22" fillId="2" borderId="75" xfId="0" applyNumberFormat="1" applyFont="1" applyFill="1" applyBorder="1" applyAlignment="1" applyProtection="1">
      <alignment vertical="center"/>
    </xf>
    <xf numFmtId="0" fontId="20" fillId="2" borderId="70" xfId="0" applyFont="1" applyFill="1" applyBorder="1" applyProtection="1">
      <alignment vertical="center"/>
    </xf>
    <xf numFmtId="0" fontId="20" fillId="3" borderId="13" xfId="0" applyFont="1" applyFill="1" applyBorder="1" applyAlignment="1" applyProtection="1">
      <alignment horizontal="center" vertical="center"/>
    </xf>
    <xf numFmtId="176" fontId="22" fillId="0" borderId="13" xfId="0" applyNumberFormat="1" applyFont="1" applyFill="1" applyBorder="1" applyAlignment="1" applyProtection="1">
      <alignment horizontal="right" vertical="center"/>
    </xf>
    <xf numFmtId="176" fontId="22" fillId="0" borderId="4" xfId="0" applyNumberFormat="1" applyFont="1" applyFill="1" applyBorder="1" applyAlignment="1" applyProtection="1">
      <alignment horizontal="left" vertical="center"/>
    </xf>
    <xf numFmtId="176" fontId="22" fillId="0" borderId="95" xfId="0" applyNumberFormat="1" applyFont="1" applyFill="1" applyBorder="1" applyAlignment="1" applyProtection="1">
      <alignment horizontal="right" vertical="center"/>
    </xf>
    <xf numFmtId="0" fontId="24" fillId="5" borderId="6" xfId="0" applyFont="1" applyFill="1" applyBorder="1" applyProtection="1">
      <alignment vertical="center"/>
    </xf>
    <xf numFmtId="0" fontId="21" fillId="5" borderId="6" xfId="0" applyFont="1" applyFill="1" applyBorder="1" applyProtection="1">
      <alignment vertical="center"/>
    </xf>
    <xf numFmtId="0" fontId="21" fillId="5" borderId="12" xfId="0" applyFont="1" applyFill="1" applyBorder="1" applyProtection="1">
      <alignment vertical="center"/>
    </xf>
    <xf numFmtId="0" fontId="21" fillId="5" borderId="5" xfId="0" applyFont="1" applyFill="1" applyBorder="1" applyProtection="1">
      <alignment vertical="center"/>
    </xf>
    <xf numFmtId="40" fontId="20" fillId="2" borderId="8" xfId="1" applyNumberFormat="1" applyFont="1" applyFill="1" applyBorder="1" applyAlignment="1" applyProtection="1">
      <alignment vertical="center"/>
    </xf>
    <xf numFmtId="0" fontId="24" fillId="5" borderId="96" xfId="0" applyFont="1" applyFill="1" applyBorder="1" applyProtection="1">
      <alignment vertical="center"/>
    </xf>
    <xf numFmtId="0" fontId="21" fillId="5" borderId="96" xfId="0" applyFont="1" applyFill="1" applyBorder="1" applyProtection="1">
      <alignment vertical="center"/>
    </xf>
    <xf numFmtId="0" fontId="21" fillId="5" borderId="99" xfId="0" applyFont="1" applyFill="1" applyBorder="1" applyProtection="1">
      <alignment vertical="center"/>
    </xf>
    <xf numFmtId="0" fontId="21" fillId="5" borderId="100" xfId="0" applyFont="1" applyFill="1" applyBorder="1" applyProtection="1">
      <alignment vertical="center"/>
    </xf>
    <xf numFmtId="0" fontId="24" fillId="5" borderId="97" xfId="0" applyFont="1" applyFill="1" applyBorder="1" applyProtection="1">
      <alignment vertical="center"/>
    </xf>
    <xf numFmtId="0" fontId="21" fillId="5" borderId="97" xfId="0" applyFont="1" applyFill="1" applyBorder="1" applyProtection="1">
      <alignment vertical="center"/>
    </xf>
    <xf numFmtId="0" fontId="21" fillId="5" borderId="13" xfId="0" applyFont="1" applyFill="1" applyBorder="1" applyProtection="1">
      <alignment vertical="center"/>
    </xf>
    <xf numFmtId="0" fontId="21" fillId="5" borderId="98" xfId="0" applyFont="1" applyFill="1" applyBorder="1" applyProtection="1">
      <alignment vertical="center"/>
    </xf>
    <xf numFmtId="0" fontId="29" fillId="0" borderId="8" xfId="0" applyFont="1" applyBorder="1" applyProtection="1">
      <alignment vertical="center"/>
    </xf>
    <xf numFmtId="0" fontId="32" fillId="0" borderId="19" xfId="0" applyFont="1" applyFill="1" applyBorder="1" applyAlignment="1" applyProtection="1">
      <alignment horizontal="center" vertical="center"/>
    </xf>
    <xf numFmtId="0" fontId="19" fillId="0" borderId="85" xfId="0" applyFont="1" applyFill="1" applyBorder="1" applyAlignment="1" applyProtection="1">
      <alignment horizontal="center" vertical="center"/>
    </xf>
    <xf numFmtId="0" fontId="32" fillId="0" borderId="87" xfId="0" applyFont="1" applyFill="1" applyBorder="1" applyAlignment="1" applyProtection="1">
      <alignment horizontal="center" vertical="center"/>
    </xf>
    <xf numFmtId="0" fontId="32" fillId="0" borderId="2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</xf>
    <xf numFmtId="0" fontId="32" fillId="0" borderId="92" xfId="0" applyFont="1" applyFill="1" applyBorder="1" applyAlignment="1" applyProtection="1">
      <alignment horizontal="center" vertical="center"/>
    </xf>
    <xf numFmtId="0" fontId="19" fillId="0" borderId="94" xfId="0" applyFont="1" applyFill="1" applyBorder="1" applyAlignment="1" applyProtection="1">
      <alignment horizontal="center" vertical="center"/>
    </xf>
    <xf numFmtId="0" fontId="19" fillId="0" borderId="18" xfId="0" applyFont="1" applyFill="1" applyBorder="1" applyAlignment="1" applyProtection="1">
      <alignment horizontal="center" vertical="center"/>
    </xf>
    <xf numFmtId="0" fontId="33" fillId="0" borderId="0" xfId="2" applyFont="1">
      <alignment vertical="center"/>
    </xf>
    <xf numFmtId="0" fontId="1" fillId="0" borderId="0" xfId="2">
      <alignment vertical="center"/>
    </xf>
    <xf numFmtId="176" fontId="22" fillId="0" borderId="4" xfId="0" applyNumberFormat="1" applyFont="1" applyFill="1" applyBorder="1" applyAlignment="1" applyProtection="1">
      <alignment horizontal="left" vertical="center"/>
    </xf>
    <xf numFmtId="176" fontId="22" fillId="2" borderId="72" xfId="0" applyNumberFormat="1" applyFont="1" applyFill="1" applyBorder="1" applyAlignment="1" applyProtection="1">
      <alignment horizontal="left" vertical="center"/>
    </xf>
    <xf numFmtId="176" fontId="22" fillId="2" borderId="22" xfId="0" applyNumberFormat="1" applyFont="1" applyFill="1" applyBorder="1" applyAlignment="1" applyProtection="1">
      <alignment horizontal="left" vertical="center"/>
    </xf>
    <xf numFmtId="176" fontId="22" fillId="2" borderId="76" xfId="0" applyNumberFormat="1" applyFont="1" applyFill="1" applyBorder="1" applyAlignment="1" applyProtection="1">
      <alignment horizontal="left" vertical="center"/>
    </xf>
    <xf numFmtId="0" fontId="20" fillId="2" borderId="76" xfId="0" applyFont="1" applyFill="1" applyBorder="1" applyProtection="1">
      <alignment vertical="center"/>
    </xf>
    <xf numFmtId="176" fontId="22" fillId="2" borderId="0" xfId="0" applyNumberFormat="1" applyFont="1" applyFill="1" applyBorder="1" applyAlignment="1" applyProtection="1">
      <alignment horizontal="left" vertical="center"/>
    </xf>
    <xf numFmtId="0" fontId="20" fillId="2" borderId="0" xfId="0" applyFont="1" applyFill="1" applyBorder="1" applyProtection="1">
      <alignment vertical="center"/>
    </xf>
    <xf numFmtId="0" fontId="21" fillId="3" borderId="16" xfId="0" applyFont="1" applyFill="1" applyBorder="1" applyAlignment="1" applyProtection="1">
      <alignment horizontal="center" vertical="center"/>
    </xf>
    <xf numFmtId="0" fontId="21" fillId="3" borderId="28" xfId="0" applyFont="1" applyFill="1" applyBorder="1" applyAlignment="1" applyProtection="1">
      <alignment horizontal="center" vertical="center"/>
    </xf>
    <xf numFmtId="0" fontId="19" fillId="3" borderId="73" xfId="0" applyFont="1" applyFill="1" applyBorder="1" applyAlignment="1" applyProtection="1">
      <alignment horizontal="center" vertical="center"/>
    </xf>
    <xf numFmtId="0" fontId="19" fillId="3" borderId="69" xfId="0" applyFont="1" applyFill="1" applyBorder="1" applyAlignment="1" applyProtection="1">
      <alignment horizontal="center" vertical="center"/>
    </xf>
    <xf numFmtId="176" fontId="22" fillId="2" borderId="2" xfId="0" applyNumberFormat="1" applyFont="1" applyFill="1" applyBorder="1" applyAlignment="1" applyProtection="1">
      <alignment horizontal="left" vertical="center"/>
    </xf>
    <xf numFmtId="0" fontId="20" fillId="3" borderId="28" xfId="0" applyFont="1" applyFill="1" applyBorder="1" applyAlignment="1" applyProtection="1">
      <alignment horizontal="center" vertical="center"/>
    </xf>
    <xf numFmtId="0" fontId="20" fillId="3" borderId="17" xfId="0" applyFont="1" applyFill="1" applyBorder="1" applyAlignment="1" applyProtection="1">
      <alignment horizontal="center" vertical="center"/>
    </xf>
    <xf numFmtId="176" fontId="22" fillId="2" borderId="64" xfId="0" applyNumberFormat="1" applyFont="1" applyFill="1" applyBorder="1" applyAlignment="1" applyProtection="1">
      <alignment horizontal="left" vertical="center"/>
    </xf>
    <xf numFmtId="176" fontId="20" fillId="2" borderId="64" xfId="0" applyNumberFormat="1" applyFont="1" applyFill="1" applyBorder="1" applyProtection="1">
      <alignment vertical="center"/>
    </xf>
    <xf numFmtId="0" fontId="19" fillId="3" borderId="66" xfId="0" applyFont="1" applyFill="1" applyBorder="1" applyAlignment="1" applyProtection="1">
      <alignment horizontal="center" vertical="center"/>
    </xf>
    <xf numFmtId="0" fontId="19" fillId="3" borderId="67" xfId="0" applyFont="1" applyFill="1" applyBorder="1" applyAlignment="1" applyProtection="1">
      <alignment horizontal="center" vertical="center"/>
    </xf>
    <xf numFmtId="0" fontId="19" fillId="3" borderId="68" xfId="0" applyFont="1" applyFill="1" applyBorder="1" applyAlignment="1" applyProtection="1">
      <alignment horizontal="center" vertical="center"/>
    </xf>
    <xf numFmtId="176" fontId="22" fillId="2" borderId="50" xfId="0" applyNumberFormat="1" applyFont="1" applyFill="1" applyBorder="1" applyAlignment="1" applyProtection="1">
      <alignment horizontal="left" vertical="center"/>
    </xf>
    <xf numFmtId="0" fontId="26" fillId="6" borderId="52" xfId="0" applyFont="1" applyFill="1" applyBorder="1" applyAlignment="1" applyProtection="1">
      <alignment vertical="center" wrapText="1"/>
      <protection locked="0"/>
    </xf>
    <xf numFmtId="0" fontId="26" fillId="6" borderId="53" xfId="0" applyFont="1" applyFill="1" applyBorder="1" applyAlignment="1" applyProtection="1">
      <alignment vertical="center" wrapText="1"/>
      <protection locked="0"/>
    </xf>
    <xf numFmtId="0" fontId="26" fillId="6" borderId="55" xfId="0" applyFont="1" applyFill="1" applyBorder="1" applyAlignment="1" applyProtection="1">
      <alignment vertical="center" wrapText="1"/>
      <protection locked="0"/>
    </xf>
    <xf numFmtId="0" fontId="26" fillId="6" borderId="56" xfId="0" applyFont="1" applyFill="1" applyBorder="1" applyAlignment="1" applyProtection="1">
      <alignment vertical="center" wrapText="1"/>
      <protection locked="0"/>
    </xf>
    <xf numFmtId="0" fontId="30" fillId="6" borderId="52" xfId="0" applyFont="1" applyFill="1" applyBorder="1" applyAlignment="1" applyProtection="1">
      <alignment vertical="center" wrapText="1"/>
      <protection locked="0"/>
    </xf>
    <xf numFmtId="0" fontId="22" fillId="6" borderId="53" xfId="0" applyFont="1" applyFill="1" applyBorder="1" applyAlignment="1" applyProtection="1">
      <alignment vertical="center" wrapText="1"/>
      <protection locked="0"/>
    </xf>
    <xf numFmtId="0" fontId="22" fillId="6" borderId="55" xfId="0" applyFont="1" applyFill="1" applyBorder="1" applyAlignment="1" applyProtection="1">
      <alignment vertical="center" wrapText="1"/>
      <protection locked="0"/>
    </xf>
    <xf numFmtId="0" fontId="22" fillId="6" borderId="56" xfId="0" applyFont="1" applyFill="1" applyBorder="1" applyAlignment="1" applyProtection="1">
      <alignment vertical="center" wrapText="1"/>
      <protection locked="0"/>
    </xf>
    <xf numFmtId="0" fontId="20" fillId="2" borderId="50" xfId="0" applyFont="1" applyFill="1" applyBorder="1" applyProtection="1">
      <alignment vertical="center"/>
    </xf>
    <xf numFmtId="0" fontId="21" fillId="7" borderId="57" xfId="0" applyFont="1" applyFill="1" applyBorder="1" applyAlignment="1" applyProtection="1">
      <alignment horizontal="center" vertical="center"/>
    </xf>
    <xf numFmtId="0" fontId="21" fillId="7" borderId="58" xfId="0" applyFont="1" applyFill="1" applyBorder="1" applyAlignment="1" applyProtection="1">
      <alignment horizontal="center" vertical="center"/>
    </xf>
    <xf numFmtId="0" fontId="21" fillId="7" borderId="14" xfId="0" applyFont="1" applyFill="1" applyBorder="1" applyAlignment="1" applyProtection="1">
      <alignment horizontal="center" vertical="center"/>
    </xf>
    <xf numFmtId="0" fontId="21" fillId="7" borderId="15" xfId="0" applyFont="1" applyFill="1" applyBorder="1" applyAlignment="1" applyProtection="1">
      <alignment horizontal="center" vertical="center"/>
    </xf>
    <xf numFmtId="0" fontId="26" fillId="6" borderId="1" xfId="0" applyFont="1" applyFill="1" applyBorder="1" applyAlignment="1" applyProtection="1">
      <alignment vertical="center" wrapText="1"/>
      <protection locked="0"/>
    </xf>
    <xf numFmtId="0" fontId="26" fillId="6" borderId="3" xfId="0" applyFont="1" applyFill="1" applyBorder="1" applyAlignment="1" applyProtection="1">
      <alignment vertical="center" wrapText="1"/>
      <protection locked="0"/>
    </xf>
    <xf numFmtId="0" fontId="14" fillId="0" borderId="2" xfId="0" applyFont="1" applyBorder="1" applyAlignment="1" applyProtection="1">
      <alignment horizontal="right" vertical="center"/>
    </xf>
    <xf numFmtId="0" fontId="23" fillId="0" borderId="2" xfId="0" applyFont="1" applyBorder="1" applyAlignment="1" applyProtection="1">
      <alignment horizontal="right" vertical="center"/>
    </xf>
    <xf numFmtId="0" fontId="20" fillId="3" borderId="10" xfId="0" applyFont="1" applyFill="1" applyBorder="1" applyAlignment="1" applyProtection="1">
      <alignment horizontal="center" vertical="center"/>
    </xf>
    <xf numFmtId="0" fontId="20" fillId="3" borderId="9" xfId="0" applyFont="1" applyFill="1" applyBorder="1" applyAlignment="1" applyProtection="1">
      <alignment horizontal="center" vertical="center"/>
    </xf>
    <xf numFmtId="0" fontId="19" fillId="3" borderId="12" xfId="0" applyFont="1" applyFill="1" applyBorder="1" applyAlignment="1" applyProtection="1">
      <alignment horizontal="center" vertical="center"/>
    </xf>
    <xf numFmtId="0" fontId="19" fillId="3" borderId="13" xfId="0" applyFont="1" applyFill="1" applyBorder="1" applyAlignment="1" applyProtection="1">
      <alignment horizontal="center" vertical="center"/>
    </xf>
    <xf numFmtId="0" fontId="30" fillId="6" borderId="52" xfId="0" applyFont="1" applyFill="1" applyBorder="1" applyAlignment="1" applyProtection="1">
      <alignment horizontal="left" vertical="center" wrapText="1"/>
      <protection locked="0"/>
    </xf>
    <xf numFmtId="0" fontId="22" fillId="6" borderId="53" xfId="0" applyFont="1" applyFill="1" applyBorder="1" applyAlignment="1" applyProtection="1">
      <alignment horizontal="left" vertical="center" wrapText="1"/>
      <protection locked="0"/>
    </xf>
    <xf numFmtId="0" fontId="22" fillId="6" borderId="55" xfId="0" applyFont="1" applyFill="1" applyBorder="1" applyAlignment="1" applyProtection="1">
      <alignment horizontal="left" vertical="center" wrapText="1"/>
      <protection locked="0"/>
    </xf>
    <xf numFmtId="0" fontId="22" fillId="6" borderId="56" xfId="0" applyFont="1" applyFill="1" applyBorder="1" applyAlignment="1" applyProtection="1">
      <alignment horizontal="left" vertical="center" wrapText="1"/>
      <protection locked="0"/>
    </xf>
    <xf numFmtId="0" fontId="30" fillId="6" borderId="1" xfId="0" applyFont="1" applyFill="1" applyBorder="1" applyAlignment="1" applyProtection="1">
      <alignment vertical="center" wrapText="1"/>
      <protection locked="0"/>
    </xf>
    <xf numFmtId="0" fontId="22" fillId="6" borderId="3" xfId="0" applyFont="1" applyFill="1" applyBorder="1" applyAlignment="1" applyProtection="1">
      <alignment vertical="center" wrapText="1"/>
      <protection locked="0"/>
    </xf>
    <xf numFmtId="0" fontId="22" fillId="6" borderId="1" xfId="0" applyFont="1" applyFill="1" applyBorder="1" applyAlignment="1" applyProtection="1">
      <alignment vertical="center" wrapText="1"/>
      <protection locked="0"/>
    </xf>
    <xf numFmtId="0" fontId="20" fillId="3" borderId="1" xfId="0" applyFont="1" applyFill="1" applyBorder="1" applyAlignment="1" applyProtection="1">
      <alignment horizontal="center" vertical="center"/>
    </xf>
    <xf numFmtId="0" fontId="20" fillId="3" borderId="0" xfId="0" applyFont="1" applyFill="1" applyBorder="1" applyAlignment="1" applyProtection="1">
      <alignment horizontal="center" vertical="center"/>
    </xf>
    <xf numFmtId="0" fontId="20" fillId="3" borderId="13" xfId="0" applyFont="1" applyFill="1" applyBorder="1" applyAlignment="1" applyProtection="1">
      <alignment horizontal="center" vertical="center"/>
    </xf>
    <xf numFmtId="0" fontId="20" fillId="3" borderId="4" xfId="0" applyFont="1" applyFill="1" applyBorder="1" applyAlignment="1" applyProtection="1">
      <alignment horizontal="center" vertical="center"/>
    </xf>
    <xf numFmtId="0" fontId="20" fillId="3" borderId="12" xfId="0" applyFont="1" applyFill="1" applyBorder="1" applyAlignment="1" applyProtection="1">
      <alignment horizontal="center" vertical="center"/>
    </xf>
    <xf numFmtId="0" fontId="20" fillId="3" borderId="2" xfId="0" applyFont="1" applyFill="1" applyBorder="1" applyAlignment="1" applyProtection="1">
      <alignment horizontal="center" vertical="center"/>
    </xf>
    <xf numFmtId="0" fontId="20" fillId="3" borderId="5" xfId="0" applyFont="1" applyFill="1" applyBorder="1" applyAlignment="1" applyProtection="1">
      <alignment horizontal="center" vertical="center"/>
    </xf>
    <xf numFmtId="0" fontId="20" fillId="3" borderId="3" xfId="0" applyFont="1" applyFill="1" applyBorder="1" applyAlignment="1" applyProtection="1">
      <alignment horizontal="center" vertical="center"/>
    </xf>
    <xf numFmtId="0" fontId="21" fillId="7" borderId="51" xfId="0" applyFont="1" applyFill="1" applyBorder="1" applyAlignment="1" applyProtection="1">
      <alignment horizontal="center" vertical="center"/>
    </xf>
    <xf numFmtId="0" fontId="21" fillId="7" borderId="54" xfId="0" applyFont="1" applyFill="1" applyBorder="1" applyAlignment="1" applyProtection="1">
      <alignment horizontal="center" vertical="center"/>
    </xf>
    <xf numFmtId="0" fontId="21" fillId="7" borderId="7" xfId="0" applyFont="1" applyFill="1" applyBorder="1" applyAlignment="1" applyProtection="1">
      <alignment horizontal="center" vertical="center"/>
    </xf>
    <xf numFmtId="0" fontId="29" fillId="0" borderId="12" xfId="0" applyFont="1" applyBorder="1" applyAlignment="1" applyProtection="1">
      <alignment vertical="center" wrapText="1"/>
    </xf>
    <xf numFmtId="0" fontId="29" fillId="0" borderId="2" xfId="0" applyFont="1" applyBorder="1" applyAlignment="1" applyProtection="1">
      <alignment vertical="center" wrapText="1"/>
    </xf>
    <xf numFmtId="0" fontId="29" fillId="0" borderId="5" xfId="0" applyFont="1" applyBorder="1" applyAlignment="1" applyProtection="1">
      <alignment vertical="center" wrapText="1"/>
    </xf>
    <xf numFmtId="0" fontId="29" fillId="0" borderId="1" xfId="0" applyFont="1" applyBorder="1" applyAlignment="1" applyProtection="1">
      <alignment vertical="center" wrapText="1"/>
    </xf>
    <xf numFmtId="0" fontId="29" fillId="0" borderId="0" xfId="0" applyFont="1" applyBorder="1" applyAlignment="1" applyProtection="1">
      <alignment vertical="center" wrapText="1"/>
    </xf>
    <xf numFmtId="0" fontId="29" fillId="0" borderId="3" xfId="0" applyFont="1" applyBorder="1" applyAlignment="1" applyProtection="1">
      <alignment vertical="center" wrapText="1"/>
    </xf>
    <xf numFmtId="0" fontId="29" fillId="0" borderId="13" xfId="0" applyFont="1" applyBorder="1" applyAlignment="1" applyProtection="1">
      <alignment vertical="center" wrapText="1"/>
    </xf>
    <xf numFmtId="0" fontId="29" fillId="0" borderId="4" xfId="0" applyFont="1" applyBorder="1" applyAlignment="1" applyProtection="1">
      <alignment vertical="center" wrapText="1"/>
    </xf>
    <xf numFmtId="0" fontId="29" fillId="0" borderId="98" xfId="0" applyFont="1" applyBorder="1" applyAlignment="1" applyProtection="1">
      <alignment vertical="center" wrapText="1"/>
    </xf>
    <xf numFmtId="0" fontId="0" fillId="0" borderId="8" xfId="0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center" vertical="center"/>
    </xf>
    <xf numFmtId="0" fontId="21" fillId="5" borderId="3" xfId="0" applyFont="1" applyFill="1" applyBorder="1" applyAlignment="1" applyProtection="1">
      <alignment horizontal="center" vertical="center"/>
    </xf>
    <xf numFmtId="49" fontId="20" fillId="6" borderId="10" xfId="0" applyNumberFormat="1" applyFont="1" applyFill="1" applyBorder="1" applyAlignment="1" applyProtection="1">
      <alignment horizontal="center" vertical="center"/>
      <protection locked="0"/>
    </xf>
    <xf numFmtId="49" fontId="20" fillId="6" borderId="11" xfId="0" applyNumberFormat="1" applyFont="1" applyFill="1" applyBorder="1" applyAlignment="1" applyProtection="1">
      <alignment horizontal="center" vertical="center"/>
      <protection locked="0"/>
    </xf>
    <xf numFmtId="49" fontId="20" fillId="6" borderId="9" xfId="0" applyNumberFormat="1" applyFont="1" applyFill="1" applyBorder="1" applyAlignment="1" applyProtection="1">
      <alignment horizontal="center" vertical="center"/>
      <protection locked="0"/>
    </xf>
    <xf numFmtId="0" fontId="21" fillId="8" borderId="29" xfId="0" applyFont="1" applyFill="1" applyBorder="1" applyAlignment="1" applyProtection="1">
      <alignment horizontal="center" vertical="center"/>
    </xf>
    <xf numFmtId="0" fontId="21" fillId="8" borderId="34" xfId="0" applyFont="1" applyFill="1" applyBorder="1" applyAlignment="1" applyProtection="1">
      <alignment horizontal="center" vertical="center"/>
    </xf>
    <xf numFmtId="0" fontId="21" fillId="0" borderId="34" xfId="0" applyFont="1" applyFill="1" applyBorder="1" applyAlignment="1" applyProtection="1">
      <alignment horizontal="center" vertical="center"/>
    </xf>
    <xf numFmtId="0" fontId="21" fillId="0" borderId="35" xfId="0" applyFont="1" applyFill="1" applyBorder="1" applyAlignment="1" applyProtection="1">
      <alignment horizontal="center" vertical="center"/>
    </xf>
    <xf numFmtId="0" fontId="21" fillId="0" borderId="36" xfId="0" applyFont="1" applyFill="1" applyBorder="1" applyAlignment="1" applyProtection="1">
      <alignment horizontal="center" vertical="center"/>
    </xf>
    <xf numFmtId="0" fontId="21" fillId="9" borderId="77" xfId="0" applyFont="1" applyFill="1" applyBorder="1" applyAlignment="1" applyProtection="1">
      <alignment horizontal="center" vertical="center"/>
    </xf>
    <xf numFmtId="0" fontId="21" fillId="9" borderId="78" xfId="0" applyFont="1" applyFill="1" applyBorder="1" applyAlignment="1" applyProtection="1">
      <alignment horizontal="center" vertical="center"/>
    </xf>
    <xf numFmtId="0" fontId="21" fillId="9" borderId="79" xfId="0" applyFont="1" applyFill="1" applyBorder="1" applyAlignment="1" applyProtection="1">
      <alignment horizontal="center" vertical="center"/>
    </xf>
    <xf numFmtId="0" fontId="21" fillId="9" borderId="80" xfId="0" applyFont="1" applyFill="1" applyBorder="1" applyAlignment="1" applyProtection="1">
      <alignment horizontal="center" vertical="center"/>
    </xf>
    <xf numFmtId="0" fontId="25" fillId="9" borderId="25" xfId="0" applyFont="1" applyFill="1" applyBorder="1" applyAlignment="1" applyProtection="1">
      <alignment horizontal="center" vertical="center"/>
    </xf>
    <xf numFmtId="0" fontId="25" fillId="9" borderId="39" xfId="0" applyFont="1" applyFill="1" applyBorder="1" applyAlignment="1" applyProtection="1">
      <alignment horizontal="center" vertical="center"/>
    </xf>
    <xf numFmtId="0" fontId="22" fillId="6" borderId="10" xfId="0" applyFont="1" applyFill="1" applyBorder="1" applyAlignment="1" applyProtection="1">
      <alignment vertical="center"/>
      <protection locked="0"/>
    </xf>
    <xf numFmtId="0" fontId="22" fillId="6" borderId="11" xfId="0" applyFont="1" applyFill="1" applyBorder="1" applyAlignment="1" applyProtection="1">
      <alignment vertical="center"/>
      <protection locked="0"/>
    </xf>
    <xf numFmtId="0" fontId="22" fillId="6" borderId="9" xfId="0" applyFont="1" applyFill="1" applyBorder="1" applyAlignment="1" applyProtection="1">
      <alignment vertical="center"/>
      <protection locked="0"/>
    </xf>
    <xf numFmtId="0" fontId="21" fillId="9" borderId="37" xfId="0" applyFont="1" applyFill="1" applyBorder="1" applyAlignment="1" applyProtection="1">
      <alignment horizontal="center" vertical="center"/>
    </xf>
    <xf numFmtId="0" fontId="20" fillId="9" borderId="32" xfId="0" applyFont="1" applyFill="1" applyBorder="1" applyProtection="1">
      <alignment vertical="center"/>
    </xf>
    <xf numFmtId="0" fontId="20" fillId="9" borderId="29" xfId="0" applyFont="1" applyFill="1" applyBorder="1" applyProtection="1">
      <alignment vertical="center"/>
    </xf>
    <xf numFmtId="0" fontId="20" fillId="9" borderId="34" xfId="0" applyFont="1" applyFill="1" applyBorder="1" applyProtection="1">
      <alignment vertical="center"/>
    </xf>
    <xf numFmtId="0" fontId="21" fillId="9" borderId="31" xfId="0" applyFont="1" applyFill="1" applyBorder="1" applyAlignment="1" applyProtection="1">
      <alignment horizontal="center" vertical="center"/>
    </xf>
    <xf numFmtId="0" fontId="21" fillId="9" borderId="24" xfId="0" applyFont="1" applyFill="1" applyBorder="1" applyAlignment="1" applyProtection="1">
      <alignment horizontal="center" vertical="center"/>
    </xf>
    <xf numFmtId="0" fontId="21" fillId="9" borderId="29" xfId="0" applyFont="1" applyFill="1" applyBorder="1" applyAlignment="1" applyProtection="1">
      <alignment horizontal="center" vertical="center"/>
    </xf>
    <xf numFmtId="0" fontId="21" fillId="9" borderId="38" xfId="0" applyFont="1" applyFill="1" applyBorder="1" applyAlignment="1" applyProtection="1">
      <alignment horizontal="center" vertical="center"/>
    </xf>
    <xf numFmtId="0" fontId="4" fillId="0" borderId="2" xfId="0" applyFont="1" applyFill="1" applyBorder="1" applyAlignment="1" applyProtection="1">
      <alignment horizontal="center" vertical="center"/>
    </xf>
    <xf numFmtId="0" fontId="21" fillId="4" borderId="46" xfId="0" applyFont="1" applyFill="1" applyBorder="1" applyAlignment="1" applyProtection="1">
      <alignment horizontal="center" vertical="center"/>
    </xf>
    <xf numFmtId="0" fontId="21" fillId="4" borderId="47" xfId="0" applyFont="1" applyFill="1" applyBorder="1" applyAlignment="1" applyProtection="1">
      <alignment horizontal="center" vertical="center"/>
    </xf>
    <xf numFmtId="0" fontId="21" fillId="4" borderId="42" xfId="0" applyFont="1" applyFill="1" applyBorder="1" applyAlignment="1" applyProtection="1">
      <alignment horizontal="center" vertical="center"/>
    </xf>
    <xf numFmtId="0" fontId="21" fillId="4" borderId="43" xfId="0" applyFont="1" applyFill="1" applyBorder="1" applyAlignment="1" applyProtection="1">
      <alignment horizontal="center" vertical="center"/>
    </xf>
    <xf numFmtId="0" fontId="21" fillId="4" borderId="44" xfId="0" applyFont="1" applyFill="1" applyBorder="1" applyAlignment="1" applyProtection="1">
      <alignment horizontal="center" vertical="center"/>
    </xf>
    <xf numFmtId="0" fontId="21" fillId="4" borderId="45" xfId="0" applyFont="1" applyFill="1" applyBorder="1" applyAlignment="1" applyProtection="1">
      <alignment horizontal="center" vertical="center"/>
    </xf>
    <xf numFmtId="0" fontId="21" fillId="8" borderId="0" xfId="0" applyFont="1" applyFill="1" applyBorder="1" applyAlignment="1" applyProtection="1">
      <alignment horizontal="center" vertical="center"/>
    </xf>
    <xf numFmtId="0" fontId="21" fillId="8" borderId="32" xfId="0" applyFont="1" applyFill="1" applyBorder="1" applyAlignment="1" applyProtection="1">
      <alignment horizontal="center" vertical="center"/>
    </xf>
    <xf numFmtId="0" fontId="21" fillId="8" borderId="4" xfId="0" applyFont="1" applyFill="1" applyBorder="1" applyAlignment="1" applyProtection="1">
      <alignment horizontal="center" vertical="center"/>
    </xf>
    <xf numFmtId="0" fontId="21" fillId="8" borderId="33" xfId="0" applyFont="1" applyFill="1" applyBorder="1" applyAlignment="1" applyProtection="1">
      <alignment horizontal="center" vertical="center"/>
    </xf>
    <xf numFmtId="0" fontId="36" fillId="6" borderId="1" xfId="0" applyFont="1" applyFill="1" applyBorder="1" applyAlignment="1" applyProtection="1">
      <alignment vertical="center" wrapText="1"/>
      <protection locked="0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9" defaultPivotStyle="PivotStyleLight16"/>
  <colors>
    <mruColors>
      <color rgb="FF99FF66"/>
      <color rgb="FFFFFF9B"/>
      <color rgb="FFFFEBFF"/>
      <color rgb="FFFFCCFF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59132</xdr:colOff>
      <xdr:row>13</xdr:row>
      <xdr:rowOff>156909</xdr:rowOff>
    </xdr:from>
    <xdr:to>
      <xdr:col>9</xdr:col>
      <xdr:colOff>206283</xdr:colOff>
      <xdr:row>14</xdr:row>
      <xdr:rowOff>80216</xdr:rowOff>
    </xdr:to>
    <xdr:sp macro="" textlink="">
      <xdr:nvSpPr>
        <xdr:cNvPr id="25" name="二等辺三角形 24"/>
        <xdr:cNvSpPr/>
      </xdr:nvSpPr>
      <xdr:spPr>
        <a:xfrm rot="12600000">
          <a:off x="6338305" y="2589447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6</xdr:col>
      <xdr:colOff>402026</xdr:colOff>
      <xdr:row>60</xdr:row>
      <xdr:rowOff>136027</xdr:rowOff>
    </xdr:from>
    <xdr:to>
      <xdr:col>8</xdr:col>
      <xdr:colOff>792432</xdr:colOff>
      <xdr:row>64</xdr:row>
      <xdr:rowOff>114045</xdr:rowOff>
    </xdr:to>
    <xdr:sp macro="" textlink="">
      <xdr:nvSpPr>
        <xdr:cNvPr id="17" name="テキスト ボックス 16"/>
        <xdr:cNvSpPr txBox="1"/>
      </xdr:nvSpPr>
      <xdr:spPr>
        <a:xfrm>
          <a:off x="3996678" y="12236918"/>
          <a:ext cx="2121471" cy="6737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kumimoji="1" lang="en-US" altLang="ja-JP" sz="800"/>
        </a:p>
      </xdr:txBody>
    </xdr:sp>
    <xdr:clientData/>
  </xdr:twoCellAnchor>
  <xdr:twoCellAnchor>
    <xdr:from>
      <xdr:col>0</xdr:col>
      <xdr:colOff>187949</xdr:colOff>
      <xdr:row>61</xdr:row>
      <xdr:rowOff>159280</xdr:rowOff>
    </xdr:from>
    <xdr:to>
      <xdr:col>4</xdr:col>
      <xdr:colOff>173935</xdr:colOff>
      <xdr:row>71</xdr:row>
      <xdr:rowOff>0</xdr:rowOff>
    </xdr:to>
    <xdr:sp macro="" textlink="">
      <xdr:nvSpPr>
        <xdr:cNvPr id="51" name="テキスト ボックス 50"/>
        <xdr:cNvSpPr txBox="1"/>
      </xdr:nvSpPr>
      <xdr:spPr>
        <a:xfrm>
          <a:off x="187949" y="12434106"/>
          <a:ext cx="2064921" cy="15800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kumimoji="1" lang="en-US" altLang="ja-JP" sz="800"/>
        </a:p>
      </xdr:txBody>
    </xdr:sp>
    <xdr:clientData/>
  </xdr:twoCellAnchor>
  <xdr:twoCellAnchor>
    <xdr:from>
      <xdr:col>9</xdr:col>
      <xdr:colOff>59131</xdr:colOff>
      <xdr:row>15</xdr:row>
      <xdr:rowOff>150598</xdr:rowOff>
    </xdr:from>
    <xdr:to>
      <xdr:col>9</xdr:col>
      <xdr:colOff>206282</xdr:colOff>
      <xdr:row>16</xdr:row>
      <xdr:rowOff>73905</xdr:rowOff>
    </xdr:to>
    <xdr:sp macro="" textlink="">
      <xdr:nvSpPr>
        <xdr:cNvPr id="27" name="二等辺三角形 26"/>
        <xdr:cNvSpPr/>
      </xdr:nvSpPr>
      <xdr:spPr>
        <a:xfrm rot="12600000">
          <a:off x="6338304" y="2978790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17</xdr:row>
      <xdr:rowOff>153230</xdr:rowOff>
    </xdr:from>
    <xdr:to>
      <xdr:col>9</xdr:col>
      <xdr:colOff>206282</xdr:colOff>
      <xdr:row>18</xdr:row>
      <xdr:rowOff>76537</xdr:rowOff>
    </xdr:to>
    <xdr:sp macro="" textlink="">
      <xdr:nvSpPr>
        <xdr:cNvPr id="28" name="二等辺三角形 27"/>
        <xdr:cNvSpPr/>
      </xdr:nvSpPr>
      <xdr:spPr>
        <a:xfrm rot="12600000">
          <a:off x="6338304" y="3377076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19</xdr:row>
      <xdr:rowOff>153230</xdr:rowOff>
    </xdr:from>
    <xdr:to>
      <xdr:col>9</xdr:col>
      <xdr:colOff>206282</xdr:colOff>
      <xdr:row>20</xdr:row>
      <xdr:rowOff>76537</xdr:rowOff>
    </xdr:to>
    <xdr:sp macro="" textlink="">
      <xdr:nvSpPr>
        <xdr:cNvPr id="29" name="二等辺三角形 28"/>
        <xdr:cNvSpPr/>
      </xdr:nvSpPr>
      <xdr:spPr>
        <a:xfrm rot="12600000">
          <a:off x="6338304" y="3772730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21</xdr:row>
      <xdr:rowOff>150598</xdr:rowOff>
    </xdr:from>
    <xdr:to>
      <xdr:col>9</xdr:col>
      <xdr:colOff>206282</xdr:colOff>
      <xdr:row>22</xdr:row>
      <xdr:rowOff>73905</xdr:rowOff>
    </xdr:to>
    <xdr:sp macro="" textlink="">
      <xdr:nvSpPr>
        <xdr:cNvPr id="30" name="二等辺三角形 29"/>
        <xdr:cNvSpPr/>
      </xdr:nvSpPr>
      <xdr:spPr>
        <a:xfrm rot="12600000">
          <a:off x="6338304" y="4165752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23</xdr:row>
      <xdr:rowOff>150598</xdr:rowOff>
    </xdr:from>
    <xdr:to>
      <xdr:col>9</xdr:col>
      <xdr:colOff>206282</xdr:colOff>
      <xdr:row>24</xdr:row>
      <xdr:rowOff>73905</xdr:rowOff>
    </xdr:to>
    <xdr:sp macro="" textlink="">
      <xdr:nvSpPr>
        <xdr:cNvPr id="31" name="二等辺三角形 30"/>
        <xdr:cNvSpPr/>
      </xdr:nvSpPr>
      <xdr:spPr>
        <a:xfrm rot="12600000">
          <a:off x="6338304" y="4561406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25</xdr:row>
      <xdr:rowOff>150596</xdr:rowOff>
    </xdr:from>
    <xdr:to>
      <xdr:col>9</xdr:col>
      <xdr:colOff>206282</xdr:colOff>
      <xdr:row>26</xdr:row>
      <xdr:rowOff>73904</xdr:rowOff>
    </xdr:to>
    <xdr:sp macro="" textlink="">
      <xdr:nvSpPr>
        <xdr:cNvPr id="32" name="二等辺三角形 31"/>
        <xdr:cNvSpPr/>
      </xdr:nvSpPr>
      <xdr:spPr>
        <a:xfrm rot="12600000">
          <a:off x="6338304" y="4957058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27</xdr:row>
      <xdr:rowOff>160556</xdr:rowOff>
    </xdr:from>
    <xdr:to>
      <xdr:col>9</xdr:col>
      <xdr:colOff>206282</xdr:colOff>
      <xdr:row>28</xdr:row>
      <xdr:rowOff>83863</xdr:rowOff>
    </xdr:to>
    <xdr:sp macro="" textlink="">
      <xdr:nvSpPr>
        <xdr:cNvPr id="33" name="二等辺三角形 32"/>
        <xdr:cNvSpPr/>
      </xdr:nvSpPr>
      <xdr:spPr>
        <a:xfrm rot="12600000">
          <a:off x="6338304" y="5362671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29</xdr:row>
      <xdr:rowOff>153229</xdr:rowOff>
    </xdr:from>
    <xdr:to>
      <xdr:col>9</xdr:col>
      <xdr:colOff>206282</xdr:colOff>
      <xdr:row>30</xdr:row>
      <xdr:rowOff>76536</xdr:rowOff>
    </xdr:to>
    <xdr:sp macro="" textlink="">
      <xdr:nvSpPr>
        <xdr:cNvPr id="34" name="二等辺三角形 33"/>
        <xdr:cNvSpPr/>
      </xdr:nvSpPr>
      <xdr:spPr>
        <a:xfrm rot="12600000">
          <a:off x="6338304" y="5750998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31</xdr:row>
      <xdr:rowOff>153230</xdr:rowOff>
    </xdr:from>
    <xdr:to>
      <xdr:col>9</xdr:col>
      <xdr:colOff>206282</xdr:colOff>
      <xdr:row>32</xdr:row>
      <xdr:rowOff>76537</xdr:rowOff>
    </xdr:to>
    <xdr:sp macro="" textlink="">
      <xdr:nvSpPr>
        <xdr:cNvPr id="35" name="二等辺三角形 34"/>
        <xdr:cNvSpPr/>
      </xdr:nvSpPr>
      <xdr:spPr>
        <a:xfrm rot="12600000">
          <a:off x="6338304" y="6146653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33</xdr:row>
      <xdr:rowOff>150598</xdr:rowOff>
    </xdr:from>
    <xdr:to>
      <xdr:col>9</xdr:col>
      <xdr:colOff>206282</xdr:colOff>
      <xdr:row>34</xdr:row>
      <xdr:rowOff>73905</xdr:rowOff>
    </xdr:to>
    <xdr:sp macro="" textlink="">
      <xdr:nvSpPr>
        <xdr:cNvPr id="36" name="二等辺三角形 35"/>
        <xdr:cNvSpPr/>
      </xdr:nvSpPr>
      <xdr:spPr>
        <a:xfrm rot="12600000">
          <a:off x="6338304" y="6539675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59131</xdr:colOff>
      <xdr:row>35</xdr:row>
      <xdr:rowOff>160557</xdr:rowOff>
    </xdr:from>
    <xdr:to>
      <xdr:col>9</xdr:col>
      <xdr:colOff>206282</xdr:colOff>
      <xdr:row>36</xdr:row>
      <xdr:rowOff>83864</xdr:rowOff>
    </xdr:to>
    <xdr:sp macro="" textlink="">
      <xdr:nvSpPr>
        <xdr:cNvPr id="37" name="二等辺三角形 36"/>
        <xdr:cNvSpPr/>
      </xdr:nvSpPr>
      <xdr:spPr>
        <a:xfrm rot="12600000">
          <a:off x="6338304" y="6945288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59130</xdr:colOff>
      <xdr:row>37</xdr:row>
      <xdr:rowOff>153230</xdr:rowOff>
    </xdr:from>
    <xdr:to>
      <xdr:col>9</xdr:col>
      <xdr:colOff>206281</xdr:colOff>
      <xdr:row>38</xdr:row>
      <xdr:rowOff>76537</xdr:rowOff>
    </xdr:to>
    <xdr:sp macro="" textlink="">
      <xdr:nvSpPr>
        <xdr:cNvPr id="49" name="二等辺三角形 48"/>
        <xdr:cNvSpPr/>
      </xdr:nvSpPr>
      <xdr:spPr>
        <a:xfrm rot="12600000">
          <a:off x="6338303" y="7333615"/>
          <a:ext cx="147151" cy="121134"/>
        </a:xfrm>
        <a:prstGeom prst="triangle">
          <a:avLst/>
        </a:prstGeom>
        <a:solidFill>
          <a:schemeClr val="accent6">
            <a:lumMod val="20000"/>
            <a:lumOff val="80000"/>
          </a:schemeClr>
        </a:solidFill>
        <a:ln w="19050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142875</xdr:rowOff>
    </xdr:from>
    <xdr:to>
      <xdr:col>7</xdr:col>
      <xdr:colOff>152400</xdr:colOff>
      <xdr:row>7</xdr:row>
      <xdr:rowOff>76200</xdr:rowOff>
    </xdr:to>
    <xdr:pic>
      <xdr:nvPicPr>
        <xdr:cNvPr id="2" name="図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314325"/>
          <a:ext cx="38766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8</xdr:row>
      <xdr:rowOff>0</xdr:rowOff>
    </xdr:from>
    <xdr:to>
      <xdr:col>15</xdr:col>
      <xdr:colOff>0</xdr:colOff>
      <xdr:row>48</xdr:row>
      <xdr:rowOff>115706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371600"/>
          <a:ext cx="10058400" cy="6973706"/>
        </a:xfrm>
        <a:prstGeom prst="rect">
          <a:avLst/>
        </a:prstGeom>
      </xdr:spPr>
    </xdr:pic>
    <xdr:clientData/>
  </xdr:twoCellAnchor>
  <xdr:twoCellAnchor>
    <xdr:from>
      <xdr:col>5</xdr:col>
      <xdr:colOff>428625</xdr:colOff>
      <xdr:row>12</xdr:row>
      <xdr:rowOff>123825</xdr:rowOff>
    </xdr:from>
    <xdr:to>
      <xdr:col>8</xdr:col>
      <xdr:colOff>123825</xdr:colOff>
      <xdr:row>14</xdr:row>
      <xdr:rowOff>76200</xdr:rowOff>
    </xdr:to>
    <xdr:sp macro="" textlink="">
      <xdr:nvSpPr>
        <xdr:cNvPr id="4" name="テキスト ボックス 3"/>
        <xdr:cNvSpPr txBox="1"/>
      </xdr:nvSpPr>
      <xdr:spPr>
        <a:xfrm>
          <a:off x="3095625" y="2181225"/>
          <a:ext cx="129540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外気：東京</a:t>
          </a:r>
        </a:p>
      </xdr:txBody>
    </xdr:sp>
    <xdr:clientData/>
  </xdr:twoCellAnchor>
  <xdr:twoCellAnchor>
    <xdr:from>
      <xdr:col>5</xdr:col>
      <xdr:colOff>190500</xdr:colOff>
      <xdr:row>13</xdr:row>
      <xdr:rowOff>133350</xdr:rowOff>
    </xdr:from>
    <xdr:to>
      <xdr:col>5</xdr:col>
      <xdr:colOff>419100</xdr:colOff>
      <xdr:row>13</xdr:row>
      <xdr:rowOff>133350</xdr:rowOff>
    </xdr:to>
    <xdr:cxnSp macro="">
      <xdr:nvCxnSpPr>
        <xdr:cNvPr id="5" name="直線矢印コネクタ 4"/>
        <xdr:cNvCxnSpPr/>
      </xdr:nvCxnSpPr>
      <xdr:spPr>
        <a:xfrm flipH="1">
          <a:off x="3619500" y="2362200"/>
          <a:ext cx="228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457200</xdr:colOff>
      <xdr:row>32</xdr:row>
      <xdr:rowOff>104776</xdr:rowOff>
    </xdr:from>
    <xdr:to>
      <xdr:col>4</xdr:col>
      <xdr:colOff>123825</xdr:colOff>
      <xdr:row>36</xdr:row>
      <xdr:rowOff>76200</xdr:rowOff>
    </xdr:to>
    <xdr:sp macro="" textlink="">
      <xdr:nvSpPr>
        <xdr:cNvPr id="6" name="テキスト ボックス 5"/>
        <xdr:cNvSpPr txBox="1"/>
      </xdr:nvSpPr>
      <xdr:spPr>
        <a:xfrm>
          <a:off x="457200" y="5591176"/>
          <a:ext cx="1800225" cy="6572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通気層を外気とみなすため、通気層より外気側は入力しない。</a:t>
          </a:r>
        </a:p>
      </xdr:txBody>
    </xdr:sp>
    <xdr:clientData/>
  </xdr:twoCellAnchor>
  <xdr:twoCellAnchor>
    <xdr:from>
      <xdr:col>0</xdr:col>
      <xdr:colOff>561975</xdr:colOff>
      <xdr:row>31</xdr:row>
      <xdr:rowOff>19050</xdr:rowOff>
    </xdr:from>
    <xdr:to>
      <xdr:col>0</xdr:col>
      <xdr:colOff>561975</xdr:colOff>
      <xdr:row>32</xdr:row>
      <xdr:rowOff>95250</xdr:rowOff>
    </xdr:to>
    <xdr:cxnSp macro="">
      <xdr:nvCxnSpPr>
        <xdr:cNvPr id="7" name="直線矢印コネクタ 6"/>
        <xdr:cNvCxnSpPr/>
      </xdr:nvCxnSpPr>
      <xdr:spPr>
        <a:xfrm flipV="1">
          <a:off x="561975" y="5334000"/>
          <a:ext cx="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628650</xdr:colOff>
      <xdr:row>19</xdr:row>
      <xdr:rowOff>0</xdr:rowOff>
    </xdr:from>
    <xdr:to>
      <xdr:col>15</xdr:col>
      <xdr:colOff>200025</xdr:colOff>
      <xdr:row>44</xdr:row>
      <xdr:rowOff>104775</xdr:rowOff>
    </xdr:to>
    <xdr:sp macro="" textlink="">
      <xdr:nvSpPr>
        <xdr:cNvPr id="8" name="右中かっこ 7"/>
        <xdr:cNvSpPr/>
      </xdr:nvSpPr>
      <xdr:spPr>
        <a:xfrm>
          <a:off x="10229850" y="3257550"/>
          <a:ext cx="257175" cy="43910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266700</xdr:colOff>
      <xdr:row>30</xdr:row>
      <xdr:rowOff>76200</xdr:rowOff>
    </xdr:from>
    <xdr:to>
      <xdr:col>16</xdr:col>
      <xdr:colOff>457200</xdr:colOff>
      <xdr:row>33</xdr:row>
      <xdr:rowOff>19050</xdr:rowOff>
    </xdr:to>
    <xdr:sp macro="" textlink="">
      <xdr:nvSpPr>
        <xdr:cNvPr id="9" name="テキスト ボックス 8"/>
        <xdr:cNvSpPr txBox="1"/>
      </xdr:nvSpPr>
      <xdr:spPr>
        <a:xfrm>
          <a:off x="10553700" y="5219700"/>
          <a:ext cx="87630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結露域</a:t>
          </a:r>
          <a:endParaRPr kumimoji="1" lang="en-US" altLang="ja-JP" sz="1100"/>
        </a:p>
        <a:p>
          <a:r>
            <a:rPr kumimoji="1" lang="ja-JP" altLang="en-US" sz="1100"/>
            <a:t>なし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2</xdr:row>
      <xdr:rowOff>95250</xdr:rowOff>
    </xdr:from>
    <xdr:to>
      <xdr:col>6</xdr:col>
      <xdr:colOff>466724</xdr:colOff>
      <xdr:row>7</xdr:row>
      <xdr:rowOff>76200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438150"/>
          <a:ext cx="36480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8</xdr:row>
      <xdr:rowOff>19050</xdr:rowOff>
    </xdr:from>
    <xdr:to>
      <xdr:col>15</xdr:col>
      <xdr:colOff>0</xdr:colOff>
      <xdr:row>48</xdr:row>
      <xdr:rowOff>125917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1390650"/>
          <a:ext cx="7924800" cy="6964867"/>
        </a:xfrm>
        <a:prstGeom prst="rect">
          <a:avLst/>
        </a:prstGeom>
      </xdr:spPr>
    </xdr:pic>
    <xdr:clientData/>
  </xdr:twoCellAnchor>
  <xdr:twoCellAnchor>
    <xdr:from>
      <xdr:col>5</xdr:col>
      <xdr:colOff>428625</xdr:colOff>
      <xdr:row>12</xdr:row>
      <xdr:rowOff>123825</xdr:rowOff>
    </xdr:from>
    <xdr:to>
      <xdr:col>7</xdr:col>
      <xdr:colOff>381000</xdr:colOff>
      <xdr:row>14</xdr:row>
      <xdr:rowOff>76200</xdr:rowOff>
    </xdr:to>
    <xdr:sp macro="" textlink="">
      <xdr:nvSpPr>
        <xdr:cNvPr id="4" name="テキスト ボックス 3"/>
        <xdr:cNvSpPr txBox="1"/>
      </xdr:nvSpPr>
      <xdr:spPr>
        <a:xfrm>
          <a:off x="3095625" y="2181225"/>
          <a:ext cx="1019175" cy="2952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外気：東京</a:t>
          </a:r>
        </a:p>
      </xdr:txBody>
    </xdr:sp>
    <xdr:clientData/>
  </xdr:twoCellAnchor>
  <xdr:twoCellAnchor>
    <xdr:from>
      <xdr:col>5</xdr:col>
      <xdr:colOff>190500</xdr:colOff>
      <xdr:row>13</xdr:row>
      <xdr:rowOff>133350</xdr:rowOff>
    </xdr:from>
    <xdr:to>
      <xdr:col>5</xdr:col>
      <xdr:colOff>419100</xdr:colOff>
      <xdr:row>13</xdr:row>
      <xdr:rowOff>133350</xdr:rowOff>
    </xdr:to>
    <xdr:cxnSp macro="">
      <xdr:nvCxnSpPr>
        <xdr:cNvPr id="5" name="直線矢印コネクタ 4"/>
        <xdr:cNvCxnSpPr/>
      </xdr:nvCxnSpPr>
      <xdr:spPr>
        <a:xfrm flipH="1">
          <a:off x="3619500" y="2362200"/>
          <a:ext cx="2286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628650</xdr:colOff>
      <xdr:row>19</xdr:row>
      <xdr:rowOff>0</xdr:rowOff>
    </xdr:from>
    <xdr:to>
      <xdr:col>15</xdr:col>
      <xdr:colOff>200025</xdr:colOff>
      <xdr:row>44</xdr:row>
      <xdr:rowOff>104775</xdr:rowOff>
    </xdr:to>
    <xdr:sp macro="" textlink="">
      <xdr:nvSpPr>
        <xdr:cNvPr id="6" name="右中かっこ 5"/>
        <xdr:cNvSpPr/>
      </xdr:nvSpPr>
      <xdr:spPr>
        <a:xfrm>
          <a:off x="10229850" y="3257550"/>
          <a:ext cx="257175" cy="439102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266700</xdr:colOff>
      <xdr:row>28</xdr:row>
      <xdr:rowOff>114300</xdr:rowOff>
    </xdr:from>
    <xdr:to>
      <xdr:col>18</xdr:col>
      <xdr:colOff>352425</xdr:colOff>
      <xdr:row>34</xdr:row>
      <xdr:rowOff>152400</xdr:rowOff>
    </xdr:to>
    <xdr:sp macro="" textlink="">
      <xdr:nvSpPr>
        <xdr:cNvPr id="7" name="テキスト ボックス 6"/>
        <xdr:cNvSpPr txBox="1"/>
      </xdr:nvSpPr>
      <xdr:spPr>
        <a:xfrm>
          <a:off x="8267700" y="4914900"/>
          <a:ext cx="1685925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結露域</a:t>
          </a:r>
          <a:endParaRPr kumimoji="1" lang="en-US" altLang="ja-JP" sz="1100"/>
        </a:p>
        <a:p>
          <a:r>
            <a:rPr kumimoji="1" lang="ja-JP" altLang="en-US" sz="1100"/>
            <a:t>なし</a:t>
          </a:r>
          <a:endParaRPr kumimoji="1" lang="en-US" altLang="ja-JP" sz="1100"/>
        </a:p>
        <a:p>
          <a:r>
            <a:rPr kumimoji="1" lang="en-US" altLang="ja-JP" sz="1100"/>
            <a:t>※</a:t>
          </a:r>
          <a:r>
            <a:rPr kumimoji="1" lang="ja-JP" altLang="en-US" sz="1100"/>
            <a:t>透湿抵抗比計算</a:t>
          </a:r>
          <a:endParaRPr kumimoji="1" lang="en-US" altLang="ja-JP" sz="1100"/>
        </a:p>
        <a:p>
          <a:r>
            <a:rPr kumimoji="1" lang="ja-JP" altLang="en-US" sz="1100"/>
            <a:t>では、ＮＧ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"/>
  <sheetViews>
    <sheetView showGridLines="0" tabSelected="1" topLeftCell="B4" zoomScaleNormal="100" zoomScaleSheetLayoutView="100" workbookViewId="0">
      <selection activeCell="T13" sqref="T13"/>
    </sheetView>
  </sheetViews>
  <sheetFormatPr defaultColWidth="0" defaultRowHeight="13.5" customHeight="1" zeroHeight="1"/>
  <cols>
    <col min="1" max="1" width="3.6640625" style="4" customWidth="1"/>
    <col min="2" max="2" width="5.83203125" style="4" customWidth="1"/>
    <col min="3" max="3" width="15.1640625" style="4" customWidth="1"/>
    <col min="4" max="4" width="11.6640625" style="4" customWidth="1"/>
    <col min="5" max="5" width="12.1640625" style="4" customWidth="1"/>
    <col min="6" max="6" width="14.33203125" style="4" customWidth="1"/>
    <col min="7" max="7" width="15.1640625" style="4" customWidth="1"/>
    <col min="8" max="8" width="15" style="4" customWidth="1"/>
    <col min="9" max="9" width="16.83203125" style="4" customWidth="1"/>
    <col min="10" max="10" width="5.6640625" style="4" customWidth="1"/>
    <col min="11" max="11" width="24.33203125" style="4" customWidth="1"/>
    <col min="12" max="12" width="10.33203125" style="4" customWidth="1"/>
    <col min="13" max="13" width="10.1640625" style="4" bestFit="1" customWidth="1"/>
    <col min="14" max="14" width="8.83203125" style="4" customWidth="1"/>
    <col min="15" max="15" width="11.5" style="4" bestFit="1" customWidth="1"/>
    <col min="16" max="16" width="8.83203125" style="4" customWidth="1"/>
    <col min="17" max="17" width="8.33203125" style="4" customWidth="1"/>
    <col min="18" max="18" width="5.6640625" style="4" customWidth="1"/>
    <col min="19" max="19" width="10.83203125" style="4" customWidth="1"/>
    <col min="20" max="20" width="7.83203125" style="4" customWidth="1"/>
    <col min="21" max="21" width="0.6640625" style="4" customWidth="1"/>
    <col min="22" max="23" width="8.33203125" style="3" hidden="1" customWidth="1"/>
    <col min="24" max="24" width="24.83203125" style="3" hidden="1" customWidth="1"/>
    <col min="25" max="25" width="21.5" style="3" hidden="1" customWidth="1"/>
    <col min="26" max="27" width="12.33203125" style="3" hidden="1" customWidth="1"/>
    <col min="28" max="16384" width="8.33203125" style="3" hidden="1"/>
  </cols>
  <sheetData>
    <row r="1" spans="1:27" s="13" customFormat="1" ht="18.75">
      <c r="A1" s="29" t="s">
        <v>57</v>
      </c>
      <c r="B1" s="29"/>
      <c r="C1" s="29"/>
      <c r="D1" s="29"/>
      <c r="E1" s="30"/>
      <c r="F1" s="29"/>
      <c r="G1" s="29"/>
      <c r="H1" s="29"/>
      <c r="I1" s="29"/>
      <c r="J1" s="29"/>
      <c r="K1" s="29"/>
      <c r="L1" s="29"/>
      <c r="M1" s="29"/>
      <c r="N1" s="31"/>
      <c r="O1" s="29"/>
      <c r="P1" s="29"/>
      <c r="Q1" s="29"/>
      <c r="R1" s="29"/>
      <c r="S1" s="29"/>
      <c r="T1" s="32" t="s">
        <v>83</v>
      </c>
      <c r="X1" s="13" t="s">
        <v>31</v>
      </c>
    </row>
    <row r="2" spans="1:27" s="14" customFormat="1" ht="9.9499999999999993" customHeight="1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 t="s">
        <v>132</v>
      </c>
      <c r="Y2" s="237" t="s">
        <v>35</v>
      </c>
      <c r="Z2" s="15" t="s">
        <v>36</v>
      </c>
      <c r="AA2" s="16"/>
    </row>
    <row r="3" spans="1:27" s="14" customFormat="1" ht="17.25" customHeight="1">
      <c r="A3" s="238" t="s">
        <v>58</v>
      </c>
      <c r="B3" s="239"/>
      <c r="C3" s="240"/>
      <c r="D3" s="241"/>
      <c r="E3" s="241"/>
      <c r="F3" s="242"/>
      <c r="G3" s="33" t="s">
        <v>59</v>
      </c>
      <c r="H3" s="254" t="s">
        <v>45</v>
      </c>
      <c r="I3" s="255"/>
      <c r="J3" s="256"/>
      <c r="K3" s="158" t="s">
        <v>115</v>
      </c>
      <c r="L3" s="31"/>
      <c r="M3" s="31"/>
      <c r="N3" s="31"/>
      <c r="O3" s="31"/>
      <c r="P3" s="31"/>
      <c r="Q3" s="31"/>
      <c r="R3" s="31"/>
      <c r="S3" s="31"/>
      <c r="T3" s="31"/>
      <c r="Y3" s="237"/>
      <c r="Z3" s="16" t="s">
        <v>37</v>
      </c>
      <c r="AA3" s="16" t="s">
        <v>38</v>
      </c>
    </row>
    <row r="4" spans="1:27" s="14" customFormat="1" ht="15.95" customHeight="1">
      <c r="A4" s="30" t="s">
        <v>60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X4" s="17" t="s">
        <v>33</v>
      </c>
      <c r="Y4" s="18">
        <v>0.09</v>
      </c>
      <c r="Z4" s="18">
        <v>0.04</v>
      </c>
      <c r="AA4" s="18">
        <v>0.09</v>
      </c>
    </row>
    <row r="5" spans="1:27" s="14" customFormat="1" ht="15.95" customHeight="1">
      <c r="A5" s="266" t="s">
        <v>61</v>
      </c>
      <c r="B5" s="267"/>
      <c r="C5" s="206" t="s">
        <v>62</v>
      </c>
      <c r="D5" s="207"/>
      <c r="E5" s="34" t="s">
        <v>63</v>
      </c>
      <c r="F5" s="206" t="s">
        <v>84</v>
      </c>
      <c r="G5" s="207"/>
      <c r="H5" s="35"/>
      <c r="I5" s="35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X5" s="17" t="s">
        <v>41</v>
      </c>
      <c r="Y5" s="18">
        <v>0.09</v>
      </c>
      <c r="Z5" s="17" t="s">
        <v>39</v>
      </c>
      <c r="AA5" s="18">
        <v>0.09</v>
      </c>
    </row>
    <row r="6" spans="1:27" s="14" customFormat="1" ht="15.95" customHeight="1">
      <c r="A6" s="268" t="s">
        <v>64</v>
      </c>
      <c r="B6" s="269"/>
      <c r="C6" s="36" t="s">
        <v>109</v>
      </c>
      <c r="D6" s="37">
        <v>10</v>
      </c>
      <c r="E6" s="38">
        <v>70</v>
      </c>
      <c r="F6" s="39" t="s">
        <v>50</v>
      </c>
      <c r="G6" s="40">
        <f>IF(H3=X10,"",IF(H3=X11,Y11,IF(H3=X12,Y12,IF(H3=X13,Y13,IF(H3=X14,Y14,IF(H3=X16,Y16,IF(H3=X17,Y17,IF(H3=X15,Y15,IF(H3=X18,Y18,falese)))))))))</f>
        <v>0.11</v>
      </c>
      <c r="H6" s="35"/>
      <c r="I6" s="35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X6" s="17" t="s">
        <v>34</v>
      </c>
      <c r="Y6" s="18">
        <v>0.11</v>
      </c>
      <c r="Z6" s="18">
        <v>0.11</v>
      </c>
      <c r="AA6" s="17" t="s">
        <v>39</v>
      </c>
    </row>
    <row r="7" spans="1:27" s="14" customFormat="1" ht="15.95" customHeight="1">
      <c r="A7" s="270" t="s">
        <v>65</v>
      </c>
      <c r="B7" s="271"/>
      <c r="C7" s="36" t="s">
        <v>110</v>
      </c>
      <c r="D7" s="41">
        <v>5.8</v>
      </c>
      <c r="E7" s="38">
        <v>70</v>
      </c>
      <c r="F7" s="39" t="s">
        <v>51</v>
      </c>
      <c r="G7" s="40">
        <f>IF(H3=X10,"",IF(H3=X11,Z11,IF(H3=X12,Z12,IF(H3=X13,Z13,IF(H3=X14,Z14,IF(H3=X16,Z16,IF(H3=X17,Z17,IF(H3=X15,Z15,IF(H3=X18,Z18,FALSE)))))))))</f>
        <v>0.04</v>
      </c>
      <c r="H7" s="35"/>
      <c r="I7" s="35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X7" s="17" t="s">
        <v>32</v>
      </c>
      <c r="Y7" s="18">
        <v>0.11</v>
      </c>
      <c r="Z7" s="18">
        <v>0.04</v>
      </c>
      <c r="AA7" s="18">
        <v>0.11</v>
      </c>
    </row>
    <row r="8" spans="1:27" s="14" customFormat="1" ht="15" customHeight="1">
      <c r="A8" s="35"/>
      <c r="B8" s="35"/>
      <c r="C8" s="204" t="s">
        <v>111</v>
      </c>
      <c r="D8" s="205"/>
      <c r="E8" s="205"/>
      <c r="F8" s="205"/>
      <c r="G8" s="205"/>
      <c r="H8" s="35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X8" s="17" t="s">
        <v>40</v>
      </c>
      <c r="Y8" s="18">
        <v>0.15</v>
      </c>
      <c r="Z8" s="18">
        <v>0.04</v>
      </c>
      <c r="AA8" s="18">
        <v>0.15</v>
      </c>
    </row>
    <row r="9" spans="1:27" s="14" customFormat="1" ht="15.95" customHeight="1" thickBot="1">
      <c r="A9" s="30" t="s">
        <v>66</v>
      </c>
      <c r="B9" s="31"/>
      <c r="C9" s="31"/>
      <c r="D9" s="31"/>
      <c r="E9" s="31"/>
      <c r="F9" s="31"/>
      <c r="G9" s="31"/>
      <c r="H9" s="31"/>
      <c r="I9" s="31"/>
      <c r="J9" s="30"/>
      <c r="K9" s="30" t="s">
        <v>67</v>
      </c>
      <c r="L9" s="30"/>
      <c r="M9" s="31"/>
      <c r="N9" s="31"/>
      <c r="O9" s="31"/>
      <c r="P9" s="31"/>
      <c r="Q9" s="31"/>
      <c r="R9" s="31"/>
      <c r="S9" s="31"/>
      <c r="T9" s="31"/>
      <c r="X9" s="19"/>
      <c r="Y9" s="19"/>
      <c r="Z9" s="19"/>
      <c r="AA9" s="19"/>
    </row>
    <row r="10" spans="1:27" s="14" customFormat="1" ht="15.95" customHeight="1">
      <c r="A10" s="272" t="s">
        <v>85</v>
      </c>
      <c r="B10" s="272"/>
      <c r="C10" s="273"/>
      <c r="D10" s="243" t="s">
        <v>68</v>
      </c>
      <c r="E10" s="244"/>
      <c r="F10" s="42" t="s">
        <v>86</v>
      </c>
      <c r="G10" s="43" t="s">
        <v>87</v>
      </c>
      <c r="H10" s="42" t="s">
        <v>88</v>
      </c>
      <c r="I10" s="43" t="s">
        <v>89</v>
      </c>
      <c r="J10" s="31"/>
      <c r="K10" s="245"/>
      <c r="L10" s="257" t="s">
        <v>69</v>
      </c>
      <c r="M10" s="258"/>
      <c r="N10" s="261" t="s">
        <v>70</v>
      </c>
      <c r="O10" s="261"/>
      <c r="P10" s="261" t="s">
        <v>71</v>
      </c>
      <c r="Q10" s="261"/>
      <c r="R10" s="263"/>
      <c r="S10" s="248" t="s">
        <v>72</v>
      </c>
      <c r="T10" s="249"/>
      <c r="X10" s="20"/>
      <c r="Y10" s="18"/>
      <c r="Z10" s="18"/>
    </row>
    <row r="11" spans="1:27" s="14" customFormat="1" ht="15.95" customHeight="1">
      <c r="A11" s="272"/>
      <c r="B11" s="272"/>
      <c r="C11" s="273"/>
      <c r="D11" s="44"/>
      <c r="E11" s="45" t="s">
        <v>73</v>
      </c>
      <c r="F11" s="46" t="s">
        <v>90</v>
      </c>
      <c r="G11" s="47" t="s">
        <v>91</v>
      </c>
      <c r="H11" s="46" t="s">
        <v>92</v>
      </c>
      <c r="I11" s="47" t="s">
        <v>93</v>
      </c>
      <c r="J11" s="31"/>
      <c r="K11" s="246"/>
      <c r="L11" s="259"/>
      <c r="M11" s="260"/>
      <c r="N11" s="262"/>
      <c r="O11" s="262"/>
      <c r="P11" s="262"/>
      <c r="Q11" s="262"/>
      <c r="R11" s="264"/>
      <c r="S11" s="250"/>
      <c r="T11" s="251"/>
      <c r="X11" s="20" t="s">
        <v>42</v>
      </c>
      <c r="Y11" s="18">
        <v>0.09</v>
      </c>
      <c r="Z11" s="18">
        <v>0.04</v>
      </c>
    </row>
    <row r="12" spans="1:27" s="14" customFormat="1" ht="15.95" customHeight="1">
      <c r="A12" s="274"/>
      <c r="B12" s="274"/>
      <c r="C12" s="275"/>
      <c r="D12" s="12" t="s">
        <v>112</v>
      </c>
      <c r="E12" s="48" t="s">
        <v>74</v>
      </c>
      <c r="F12" s="49" t="s">
        <v>94</v>
      </c>
      <c r="G12" s="50" t="s">
        <v>95</v>
      </c>
      <c r="H12" s="49" t="s">
        <v>96</v>
      </c>
      <c r="I12" s="50" t="s">
        <v>97</v>
      </c>
      <c r="J12" s="31"/>
      <c r="K12" s="247"/>
      <c r="L12" s="252" t="s">
        <v>75</v>
      </c>
      <c r="M12" s="252"/>
      <c r="N12" s="252" t="s">
        <v>98</v>
      </c>
      <c r="O12" s="252"/>
      <c r="P12" s="252" t="s">
        <v>98</v>
      </c>
      <c r="Q12" s="252"/>
      <c r="R12" s="253"/>
      <c r="S12" s="51" t="s">
        <v>105</v>
      </c>
      <c r="T12" s="52" t="s">
        <v>76</v>
      </c>
      <c r="X12" s="20" t="s">
        <v>43</v>
      </c>
      <c r="Y12" s="18">
        <v>0.09</v>
      </c>
      <c r="Z12" s="18">
        <v>0.09</v>
      </c>
    </row>
    <row r="13" spans="1:27" s="14" customFormat="1" ht="15.95" customHeight="1">
      <c r="A13" s="221" t="s">
        <v>77</v>
      </c>
      <c r="B13" s="222"/>
      <c r="C13" s="223"/>
      <c r="D13" s="177"/>
      <c r="E13" s="177"/>
      <c r="F13" s="176"/>
      <c r="G13" s="176"/>
      <c r="H13" s="176"/>
      <c r="I13" s="176"/>
      <c r="J13" s="31"/>
      <c r="K13" s="53"/>
      <c r="L13" s="54" t="s">
        <v>99</v>
      </c>
      <c r="M13" s="55">
        <f>IF(D6="","",D6)</f>
        <v>10</v>
      </c>
      <c r="N13" s="54" t="s">
        <v>100</v>
      </c>
      <c r="O13" s="55">
        <f>IF(M13="","",IF(M13&gt;=0,133.322*(POWER(10,-7.90298*(373.16/(M13+273.16)-1)+5.02808*LOG10(373.16/(M13+273.16))-1.3816*POWER(10,-7)*(POWER(10,11.344*(1-(M13+273.16)/373.16))-1)+8.1328*POWER(10,-3)*(POWER(10,-3.49149*(373.16/(M13+273.16)-1))-1)+LOG10(1013.246)))*760/1013.25,133.322*(POWER(10,-9.09718*(273.16/(M13+273.16)-1)-3.56654*LOG10(273.16/(M13+273.16))+0.876793*(1-(M13+273.16)/273.16)+LOG10(6.1071)))*760/1013.25))</f>
        <v>1227.2247746707005</v>
      </c>
      <c r="P13" s="54" t="s">
        <v>104</v>
      </c>
      <c r="Q13" s="180">
        <f>IF(O13="","",O13*E6*0.01)</f>
        <v>859.05734226949039</v>
      </c>
      <c r="R13" s="180"/>
      <c r="S13" s="56">
        <f>IF(O13="","",O13-Q13)</f>
        <v>368.16743240121014</v>
      </c>
      <c r="T13" s="159" t="str">
        <f>IF(S13&lt;=0,"結露","　　")</f>
        <v>　　</v>
      </c>
      <c r="X13" s="20" t="s">
        <v>44</v>
      </c>
      <c r="Y13" s="18">
        <v>0.09</v>
      </c>
      <c r="Z13" s="18">
        <v>0.09</v>
      </c>
    </row>
    <row r="14" spans="1:27" s="14" customFormat="1" ht="15.95" customHeight="1">
      <c r="A14" s="217"/>
      <c r="B14" s="218"/>
      <c r="C14" s="224"/>
      <c r="D14" s="177"/>
      <c r="E14" s="177"/>
      <c r="F14" s="177"/>
      <c r="G14" s="177"/>
      <c r="H14" s="177"/>
      <c r="I14" s="177"/>
      <c r="J14" s="31"/>
      <c r="K14" s="208" t="s">
        <v>116</v>
      </c>
      <c r="L14" s="57" t="s">
        <v>1</v>
      </c>
      <c r="M14" s="58"/>
      <c r="N14" s="57" t="s">
        <v>78</v>
      </c>
      <c r="O14" s="58"/>
      <c r="P14" s="57" t="s">
        <v>79</v>
      </c>
      <c r="Q14" s="180"/>
      <c r="R14" s="180"/>
      <c r="S14" s="59"/>
      <c r="T14" s="160"/>
      <c r="X14" s="20" t="s">
        <v>45</v>
      </c>
      <c r="Y14" s="18">
        <v>0.11</v>
      </c>
      <c r="Z14" s="18">
        <v>0.04</v>
      </c>
    </row>
    <row r="15" spans="1:27" s="14" customFormat="1" ht="15.95" customHeight="1">
      <c r="A15" s="225">
        <v>1</v>
      </c>
      <c r="B15" s="210" t="s">
        <v>133</v>
      </c>
      <c r="C15" s="211"/>
      <c r="D15" s="60"/>
      <c r="E15" s="61"/>
      <c r="F15" s="60"/>
      <c r="G15" s="62"/>
      <c r="H15" s="60"/>
      <c r="I15" s="63"/>
      <c r="J15" s="64"/>
      <c r="K15" s="209"/>
      <c r="L15" s="65"/>
      <c r="M15" s="66">
        <f>IF(G6="","",D$6-(D$6-D$7)*G$6/F$43)</f>
        <v>9.8159805399159445</v>
      </c>
      <c r="N15" s="65"/>
      <c r="O15" s="66">
        <f>IF(M15="","",IF(M15&gt;=0,133.322*(POWER(10,-7.90298*(373.16/(M15+273.16)-1)+5.02808*LOG10(373.16/(M15+273.16))-1.3816*POWER(10,-7)*(POWER(10,11.344*(1-(M15+273.16)/373.16))-1)+8.1328*POWER(10,-3)*(POWER(10,-3.49149*(373.16/(M15+273.16)-1))-1)+LOG10(1013.246)))*760/1013.25,133.322*(POWER(10,-9.09718*(273.16/(M15+273.16)-1)-3.56654*LOG10(273.16/(M15+273.16))+0.876793*(1-(M15+273.16)/273.16)+LOG10(6.1071)))*760/1013.25))</f>
        <v>1212.1757191792606</v>
      </c>
      <c r="P15" s="65"/>
      <c r="Q15" s="183">
        <f>Q13</f>
        <v>859.05734226949039</v>
      </c>
      <c r="R15" s="184"/>
      <c r="S15" s="67">
        <f>IF(O15="","",O15-Q15)</f>
        <v>353.11837690977018</v>
      </c>
      <c r="T15" s="161" t="str">
        <f>IF(S15&lt;=0,"結露","　　")</f>
        <v>　　</v>
      </c>
      <c r="X15" s="20" t="s">
        <v>48</v>
      </c>
      <c r="Y15" s="18">
        <v>0.11</v>
      </c>
      <c r="Z15" s="18">
        <v>0.11</v>
      </c>
    </row>
    <row r="16" spans="1:27" s="14" customFormat="1" ht="15.95" customHeight="1">
      <c r="A16" s="226"/>
      <c r="B16" s="212"/>
      <c r="C16" s="213"/>
      <c r="D16" s="68">
        <v>9.5</v>
      </c>
      <c r="E16" s="69">
        <f>IF(D16&gt;0,D16/1000,"")</f>
        <v>9.4999999999999998E-3</v>
      </c>
      <c r="F16" s="70">
        <v>0.22</v>
      </c>
      <c r="G16" s="71">
        <f>IF(F16&gt;0,E16/F16,"")</f>
        <v>4.3181818181818182E-2</v>
      </c>
      <c r="H16" s="72">
        <v>2.52E-2</v>
      </c>
      <c r="I16" s="73">
        <f>IF(H16&gt;0,H16*E16,"")</f>
        <v>2.3939999999999999E-4</v>
      </c>
      <c r="J16" s="74"/>
      <c r="K16" s="185" t="s">
        <v>117</v>
      </c>
      <c r="L16" s="57" t="s">
        <v>2</v>
      </c>
      <c r="M16" s="58"/>
      <c r="N16" s="57" t="s">
        <v>80</v>
      </c>
      <c r="O16" s="58"/>
      <c r="P16" s="57" t="s">
        <v>81</v>
      </c>
      <c r="Q16" s="180"/>
      <c r="R16" s="180"/>
      <c r="S16" s="59"/>
      <c r="T16" s="160"/>
      <c r="X16" s="20" t="s">
        <v>49</v>
      </c>
      <c r="Y16" s="18">
        <v>0.11</v>
      </c>
      <c r="Z16" s="18">
        <v>0.04</v>
      </c>
    </row>
    <row r="17" spans="1:26" s="14" customFormat="1" ht="15.95" customHeight="1">
      <c r="A17" s="227">
        <v>2</v>
      </c>
      <c r="B17" s="214" t="s">
        <v>134</v>
      </c>
      <c r="C17" s="215"/>
      <c r="D17" s="75"/>
      <c r="E17" s="76"/>
      <c r="F17" s="77"/>
      <c r="G17" s="78"/>
      <c r="H17" s="79"/>
      <c r="I17" s="80"/>
      <c r="J17" s="31"/>
      <c r="K17" s="186"/>
      <c r="L17" s="81"/>
      <c r="M17" s="82">
        <f>IF(G16="","",D$6-(D$6-D$7)*(G$6+G16)/F$43)</f>
        <v>9.7437414956680719</v>
      </c>
      <c r="N17" s="81"/>
      <c r="O17" s="82">
        <f>IF(M17="","",IF(M17&gt;=0,133.322*(POWER(10,-7.90298*(373.16/(M17+273.16)-1)+5.02808*LOG10(373.16/(M17+273.16))-1.3816*POWER(10,-7)*(POWER(10,11.344*(1-(M17+273.16)/373.16))-1)+8.1328*POWER(10,-3)*(POWER(10,-3.49149*(373.16/(M17+273.16)-1))-1)+LOG10(1013.246)))*760/1013.25,133.322*(POWER(10,-9.09718*(273.16/(M17+273.16)-1)-3.56654*LOG10(273.16/(M17+273.16))+0.876793*(1-(M17+273.16)/273.16)+LOG10(6.1071)))*760/1013.25))</f>
        <v>1206.3126196184878</v>
      </c>
      <c r="P17" s="81"/>
      <c r="Q17" s="171">
        <f>IF(O17="","",Q$15-(Q$15-Q$40)*I$16/F$44)</f>
        <v>858.89645928238997</v>
      </c>
      <c r="R17" s="171"/>
      <c r="S17" s="83">
        <f>IF(O17="","",O17-Q17)</f>
        <v>347.41616033609785</v>
      </c>
      <c r="T17" s="162" t="str">
        <f>IF(S17&lt;=0,"結露","　　")</f>
        <v>　　</v>
      </c>
      <c r="X17" s="20" t="s">
        <v>46</v>
      </c>
      <c r="Y17" s="18">
        <v>0.15</v>
      </c>
      <c r="Z17" s="18">
        <v>0.04</v>
      </c>
    </row>
    <row r="18" spans="1:26" s="14" customFormat="1" ht="15.95" customHeight="1">
      <c r="A18" s="227"/>
      <c r="B18" s="216"/>
      <c r="C18" s="215"/>
      <c r="D18" s="84">
        <v>1000</v>
      </c>
      <c r="E18" s="76">
        <f t="shared" ref="E18" si="0">IF(D18&gt;0,D18/1000,"")</f>
        <v>1</v>
      </c>
      <c r="F18" s="85">
        <v>10000</v>
      </c>
      <c r="G18" s="78">
        <f t="shared" ref="G18" si="1">IF(F18&gt;0,E18/F18,"")</f>
        <v>1E-4</v>
      </c>
      <c r="H18" s="86">
        <v>0.14399999999999999</v>
      </c>
      <c r="I18" s="80">
        <f t="shared" ref="I18" si="2">IF(H18&gt;0,H18*E18,"")</f>
        <v>0.14399999999999999</v>
      </c>
      <c r="J18" s="31"/>
      <c r="K18" s="178" t="s">
        <v>118</v>
      </c>
      <c r="L18" s="87" t="s">
        <v>3</v>
      </c>
      <c r="M18" s="88"/>
      <c r="N18" s="87" t="s">
        <v>4</v>
      </c>
      <c r="O18" s="88"/>
      <c r="P18" s="87" t="s">
        <v>52</v>
      </c>
      <c r="Q18" s="172"/>
      <c r="R18" s="172"/>
      <c r="S18" s="89"/>
      <c r="T18" s="163"/>
      <c r="X18" s="20" t="s">
        <v>47</v>
      </c>
      <c r="Y18" s="18">
        <v>0.15</v>
      </c>
      <c r="Z18" s="18">
        <v>0.15</v>
      </c>
    </row>
    <row r="19" spans="1:26" s="14" customFormat="1" ht="15.95" customHeight="1">
      <c r="A19" s="225">
        <v>3</v>
      </c>
      <c r="B19" s="193" t="s">
        <v>135</v>
      </c>
      <c r="C19" s="194"/>
      <c r="D19" s="60"/>
      <c r="E19" s="90"/>
      <c r="F19" s="91"/>
      <c r="G19" s="92"/>
      <c r="H19" s="93"/>
      <c r="I19" s="63"/>
      <c r="J19" s="64"/>
      <c r="K19" s="179"/>
      <c r="L19" s="94"/>
      <c r="M19" s="95">
        <f>IF(G18="","",D$6-(D$6-D$7)*(G$6+SUM(G16:G18))/F$43)</f>
        <v>9.7435742052498124</v>
      </c>
      <c r="N19" s="94"/>
      <c r="O19" s="95">
        <f>IF(M19="","",IF(M19&gt;=0,133.322*(POWER(10,-7.90298*(373.16/(M19+273.16)-1)+5.02808*LOG10(373.16/(M19+273.16))-1.3816*POWER(10,-7)*(POWER(10,11.344*(1-(M19+273.16)/373.16))-1)+8.1328*POWER(10,-3)*(POWER(10,-3.49149*(373.16/(M19+273.16)-1))-1)+LOG10(1013.246)))*760/1013.25,133.322*(POWER(10,-9.09718*(273.16/(M19+273.16)-1)-3.56654*LOG10(273.16/(M19+273.16))+0.876793*(1-(M19+273.16)/273.16)+LOG10(6.1071)))*760/1013.25))</f>
        <v>1206.2990709635053</v>
      </c>
      <c r="P19" s="94"/>
      <c r="Q19" s="170">
        <f>IF(O19="","",Q$15-(Q$15-Q$40)*SUM(I16:I18)/F$44)</f>
        <v>762.12473771823898</v>
      </c>
      <c r="R19" s="170"/>
      <c r="S19" s="96">
        <f>IF(O19="","",O19-Q19)</f>
        <v>444.17433324526633</v>
      </c>
      <c r="T19" s="164" t="str">
        <f>IF(S19&lt;=0,"結露","　　")</f>
        <v>　　</v>
      </c>
    </row>
    <row r="20" spans="1:26" s="14" customFormat="1" ht="15.95" customHeight="1">
      <c r="A20" s="226"/>
      <c r="B20" s="195"/>
      <c r="C20" s="196"/>
      <c r="D20" s="68">
        <v>100</v>
      </c>
      <c r="E20" s="69">
        <f t="shared" ref="E20" si="3">IF(D20&gt;0,D20/1000,"")</f>
        <v>0.1</v>
      </c>
      <c r="F20" s="70">
        <v>4.4999999999999998E-2</v>
      </c>
      <c r="G20" s="71">
        <f t="shared" ref="G20" si="4">IF(F20&gt;0,E20/F20,"")</f>
        <v>2.2222222222222223</v>
      </c>
      <c r="H20" s="72">
        <v>5.8799999999999998E-3</v>
      </c>
      <c r="I20" s="73">
        <f t="shared" ref="I20" si="5">IF(H20&gt;0,H20*E20,"")</f>
        <v>5.8799999999999998E-4</v>
      </c>
      <c r="J20" s="74"/>
      <c r="K20" s="187" t="s">
        <v>119</v>
      </c>
      <c r="L20" s="97" t="s">
        <v>5</v>
      </c>
      <c r="M20" s="98"/>
      <c r="N20" s="97" t="s">
        <v>6</v>
      </c>
      <c r="O20" s="98"/>
      <c r="P20" s="97" t="s">
        <v>53</v>
      </c>
      <c r="Q20" s="188"/>
      <c r="R20" s="188"/>
      <c r="S20" s="99"/>
      <c r="T20" s="165"/>
    </row>
    <row r="21" spans="1:26" s="14" customFormat="1" ht="15.95" customHeight="1">
      <c r="A21" s="227">
        <v>4</v>
      </c>
      <c r="B21" s="214" t="s">
        <v>136</v>
      </c>
      <c r="C21" s="215"/>
      <c r="D21" s="100"/>
      <c r="E21" s="76"/>
      <c r="F21" s="101"/>
      <c r="G21" s="78"/>
      <c r="H21" s="102"/>
      <c r="I21" s="80"/>
      <c r="J21" s="31"/>
      <c r="K21" s="186"/>
      <c r="L21" s="103"/>
      <c r="M21" s="55">
        <f>IF(G20="","",D$6-(D$6-D$7)*(G$6+SUM(G16:G20))/F$43)</f>
        <v>6.0260093550668721</v>
      </c>
      <c r="N21" s="103"/>
      <c r="O21" s="55">
        <f>IF(M21="","",IF(M21&gt;=0,133.322*(POWER(10,-7.90298*(373.16/(M21+273.16)-1)+5.02808*LOG10(373.16/(M21+273.16))-1.3816*POWER(10,-7)*(POWER(10,11.344*(1-(M21+273.16)/373.16))-1)+8.1328*POWER(10,-3)*(POWER(10,-3.49149*(373.16/(M21+273.16)-1))-1)+LOG10(1013.246)))*760/1013.25,133.322*(POWER(10,-9.09718*(273.16/(M21+273.16)-1)-3.56654*LOG10(273.16/(M21+273.16))+0.876793*(1-(M21+273.16)/273.16)+LOG10(6.1071)))*760/1013.25))</f>
        <v>936.32739228802291</v>
      </c>
      <c r="P21" s="103"/>
      <c r="Q21" s="174">
        <f>IF(O21="","",Q$15-(Q$15-Q$40)*SUM(I16:I20)/F$44)</f>
        <v>761.72958652185196</v>
      </c>
      <c r="R21" s="174"/>
      <c r="S21" s="56">
        <f>IF(O21="","",O21-Q21)</f>
        <v>174.59780576617095</v>
      </c>
      <c r="T21" s="159" t="str">
        <f>IF(S21&lt;=0,"結露","　　")</f>
        <v>　　</v>
      </c>
    </row>
    <row r="22" spans="1:26" s="14" customFormat="1" ht="15.95" customHeight="1">
      <c r="A22" s="227"/>
      <c r="B22" s="216"/>
      <c r="C22" s="215"/>
      <c r="D22" s="104">
        <v>12</v>
      </c>
      <c r="E22" s="76">
        <f t="shared" ref="E22" si="6">IF(D22&gt;0,D22/1000,"")</f>
        <v>1.2E-2</v>
      </c>
      <c r="F22" s="105">
        <v>0.16</v>
      </c>
      <c r="G22" s="78">
        <f t="shared" ref="G22" si="7">IF(F22&gt;0,E22/F22,"")</f>
        <v>7.4999999999999997E-2</v>
      </c>
      <c r="H22" s="106">
        <v>0.90100000000000002</v>
      </c>
      <c r="I22" s="80">
        <f t="shared" ref="I22" si="8">IF(H22&gt;0,H22*E22,"")</f>
        <v>1.0812E-2</v>
      </c>
      <c r="J22" s="31"/>
      <c r="K22" s="178" t="s">
        <v>120</v>
      </c>
      <c r="L22" s="87" t="s">
        <v>7</v>
      </c>
      <c r="M22" s="88"/>
      <c r="N22" s="87" t="s">
        <v>8</v>
      </c>
      <c r="O22" s="88"/>
      <c r="P22" s="87" t="s">
        <v>9</v>
      </c>
      <c r="Q22" s="172"/>
      <c r="R22" s="172"/>
      <c r="S22" s="89"/>
      <c r="T22" s="163"/>
    </row>
    <row r="23" spans="1:26" s="14" customFormat="1" ht="15.95" customHeight="1" thickBot="1">
      <c r="A23" s="198">
        <v>5</v>
      </c>
      <c r="B23" s="193" t="s">
        <v>137</v>
      </c>
      <c r="C23" s="194"/>
      <c r="D23" s="107"/>
      <c r="E23" s="108"/>
      <c r="F23" s="109"/>
      <c r="G23" s="110"/>
      <c r="H23" s="111"/>
      <c r="I23" s="112"/>
      <c r="J23" s="64"/>
      <c r="K23" s="179"/>
      <c r="L23" s="94"/>
      <c r="M23" s="95">
        <f>IF(G22="","",D$6-(D$6-D$7)*(G$6+SUM(G16:G22))/F$43)</f>
        <v>5.9005415413731974</v>
      </c>
      <c r="N23" s="94"/>
      <c r="O23" s="95">
        <f>IF(M23="","",IF(M23&gt;=0,133.322*(POWER(10,-7.90298*(373.16/(M23+273.16)-1)+5.02808*LOG10(373.16/(M23+273.16))-1.3816*POWER(10,-7)*(POWER(10,11.344*(1-(M23+273.16)/373.16))-1)+8.1328*POWER(10,-3)*(POWER(10,-3.49149*(373.16/(M23+273.16)-1))-1)+LOG10(1013.246)))*760/1013.25,133.322*(POWER(10,-9.09718*(273.16/(M23+273.16)-1)-3.56654*LOG10(273.16/(M23+273.16))+0.876793*(1-(M23+273.16)/273.16)+LOG10(6.1071)))*760/1013.25))</f>
        <v>928.23201787328196</v>
      </c>
      <c r="P23" s="94"/>
      <c r="Q23" s="170">
        <f>IF(O23="","",Q$15-(Q$15-Q$40)*SUM(I16:I22)/F$44)</f>
        <v>754.46364309441037</v>
      </c>
      <c r="R23" s="170"/>
      <c r="S23" s="96">
        <f>IF(O23="","",O23-Q23)</f>
        <v>173.76837477887159</v>
      </c>
      <c r="T23" s="164" t="str">
        <f>IF(S23&lt;=0,"結露","　　")</f>
        <v>　　</v>
      </c>
    </row>
    <row r="24" spans="1:26" s="14" customFormat="1" ht="15.95" customHeight="1">
      <c r="A24" s="199"/>
      <c r="B24" s="195"/>
      <c r="C24" s="196"/>
      <c r="D24" s="113">
        <v>1000</v>
      </c>
      <c r="E24" s="114">
        <f t="shared" ref="E24:E38" si="9">IF(D24&gt;0,D24/1000,"")</f>
        <v>1</v>
      </c>
      <c r="F24" s="115">
        <v>10000</v>
      </c>
      <c r="G24" s="116">
        <f>IF(F24&gt;0,E24/F24,"")</f>
        <v>1E-4</v>
      </c>
      <c r="H24" s="117">
        <v>0.14399999999999999</v>
      </c>
      <c r="I24" s="118">
        <f t="shared" ref="I24:I38" si="10">IF(H24&gt;0,H24*E24,"")</f>
        <v>0.14399999999999999</v>
      </c>
      <c r="J24" s="74"/>
      <c r="K24" s="187" t="s">
        <v>121</v>
      </c>
      <c r="L24" s="97" t="s">
        <v>10</v>
      </c>
      <c r="M24" s="98"/>
      <c r="N24" s="97" t="s">
        <v>11</v>
      </c>
      <c r="O24" s="98"/>
      <c r="P24" s="97" t="s">
        <v>12</v>
      </c>
      <c r="Q24" s="188"/>
      <c r="R24" s="188"/>
      <c r="S24" s="99"/>
      <c r="T24" s="165"/>
    </row>
    <row r="25" spans="1:26" s="14" customFormat="1" ht="15.95" customHeight="1" thickBot="1">
      <c r="A25" s="200">
        <v>6</v>
      </c>
      <c r="B25" s="276" t="s">
        <v>138</v>
      </c>
      <c r="C25" s="203"/>
      <c r="D25" s="119"/>
      <c r="E25" s="120"/>
      <c r="F25" s="121"/>
      <c r="G25" s="122"/>
      <c r="H25" s="123"/>
      <c r="I25" s="124"/>
      <c r="J25" s="31"/>
      <c r="K25" s="186"/>
      <c r="L25" s="103"/>
      <c r="M25" s="55">
        <f>IF(G24="","",D$6-(D$6-D$7)*(G$6+SUM(G16:G24))/F$43)</f>
        <v>5.9003742509549397</v>
      </c>
      <c r="N25" s="103"/>
      <c r="O25" s="55">
        <f>IF(M25="","",IF(M25&gt;=0,133.322*(POWER(10,-7.90298*(373.16/(M25+273.16)-1)+5.02808*LOG10(373.16/(M25+273.16))-1.3816*POWER(10,-7)*(POWER(10,11.344*(1-(M25+273.16)/373.16))-1)+8.1328*POWER(10,-3)*(POWER(10,-3.49149*(373.16/(M25+273.16)-1))-1)+LOG10(1013.246)))*760/1013.25,133.322*(POWER(10,-9.09718*(273.16/(M25+273.16)-1)-3.56654*LOG10(273.16/(M25+273.16))+0.876793*(1-(M25+273.16)/273.16)+LOG10(6.1071)))*760/1013.25))</f>
        <v>928.22126543920672</v>
      </c>
      <c r="P25" s="103"/>
      <c r="Q25" s="174">
        <f>IF(O25="","",Q$15-(Q$15-Q$40)*SUM(I16:I24)/F$44)</f>
        <v>657.69192153025926</v>
      </c>
      <c r="R25" s="174"/>
      <c r="S25" s="56">
        <f>IF(O25="","",O25-Q25)</f>
        <v>270.52934390894745</v>
      </c>
      <c r="T25" s="159" t="str">
        <f>IF(S25&lt;=0,"結露","　　")</f>
        <v>　　</v>
      </c>
    </row>
    <row r="26" spans="1:26" s="14" customFormat="1" ht="15.95" customHeight="1">
      <c r="A26" s="201"/>
      <c r="B26" s="202"/>
      <c r="C26" s="203"/>
      <c r="D26" s="125">
        <v>30</v>
      </c>
      <c r="E26" s="120">
        <f t="shared" si="9"/>
        <v>0.03</v>
      </c>
      <c r="F26" s="126">
        <v>1.5</v>
      </c>
      <c r="G26" s="122">
        <f t="shared" ref="G26" si="11">IF(F26&gt;0,E26/F26,"")</f>
        <v>0.02</v>
      </c>
      <c r="H26" s="127">
        <v>0.61699999999999999</v>
      </c>
      <c r="I26" s="124">
        <f>IF(H26&gt;0,H26*E26,"")</f>
        <v>1.8509999999999999E-2</v>
      </c>
      <c r="J26" s="31"/>
      <c r="K26" s="178" t="s">
        <v>122</v>
      </c>
      <c r="L26" s="87" t="s">
        <v>13</v>
      </c>
      <c r="M26" s="88"/>
      <c r="N26" s="87" t="s">
        <v>14</v>
      </c>
      <c r="O26" s="88"/>
      <c r="P26" s="87" t="s">
        <v>54</v>
      </c>
      <c r="Q26" s="172"/>
      <c r="R26" s="173"/>
      <c r="S26" s="89"/>
      <c r="T26" s="163"/>
    </row>
    <row r="27" spans="1:26" s="14" customFormat="1" ht="15.95" customHeight="1" thickBot="1">
      <c r="A27" s="198">
        <v>7</v>
      </c>
      <c r="B27" s="189"/>
      <c r="C27" s="190"/>
      <c r="D27" s="128"/>
      <c r="E27" s="108"/>
      <c r="F27" s="129"/>
      <c r="G27" s="110"/>
      <c r="H27" s="130"/>
      <c r="I27" s="112"/>
      <c r="J27" s="64"/>
      <c r="K27" s="179"/>
      <c r="L27" s="94"/>
      <c r="M27" s="95">
        <f>IF(G26="","",D$6-(D$6-D$7)*(G$6+SUM(G16:G26))/F$43)</f>
        <v>5.8669161673032928</v>
      </c>
      <c r="N27" s="94"/>
      <c r="O27" s="95">
        <f>IF(M27="","",IF(M27&gt;=0,133.322*(POWER(10,-7.90298*(373.16/(M27+273.16)-1)+5.02808*LOG10(373.16/(M27+273.16))-1.3816*POWER(10,-7)*(POWER(10,11.344*(1-(M27+273.16)/373.16))-1)+8.1328*POWER(10,-3)*(POWER(10,-3.49149*(373.16/(M27+273.16)-1))-1)+LOG10(1013.246)))*760/1013.25,133.322*(POWER(10,-9.09718*(273.16/(M27+273.16)-1)-3.56654*LOG10(273.16/(M27+273.16))+0.876793*(1-(M27+273.16)/273.16)+LOG10(6.1071)))*760/1013.25))</f>
        <v>926.07298847313427</v>
      </c>
      <c r="P27" s="94"/>
      <c r="Q27" s="170">
        <f>IF(O27="","",Q$15-(Q$15-Q$40)*SUM(I16:I26)/F$44)</f>
        <v>645.25272315420068</v>
      </c>
      <c r="R27" s="170"/>
      <c r="S27" s="96">
        <f>IF(O27="","",O27-Q27)</f>
        <v>280.82026531893359</v>
      </c>
      <c r="T27" s="164" t="str">
        <f>IF(S27&lt;=0,"結露","　　")</f>
        <v>　　</v>
      </c>
    </row>
    <row r="28" spans="1:26" s="14" customFormat="1" ht="15.95" customHeight="1">
      <c r="A28" s="199"/>
      <c r="B28" s="191"/>
      <c r="C28" s="192"/>
      <c r="D28" s="131"/>
      <c r="E28" s="114" t="str">
        <f t="shared" si="9"/>
        <v/>
      </c>
      <c r="F28" s="115"/>
      <c r="G28" s="116" t="str">
        <f t="shared" ref="G28" si="12">IF(F28&gt;0,E28/F28,"")</f>
        <v/>
      </c>
      <c r="H28" s="132"/>
      <c r="I28" s="118" t="str">
        <f t="shared" si="10"/>
        <v/>
      </c>
      <c r="J28" s="74"/>
      <c r="K28" s="187" t="s">
        <v>123</v>
      </c>
      <c r="L28" s="97" t="s">
        <v>15</v>
      </c>
      <c r="M28" s="98"/>
      <c r="N28" s="97" t="s">
        <v>20</v>
      </c>
      <c r="O28" s="98"/>
      <c r="P28" s="97" t="s">
        <v>25</v>
      </c>
      <c r="Q28" s="188"/>
      <c r="R28" s="197"/>
      <c r="S28" s="99"/>
      <c r="T28" s="165"/>
    </row>
    <row r="29" spans="1:26" s="14" customFormat="1" ht="15.95" customHeight="1" thickBot="1">
      <c r="A29" s="200">
        <v>8</v>
      </c>
      <c r="B29" s="202"/>
      <c r="C29" s="203"/>
      <c r="D29" s="119"/>
      <c r="E29" s="120"/>
      <c r="F29" s="121"/>
      <c r="G29" s="122"/>
      <c r="H29" s="133"/>
      <c r="I29" s="124"/>
      <c r="J29" s="31"/>
      <c r="K29" s="186"/>
      <c r="L29" s="103"/>
      <c r="M29" s="55" t="str">
        <f>IF(G28="","",D$6-(D$6-D$7)*(G$6+SUM(G16:G28))/F$43)</f>
        <v/>
      </c>
      <c r="N29" s="103"/>
      <c r="O29" s="55" t="str">
        <f>IF(M29="","",IF(M29&gt;=0,133.322*(POWER(10,-7.90298*(373.16/(M29+273.16)-1)+5.02808*LOG10(373.16/(M29+273.16))-1.3816*POWER(10,-7)*(POWER(10,11.344*(1-(M29+273.16)/373.16))-1)+8.1328*POWER(10,-3)*(POWER(10,-3.49149*(373.16/(M29+273.16)-1))-1)+LOG10(1013.246)))*760/1013.25,133.322*(POWER(10,-9.09718*(273.16/(M29+273.16)-1)-3.56654*LOG10(273.16/(M29+273.16))+0.876793*(1-(M29+273.16)/273.16)+LOG10(6.1071)))*760/1013.25))</f>
        <v/>
      </c>
      <c r="P29" s="103"/>
      <c r="Q29" s="174" t="str">
        <f>IF(O29="","",Q$15-(Q$15-Q$40)*SUM(I16:I28)/F$44)</f>
        <v/>
      </c>
      <c r="R29" s="174"/>
      <c r="S29" s="56" t="str">
        <f>IF(O29="","",O29-Q29)</f>
        <v/>
      </c>
      <c r="T29" s="159" t="str">
        <f>IF(S29&lt;=0,"結露","　　")</f>
        <v>　　</v>
      </c>
    </row>
    <row r="30" spans="1:26" s="14" customFormat="1" ht="15.95" customHeight="1">
      <c r="A30" s="201"/>
      <c r="B30" s="202"/>
      <c r="C30" s="203"/>
      <c r="D30" s="134"/>
      <c r="E30" s="120" t="str">
        <f t="shared" si="9"/>
        <v/>
      </c>
      <c r="F30" s="126"/>
      <c r="G30" s="122" t="str">
        <f t="shared" ref="G30" si="13">IF(F30&gt;0,E30/F30,"")</f>
        <v/>
      </c>
      <c r="H30" s="135"/>
      <c r="I30" s="124" t="str">
        <f t="shared" si="10"/>
        <v/>
      </c>
      <c r="J30" s="31"/>
      <c r="K30" s="178" t="s">
        <v>124</v>
      </c>
      <c r="L30" s="87" t="s">
        <v>16</v>
      </c>
      <c r="M30" s="88"/>
      <c r="N30" s="87" t="s">
        <v>21</v>
      </c>
      <c r="O30" s="88"/>
      <c r="P30" s="87" t="s">
        <v>26</v>
      </c>
      <c r="Q30" s="172"/>
      <c r="R30" s="173"/>
      <c r="S30" s="89"/>
      <c r="T30" s="163"/>
    </row>
    <row r="31" spans="1:26" s="14" customFormat="1" ht="15.95" customHeight="1" thickBot="1">
      <c r="A31" s="198">
        <v>9</v>
      </c>
      <c r="B31" s="189"/>
      <c r="C31" s="190"/>
      <c r="D31" s="128"/>
      <c r="E31" s="108"/>
      <c r="F31" s="129"/>
      <c r="G31" s="110"/>
      <c r="H31" s="130"/>
      <c r="I31" s="112"/>
      <c r="J31" s="64"/>
      <c r="K31" s="179"/>
      <c r="L31" s="94"/>
      <c r="M31" s="95" t="str">
        <f>IF(G30="","",D$6-(D$6-D$7)*(G$6+SUM(G16:G30))/F$43)</f>
        <v/>
      </c>
      <c r="N31" s="94"/>
      <c r="O31" s="95" t="str">
        <f>IF(M31="","",IF(M31&gt;=0,133.322*(POWER(10,-7.90298*(373.16/(M31+273.16)-1)+5.02808*LOG10(373.16/(M31+273.16))-1.3816*POWER(10,-7)*(POWER(10,11.344*(1-(M31+273.16)/373.16))-1)+8.1328*POWER(10,-3)*(POWER(10,-3.49149*(373.16/(M31+273.16)-1))-1)+LOG10(1013.246)))*760/1013.25,133.322*(POWER(10,-9.09718*(273.16/(M31+273.16)-1)-3.56654*LOG10(273.16/(M31+273.16))+0.876793*(1-(M31+273.16)/273.16)+LOG10(6.1071)))*760/1013.25))</f>
        <v/>
      </c>
      <c r="P31" s="94"/>
      <c r="Q31" s="170" t="str">
        <f>IF(O31="","",Q$15-(Q$15-Q$40)*SUM(I16:I30)/F$44)</f>
        <v/>
      </c>
      <c r="R31" s="170"/>
      <c r="S31" s="96" t="str">
        <f>IF(O31="","",O31-Q31)</f>
        <v/>
      </c>
      <c r="T31" s="164" t="str">
        <f>IF(S31&lt;=0,"結露","　　")</f>
        <v>　　</v>
      </c>
    </row>
    <row r="32" spans="1:26" s="14" customFormat="1" ht="15.95" customHeight="1">
      <c r="A32" s="199"/>
      <c r="B32" s="191"/>
      <c r="C32" s="192"/>
      <c r="D32" s="131"/>
      <c r="E32" s="114" t="str">
        <f t="shared" si="9"/>
        <v/>
      </c>
      <c r="F32" s="115"/>
      <c r="G32" s="116" t="str">
        <f t="shared" ref="G32" si="14">IF(F32&gt;0,E32/F32,"")</f>
        <v/>
      </c>
      <c r="H32" s="132"/>
      <c r="I32" s="118" t="str">
        <f t="shared" si="10"/>
        <v/>
      </c>
      <c r="J32" s="74"/>
      <c r="K32" s="187" t="s">
        <v>125</v>
      </c>
      <c r="L32" s="97" t="s">
        <v>17</v>
      </c>
      <c r="M32" s="98"/>
      <c r="N32" s="97" t="s">
        <v>22</v>
      </c>
      <c r="O32" s="98"/>
      <c r="P32" s="97" t="s">
        <v>27</v>
      </c>
      <c r="Q32" s="174"/>
      <c r="R32" s="175"/>
      <c r="S32" s="99"/>
      <c r="T32" s="165"/>
    </row>
    <row r="33" spans="1:21" s="14" customFormat="1" ht="15.95" customHeight="1" thickBot="1">
      <c r="A33" s="200">
        <v>10</v>
      </c>
      <c r="B33" s="202"/>
      <c r="C33" s="203"/>
      <c r="D33" s="119"/>
      <c r="E33" s="120"/>
      <c r="F33" s="121"/>
      <c r="G33" s="122"/>
      <c r="H33" s="133"/>
      <c r="I33" s="124"/>
      <c r="J33" s="31"/>
      <c r="K33" s="186"/>
      <c r="L33" s="103"/>
      <c r="M33" s="55" t="str">
        <f>IF(G32="","",D$6-(D$6-D$7)*(G$6+SUM(G16:G32))/F$43)</f>
        <v/>
      </c>
      <c r="N33" s="103"/>
      <c r="O33" s="55" t="str">
        <f>IF(M33="","",IF(M33&gt;=0,133.322*(POWER(10,-7.90298*(373.16/(M33+273.16)-1)+5.02808*LOG10(373.16/(M33+273.16))-1.3816*POWER(10,-7)*(POWER(10,11.344*(1-(M33+273.16)/373.16))-1)+8.1328*POWER(10,-3)*(POWER(10,-3.49149*(373.16/(M33+273.16)-1))-1)+LOG10(1013.246)))*760/1013.25,133.322*(POWER(10,-9.09718*(273.16/(M33+273.16)-1)-3.56654*LOG10(273.16/(M33+273.16))+0.876793*(1-(M33+273.16)/273.16)+LOG10(6.1071)))*760/1013.25))</f>
        <v/>
      </c>
      <c r="P33" s="103"/>
      <c r="Q33" s="171" t="str">
        <f>IF(O33="","",Q$15-(Q$15-Q$40)*SUM(I16:I32)/F$44)</f>
        <v/>
      </c>
      <c r="R33" s="171"/>
      <c r="S33" s="56" t="str">
        <f>IF(O33="","",O33-Q33)</f>
        <v/>
      </c>
      <c r="T33" s="159" t="str">
        <f>IF(S33&lt;=0,"結露","　　")</f>
        <v>　　</v>
      </c>
    </row>
    <row r="34" spans="1:21" s="14" customFormat="1" ht="15.95" customHeight="1">
      <c r="A34" s="201"/>
      <c r="B34" s="202"/>
      <c r="C34" s="203"/>
      <c r="D34" s="134"/>
      <c r="E34" s="120" t="str">
        <f t="shared" si="9"/>
        <v/>
      </c>
      <c r="F34" s="126"/>
      <c r="G34" s="122" t="str">
        <f t="shared" ref="G34" si="15">IF(F34&gt;0,E34/F34,"")</f>
        <v/>
      </c>
      <c r="H34" s="135"/>
      <c r="I34" s="124" t="str">
        <f t="shared" si="10"/>
        <v/>
      </c>
      <c r="J34" s="31"/>
      <c r="K34" s="178" t="s">
        <v>126</v>
      </c>
      <c r="L34" s="87" t="s">
        <v>18</v>
      </c>
      <c r="M34" s="88"/>
      <c r="N34" s="87" t="s">
        <v>23</v>
      </c>
      <c r="O34" s="88"/>
      <c r="P34" s="87" t="s">
        <v>28</v>
      </c>
      <c r="Q34" s="172"/>
      <c r="R34" s="173"/>
      <c r="S34" s="89"/>
      <c r="T34" s="163"/>
    </row>
    <row r="35" spans="1:21" s="14" customFormat="1" ht="15.95" customHeight="1" thickBot="1">
      <c r="A35" s="198">
        <v>11</v>
      </c>
      <c r="B35" s="189"/>
      <c r="C35" s="190"/>
      <c r="D35" s="128"/>
      <c r="E35" s="108"/>
      <c r="F35" s="129"/>
      <c r="G35" s="110"/>
      <c r="H35" s="130"/>
      <c r="I35" s="112"/>
      <c r="J35" s="64"/>
      <c r="K35" s="179"/>
      <c r="L35" s="94"/>
      <c r="M35" s="95" t="str">
        <f>IF(G34="","",D$6-(D$6-D$7)*(G$6+SUM(G16:G34))/F$43)</f>
        <v/>
      </c>
      <c r="N35" s="94"/>
      <c r="O35" s="95" t="str">
        <f>IF(M35="","",IF(M35&gt;=0,133.322*(POWER(10,-7.90298*(373.16/(M35+273.16)-1)+5.02808*LOG10(373.16/(M35+273.16))-1.3816*POWER(10,-7)*(POWER(10,11.344*(1-(M35+273.16)/373.16))-1)+8.1328*POWER(10,-3)*(POWER(10,-3.49149*(373.16/(M35+273.16)-1))-1)+LOG10(1013.246)))*760/1013.25,133.322*(POWER(10,-9.09718*(273.16/(M35+273.16)-1)-3.56654*LOG10(273.16/(M35+273.16))+0.876793*(1-(M35+273.16)/273.16)+LOG10(6.1071)))*760/1013.25))</f>
        <v/>
      </c>
      <c r="P35" s="94"/>
      <c r="Q35" s="170" t="str">
        <f>IF(O35="","",Q$15-(Q$15-Q$40)*SUM(I16:I34)/F$44)</f>
        <v/>
      </c>
      <c r="R35" s="170"/>
      <c r="S35" s="96" t="str">
        <f>IF(O35="","",O35-Q35)</f>
        <v/>
      </c>
      <c r="T35" s="164" t="str">
        <f>IF(S35&lt;=0,"結露","　　")</f>
        <v>　　</v>
      </c>
    </row>
    <row r="36" spans="1:21" s="14" customFormat="1" ht="15.95" customHeight="1">
      <c r="A36" s="199"/>
      <c r="B36" s="191"/>
      <c r="C36" s="192"/>
      <c r="D36" s="131"/>
      <c r="E36" s="114" t="str">
        <f t="shared" si="9"/>
        <v/>
      </c>
      <c r="F36" s="115"/>
      <c r="G36" s="116" t="str">
        <f t="shared" ref="G36" si="16">IF(F36&gt;0,E36/F36,"")</f>
        <v/>
      </c>
      <c r="H36" s="132"/>
      <c r="I36" s="118" t="str">
        <f t="shared" si="10"/>
        <v/>
      </c>
      <c r="J36" s="74"/>
      <c r="K36" s="187" t="s">
        <v>127</v>
      </c>
      <c r="L36" s="97" t="s">
        <v>19</v>
      </c>
      <c r="M36" s="98"/>
      <c r="N36" s="97" t="s">
        <v>24</v>
      </c>
      <c r="O36" s="98"/>
      <c r="P36" s="97" t="s">
        <v>29</v>
      </c>
      <c r="Q36" s="174"/>
      <c r="R36" s="175"/>
      <c r="S36" s="99"/>
      <c r="T36" s="165"/>
    </row>
    <row r="37" spans="1:21" s="14" customFormat="1" ht="15.95" customHeight="1" thickBot="1">
      <c r="A37" s="198">
        <v>12</v>
      </c>
      <c r="B37" s="189"/>
      <c r="C37" s="190"/>
      <c r="D37" s="61"/>
      <c r="E37" s="108"/>
      <c r="F37" s="136"/>
      <c r="G37" s="110"/>
      <c r="H37" s="137"/>
      <c r="I37" s="112"/>
      <c r="J37" s="64"/>
      <c r="K37" s="186"/>
      <c r="L37" s="103"/>
      <c r="M37" s="55" t="str">
        <f>IF(G36="","",D$6-(D$6-D$7)*(G$6+SUM(G16:G36))/F$43)</f>
        <v/>
      </c>
      <c r="N37" s="103"/>
      <c r="O37" s="55" t="str">
        <f>IF(M37="","",IF(M37&gt;=0,133.322*(POWER(10,-7.90298*(373.16/(M37+273.16)-1)+5.02808*LOG10(373.16/(M37+273.16))-1.3816*POWER(10,-7)*(POWER(10,11.344*(1-(M37+273.16)/373.16))-1)+8.1328*POWER(10,-3)*(POWER(10,-3.49149*(373.16/(M37+273.16)-1))-1)+LOG10(1013.246)))*760/1013.25,133.322*(POWER(10,-9.09718*(273.16/(M37+273.16)-1)-3.56654*LOG10(273.16/(M37+273.16))+0.876793*(1-(M37+273.16)/273.16)+LOG10(6.1071)))*760/1013.25))</f>
        <v/>
      </c>
      <c r="P37" s="103"/>
      <c r="Q37" s="171" t="str">
        <f>IF(O37="","",Q$15-(Q$15-Q$40)*SUM(I16:I36)/F$44)</f>
        <v/>
      </c>
      <c r="R37" s="171"/>
      <c r="S37" s="56" t="str">
        <f>IF(O37="","",O37-Q37)</f>
        <v/>
      </c>
      <c r="T37" s="159" t="str">
        <f>IF(S37&lt;=0,"結露","　　")</f>
        <v>　　</v>
      </c>
    </row>
    <row r="38" spans="1:21" s="14" customFormat="1" ht="15.95" customHeight="1">
      <c r="A38" s="199"/>
      <c r="B38" s="191"/>
      <c r="C38" s="192"/>
      <c r="D38" s="131"/>
      <c r="E38" s="114" t="str">
        <f t="shared" si="9"/>
        <v/>
      </c>
      <c r="F38" s="115"/>
      <c r="G38" s="116" t="str">
        <f t="shared" ref="G38" si="17">IF(F38&gt;0,E38/F38,"")</f>
        <v/>
      </c>
      <c r="H38" s="132"/>
      <c r="I38" s="118" t="str">
        <f t="shared" si="10"/>
        <v/>
      </c>
      <c r="J38" s="74"/>
      <c r="K38" s="178" t="s">
        <v>128</v>
      </c>
      <c r="L38" s="87" t="s">
        <v>0</v>
      </c>
      <c r="M38" s="138"/>
      <c r="N38" s="87" t="s">
        <v>55</v>
      </c>
      <c r="O38" s="139"/>
      <c r="P38" s="87" t="s">
        <v>56</v>
      </c>
      <c r="Q38" s="172"/>
      <c r="R38" s="173"/>
      <c r="S38" s="89"/>
      <c r="T38" s="163"/>
    </row>
    <row r="39" spans="1:21" s="14" customFormat="1" ht="15.95" customHeight="1">
      <c r="A39" s="217" t="s">
        <v>82</v>
      </c>
      <c r="B39" s="218"/>
      <c r="C39" s="218"/>
      <c r="D39" s="181"/>
      <c r="E39" s="181"/>
      <c r="F39" s="181"/>
      <c r="G39" s="181"/>
      <c r="H39" s="181"/>
      <c r="I39" s="181"/>
      <c r="J39" s="35"/>
      <c r="K39" s="179"/>
      <c r="L39" s="140"/>
      <c r="M39" s="95">
        <f>IF(ISERROR(D$6-(D$6-D$7)*(G$6+F42)/F$43),"",D$6-(D$6-D$7)*(G$6+F42)/F$43)</f>
        <v>5.8669161673032928</v>
      </c>
      <c r="N39" s="140"/>
      <c r="O39" s="95">
        <f>IF(M39="","",IF(M39&gt;=0,133.322*(POWER(10,-7.90298*(373.16/(M39+273.16)-1)+5.02808*LOG10(373.16/(M39+273.16))-1.3816*POWER(10,-7)*(POWER(10,11.344*(1-(M39+273.16)/373.16))-1)+8.1328*POWER(10,-3)*(POWER(10,-3.49149*(373.16/(M39+273.16)-1))-1)+LOG10(1013.246)))*760/1013.25,133.322*(POWER(10,-9.09718*(273.16/(M39+273.16)-1)-3.56654*LOG10(273.16/(M39+273.16))+0.876793*(1-(M39+273.16)/273.16)+LOG10(6.1071)))*760/1013.25))</f>
        <v>926.07298847313427</v>
      </c>
      <c r="P39" s="140"/>
      <c r="Q39" s="170">
        <f>IF(O39="","",Q$15-(Q$15-Q$40)*SUM(I16:I38)/F$44)</f>
        <v>645.25272315420068</v>
      </c>
      <c r="R39" s="170"/>
      <c r="S39" s="96">
        <f>IF(O39="","",O39-Q39)</f>
        <v>280.82026531893359</v>
      </c>
      <c r="T39" s="164" t="str">
        <f>IF(S39&lt;=0,"結露","　　")</f>
        <v>　　</v>
      </c>
    </row>
    <row r="40" spans="1:21" s="14" customFormat="1" ht="15.95" customHeight="1" thickBot="1">
      <c r="A40" s="219"/>
      <c r="B40" s="220"/>
      <c r="C40" s="220"/>
      <c r="D40" s="182"/>
      <c r="E40" s="182"/>
      <c r="F40" s="182"/>
      <c r="G40" s="182"/>
      <c r="H40" s="182"/>
      <c r="I40" s="182"/>
      <c r="J40" s="31"/>
      <c r="K40" s="141"/>
      <c r="L40" s="142" t="s">
        <v>101</v>
      </c>
      <c r="M40" s="143">
        <f>IF(D7="","",D7)</f>
        <v>5.8</v>
      </c>
      <c r="N40" s="142" t="s">
        <v>102</v>
      </c>
      <c r="O40" s="143">
        <f>IF(M40="","",IF(M40&gt;=0,133.322*(POWER(10,-7.90298*(373.16/(M40+273.16)-1)+5.02808*LOG10(373.16/(M40+273.16))-1.3816*POWER(10,-7)*(POWER(10,11.344*(1-(M40+273.16)/373.16))-1)+8.1328*POWER(10,-3)*(POWER(10,-3.49149*(373.16/(M40+273.16)-1))-1)+LOG10(1013.246)))*760/1013.25,133.322*(POWER(10,-9.09718*(273.16/(M40+273.16)-1)-3.56654*LOG10(273.16/(M40+273.16))+0.876793*(1-(M40+273.16)/273.16)+LOG10(6.1071)))*760/1013.25))</f>
        <v>921.78960450600107</v>
      </c>
      <c r="P40" s="142" t="s">
        <v>103</v>
      </c>
      <c r="Q40" s="169">
        <f>IF(O40="","",O40*E7*0.01)</f>
        <v>645.25272315420068</v>
      </c>
      <c r="R40" s="169"/>
      <c r="S40" s="144">
        <f>IF(O40="","",O40-Q40)</f>
        <v>276.53688135180039</v>
      </c>
      <c r="T40" s="166"/>
    </row>
    <row r="41" spans="1:21" s="23" customFormat="1" ht="15.95" customHeight="1">
      <c r="A41" s="265"/>
      <c r="B41" s="265"/>
      <c r="C41" s="265"/>
      <c r="D41" s="21"/>
      <c r="E41" s="21"/>
      <c r="F41" s="21"/>
      <c r="G41" s="22"/>
      <c r="H41" s="22"/>
      <c r="I41" s="22"/>
      <c r="K41" s="22"/>
      <c r="L41" s="24"/>
      <c r="M41" s="25"/>
      <c r="N41" s="24"/>
      <c r="O41" s="25"/>
      <c r="P41" s="24"/>
      <c r="Q41" s="26"/>
      <c r="R41" s="26"/>
      <c r="S41" s="27"/>
      <c r="T41" s="28"/>
    </row>
    <row r="42" spans="1:21" s="23" customFormat="1" ht="15.95" customHeight="1">
      <c r="A42" s="145" t="s">
        <v>106</v>
      </c>
      <c r="B42" s="146"/>
      <c r="C42" s="146"/>
      <c r="D42" s="147" t="s">
        <v>30</v>
      </c>
      <c r="E42" s="148"/>
      <c r="F42" s="149">
        <f>SUM(G15:G38)</f>
        <v>2.3606040404040409</v>
      </c>
      <c r="G42" s="228" t="s">
        <v>129</v>
      </c>
      <c r="H42" s="229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30"/>
    </row>
    <row r="43" spans="1:21" s="14" customFormat="1" ht="15.95" customHeight="1">
      <c r="A43" s="150" t="s">
        <v>113</v>
      </c>
      <c r="B43" s="151"/>
      <c r="C43" s="151"/>
      <c r="D43" s="152" t="s">
        <v>107</v>
      </c>
      <c r="E43" s="153"/>
      <c r="F43" s="149">
        <f>IF(ISERROR(SUM(G15:G38)+G6+G7),"",SUM(G15:G38)+G6+G7)</f>
        <v>2.5106040404040408</v>
      </c>
      <c r="G43" s="231"/>
      <c r="H43" s="232"/>
      <c r="I43" s="232"/>
      <c r="J43" s="232"/>
      <c r="K43" s="232"/>
      <c r="L43" s="232"/>
      <c r="M43" s="232"/>
      <c r="N43" s="232"/>
      <c r="O43" s="232"/>
      <c r="P43" s="232"/>
      <c r="Q43" s="232"/>
      <c r="R43" s="232"/>
      <c r="S43" s="232"/>
      <c r="T43" s="233"/>
    </row>
    <row r="44" spans="1:21" s="14" customFormat="1" ht="15.95" customHeight="1">
      <c r="A44" s="154" t="s">
        <v>114</v>
      </c>
      <c r="B44" s="155"/>
      <c r="C44" s="155"/>
      <c r="D44" s="156" t="s">
        <v>108</v>
      </c>
      <c r="E44" s="157"/>
      <c r="F44" s="149">
        <f>SUM(I15:I38)</f>
        <v>0.31814940000000003</v>
      </c>
      <c r="G44" s="234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6"/>
    </row>
    <row r="45" spans="1:21" s="2" customFormat="1" ht="15.95" hidden="1" customHeight="1">
      <c r="A45" s="11"/>
      <c r="B45" s="1"/>
      <c r="C45" s="5"/>
      <c r="D45" s="1"/>
      <c r="E45" s="6"/>
      <c r="F45" s="6"/>
      <c r="G45" s="6"/>
      <c r="H45" s="6"/>
      <c r="I45" s="6"/>
      <c r="J45" s="4"/>
      <c r="K45" s="4"/>
      <c r="L45" s="4"/>
      <c r="M45" s="4"/>
      <c r="N45" s="4"/>
      <c r="O45" s="4"/>
      <c r="P45" s="4"/>
      <c r="Q45" s="4"/>
      <c r="R45" s="7"/>
      <c r="S45" s="4"/>
      <c r="T45" s="4"/>
      <c r="U45" s="4"/>
    </row>
    <row r="46" spans="1:21" s="2" customFormat="1" ht="15.95" hidden="1" customHeight="1">
      <c r="A46" s="4"/>
      <c r="B46" s="4"/>
      <c r="C46" s="9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s="2" customFormat="1" ht="15.95" hidden="1" customHeight="1">
      <c r="A47" s="4"/>
      <c r="B47" s="4"/>
      <c r="C47" s="10"/>
      <c r="D47" s="9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s="2" customFormat="1" ht="15.95" hidden="1" customHeight="1">
      <c r="A48" s="4"/>
      <c r="B48" s="4"/>
      <c r="C48" s="7"/>
      <c r="D48" s="9"/>
      <c r="E48" s="1"/>
      <c r="F48" s="8"/>
      <c r="G48" s="1"/>
      <c r="H48" s="4"/>
      <c r="I48" s="4"/>
      <c r="J48" s="6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s="2" customFormat="1" ht="15.95" hidden="1" customHeight="1">
      <c r="A49" s="4"/>
      <c r="B49" s="4"/>
      <c r="C49" s="10"/>
      <c r="D49" s="9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s="2" customFormat="1" ht="13.5" hidden="1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s="2" customFormat="1" ht="13.5" hidden="1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s="2" customFormat="1" ht="13.5" hidden="1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s="2" customFormat="1" ht="13.5" hidden="1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s="2" customFormat="1" ht="13.5" hidden="1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s="2" customFormat="1" ht="13.5" hidden="1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s="2" customFormat="1" ht="13.5" hidden="1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s="2" customFormat="1" ht="13.5" hidden="1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s="2" customFormat="1" ht="13.5" hidden="1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s="2" customFormat="1" ht="13.5" hidden="1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s="2" customFormat="1" ht="13.5" hidden="1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s="2" customFormat="1" ht="13.5" hidden="1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s="2" customFormat="1" ht="13.5" hidden="1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s="2" customFormat="1" ht="13.5" hidden="1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s="2" customFormat="1" ht="13.5" hidden="1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s="2" customFormat="1" ht="13.5" hidden="1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s="2" customFormat="1" ht="13.5" hidden="1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s="2" customFormat="1" ht="13.5" hidden="1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s="2" customFormat="1" ht="13.5" hidden="1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s="2" customFormat="1" ht="13.5" hidden="1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s="2" customFormat="1" ht="13.5" hidden="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9"/>
      <c r="R70" s="4"/>
      <c r="S70" s="4"/>
      <c r="T70" s="4"/>
      <c r="U70" s="4"/>
    </row>
    <row r="71" spans="1:21" s="2" customFormat="1" ht="13.5" hidden="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9"/>
      <c r="R71" s="4"/>
      <c r="S71" s="4"/>
      <c r="T71" s="4"/>
      <c r="U71" s="4"/>
    </row>
    <row r="72" spans="1:21" s="2" customFormat="1" ht="13.5" hidden="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s="2" customFormat="1" ht="13.5" hidden="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s="2" customFormat="1" ht="13.5" hidden="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s="2" customFormat="1" ht="13.5" hidden="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s="2" customFormat="1" ht="13.5" hidden="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s="2" customFormat="1" ht="13.5" hidden="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s="2" customFormat="1" ht="13.5" hidden="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s="2" customFormat="1" ht="13.5" hidden="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s="2" customFormat="1" ht="13.5" hidden="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s="2" customFormat="1" ht="13.5" hidden="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s="2" customFormat="1" ht="13.5" hidden="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s="2" customFormat="1" ht="13.5" hidden="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s="2" customFormat="1" ht="13.5" hidden="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s="2" customFormat="1" ht="13.5" hidden="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s="2" customFormat="1" ht="13.5" hidden="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s="2" customFormat="1" ht="13.5" hidden="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s="2" customFormat="1" ht="13.5" hidden="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s="2" customFormat="1" ht="13.5" hidden="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s="2" customFormat="1" ht="13.5" hidden="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s="2" customFormat="1" ht="13.5" hidden="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s="2" customFormat="1" ht="13.5" hidden="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s="2" customFormat="1" ht="13.5" hidden="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s="2" customFormat="1" ht="13.5" hidden="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s="2" customFormat="1" ht="13.5" hidden="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s="2" customFormat="1" ht="13.5" hidden="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ht="13.5" hidden="1" customHeight="1"/>
    <row r="98" ht="13.5" hidden="1" customHeight="1"/>
    <row r="99" ht="13.5" hidden="1" customHeight="1"/>
    <row r="100" ht="13.5" hidden="1" customHeight="1"/>
  </sheetData>
  <sheetProtection selectLockedCells="1"/>
  <mergeCells count="101">
    <mergeCell ref="G42:T44"/>
    <mergeCell ref="Y2:Y3"/>
    <mergeCell ref="A3:B3"/>
    <mergeCell ref="C3:F3"/>
    <mergeCell ref="D10:E10"/>
    <mergeCell ref="F5:G5"/>
    <mergeCell ref="K10:K12"/>
    <mergeCell ref="S10:T11"/>
    <mergeCell ref="L12:M12"/>
    <mergeCell ref="N12:O12"/>
    <mergeCell ref="P12:R12"/>
    <mergeCell ref="H3:J3"/>
    <mergeCell ref="L10:M11"/>
    <mergeCell ref="N10:O11"/>
    <mergeCell ref="P10:R11"/>
    <mergeCell ref="A41:C41"/>
    <mergeCell ref="A5:B5"/>
    <mergeCell ref="A6:B6"/>
    <mergeCell ref="A7:B7"/>
    <mergeCell ref="A10:C12"/>
    <mergeCell ref="A23:A24"/>
    <mergeCell ref="A25:A26"/>
    <mergeCell ref="A27:A28"/>
    <mergeCell ref="A29:A30"/>
    <mergeCell ref="A31:A32"/>
    <mergeCell ref="A33:A34"/>
    <mergeCell ref="A35:A36"/>
    <mergeCell ref="A37:A38"/>
    <mergeCell ref="B37:C38"/>
    <mergeCell ref="B29:C30"/>
    <mergeCell ref="C8:G8"/>
    <mergeCell ref="K38:K39"/>
    <mergeCell ref="C5:D5"/>
    <mergeCell ref="K14:K15"/>
    <mergeCell ref="K18:K19"/>
    <mergeCell ref="K28:K29"/>
    <mergeCell ref="B15:C16"/>
    <mergeCell ref="B17:C18"/>
    <mergeCell ref="B19:C20"/>
    <mergeCell ref="B21:C22"/>
    <mergeCell ref="B25:C26"/>
    <mergeCell ref="A39:C40"/>
    <mergeCell ref="A13:C14"/>
    <mergeCell ref="A15:A16"/>
    <mergeCell ref="A17:A18"/>
    <mergeCell ref="A19:A20"/>
    <mergeCell ref="B33:C34"/>
    <mergeCell ref="A21:A22"/>
    <mergeCell ref="B35:C36"/>
    <mergeCell ref="K32:K33"/>
    <mergeCell ref="K34:K35"/>
    <mergeCell ref="K36:K37"/>
    <mergeCell ref="K30:K31"/>
    <mergeCell ref="Q30:R30"/>
    <mergeCell ref="Q31:R31"/>
    <mergeCell ref="B23:C24"/>
    <mergeCell ref="B27:C28"/>
    <mergeCell ref="B31:C32"/>
    <mergeCell ref="K26:K27"/>
    <mergeCell ref="Q26:R26"/>
    <mergeCell ref="Q27:R27"/>
    <mergeCell ref="Q28:R28"/>
    <mergeCell ref="Q29:R29"/>
    <mergeCell ref="Q23:R23"/>
    <mergeCell ref="Q24:R24"/>
    <mergeCell ref="Q25:R25"/>
    <mergeCell ref="K24:K25"/>
    <mergeCell ref="Q32:R32"/>
    <mergeCell ref="D13:D14"/>
    <mergeCell ref="E13:E14"/>
    <mergeCell ref="F13:F14"/>
    <mergeCell ref="G13:G14"/>
    <mergeCell ref="D39:D40"/>
    <mergeCell ref="E39:E40"/>
    <mergeCell ref="F39:F40"/>
    <mergeCell ref="G39:G40"/>
    <mergeCell ref="H39:H40"/>
    <mergeCell ref="Q40:R40"/>
    <mergeCell ref="Q39:R39"/>
    <mergeCell ref="Q37:R37"/>
    <mergeCell ref="Q35:R35"/>
    <mergeCell ref="Q33:R33"/>
    <mergeCell ref="Q38:R38"/>
    <mergeCell ref="Q34:R34"/>
    <mergeCell ref="Q36:R36"/>
    <mergeCell ref="H13:H14"/>
    <mergeCell ref="I13:I14"/>
    <mergeCell ref="K22:K23"/>
    <mergeCell ref="Q13:R13"/>
    <mergeCell ref="Q22:R22"/>
    <mergeCell ref="I39:I40"/>
    <mergeCell ref="Q14:R14"/>
    <mergeCell ref="Q15:R15"/>
    <mergeCell ref="K16:K17"/>
    <mergeCell ref="Q16:R16"/>
    <mergeCell ref="Q17:R17"/>
    <mergeCell ref="Q18:R18"/>
    <mergeCell ref="Q19:R19"/>
    <mergeCell ref="K20:K21"/>
    <mergeCell ref="Q20:R20"/>
    <mergeCell ref="Q21:R21"/>
  </mergeCells>
  <phoneticPr fontId="3"/>
  <dataValidations count="1">
    <dataValidation type="list" allowBlank="1" showInputMessage="1" showErrorMessage="1" sqref="H3:J3">
      <formula1>$X$10:$X$18</formula1>
    </dataValidation>
  </dataValidations>
  <printOptions horizontalCentered="1"/>
  <pageMargins left="0.39370078740157483" right="0.39370078740157483" top="0.86614173228346458" bottom="0.43307086614173229" header="0.15748031496062992" footer="0.15748031496062992"/>
  <pageSetup paperSize="9" scale="77" orientation="landscape" r:id="rId1"/>
  <headerFooter alignWithMargins="0"/>
  <rowBreaks count="1" manualBreakCount="1">
    <brk id="44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zoomScaleNormal="100" workbookViewId="0">
      <selection activeCell="V13" sqref="V13"/>
    </sheetView>
  </sheetViews>
  <sheetFormatPr defaultRowHeight="13.5"/>
  <cols>
    <col min="1" max="16384" width="9.33203125" style="168"/>
  </cols>
  <sheetData>
    <row r="1" spans="1:1">
      <c r="A1" s="167" t="s">
        <v>130</v>
      </c>
    </row>
  </sheetData>
  <phoneticPr fontId="34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20" sqref="T20"/>
    </sheetView>
  </sheetViews>
  <sheetFormatPr defaultRowHeight="13.5"/>
  <cols>
    <col min="1" max="16384" width="9.33203125" style="168"/>
  </cols>
  <sheetData>
    <row r="1" spans="1:1">
      <c r="A1" s="167" t="s">
        <v>131</v>
      </c>
    </row>
  </sheetData>
  <phoneticPr fontId="3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/>
  <phoneticPr fontId="3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/>
  <sheetData/>
  <phoneticPr fontId="34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内部結露計算シート</vt:lpstr>
      <vt:lpstr>計算例-1</vt:lpstr>
      <vt:lpstr>計算例-2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sunagawa</dc:creator>
  <cp:lastModifiedBy>Hisashi MIURA</cp:lastModifiedBy>
  <cp:lastPrinted>2015-03-11T01:38:07Z</cp:lastPrinted>
  <dcterms:created xsi:type="dcterms:W3CDTF">2002-11-07T02:28:27Z</dcterms:created>
  <dcterms:modified xsi:type="dcterms:W3CDTF">2016-12-05T04:38:34Z</dcterms:modified>
</cp:coreProperties>
</file>