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iomint-my.sharepoint.com/personal/izong-naba_iom_int/Documents/Data/DJIBOUTI/FMR JAN FEB MAY/"/>
    </mc:Choice>
  </mc:AlternateContent>
  <xr:revisionPtr revIDLastSave="0" documentId="8_{5B7FBF7F-DBB5-47F3-B351-D783470A3EFE}" xr6:coauthVersionLast="31" xr6:coauthVersionMax="31" xr10:uidLastSave="{00000000-0000-0000-0000-000000000000}"/>
  <bookViews>
    <workbookView xWindow="0" yWindow="465" windowWidth="28800" windowHeight="16245" xr2:uid="{00000000-000D-0000-FFFF-FFFF00000000}"/>
  </bookViews>
  <sheets>
    <sheet name="Annexe_C_FMR_Djibouti_v2" sheetId="1" r:id="rId1"/>
    <sheet name="TdB" sheetId="3" r:id="rId2"/>
  </sheets>
  <definedNames>
    <definedName name="_xlnm._FilterDatabase" localSheetId="0" hidden="1">Annexe_C_FMR_Djibouti_v2!$A$1:$AO$168</definedName>
  </definedNames>
  <calcPr calcId="179017"/>
  <pivotCaches>
    <pivotCache cacheId="1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8" i="3" l="1"/>
  <c r="J52" i="3"/>
  <c r="H32" i="3"/>
  <c r="F6" i="3"/>
  <c r="E52" i="3"/>
  <c r="G6" i="3"/>
  <c r="I73" i="3"/>
  <c r="K32" i="3"/>
  <c r="F17" i="3"/>
  <c r="D73" i="3"/>
  <c r="G32" i="3"/>
  <c r="G73" i="3"/>
  <c r="I52" i="3"/>
  <c r="I32" i="3"/>
  <c r="F2" i="3"/>
  <c r="A108" i="3"/>
  <c r="F52" i="3"/>
  <c r="H6" i="3"/>
  <c r="B95" i="3"/>
  <c r="L32" i="3"/>
  <c r="G17" i="3"/>
  <c r="E73" i="3"/>
  <c r="F32" i="3"/>
  <c r="B108" i="3"/>
  <c r="G52" i="3"/>
  <c r="I6" i="3"/>
  <c r="D32" i="3"/>
  <c r="E95" i="3"/>
  <c r="H73" i="3"/>
  <c r="C95" i="3"/>
  <c r="M32" i="3"/>
  <c r="H17" i="3"/>
  <c r="F73" i="3"/>
  <c r="E32" i="3"/>
  <c r="C108" i="3"/>
  <c r="H52" i="3"/>
  <c r="J6" i="3"/>
  <c r="D95" i="3"/>
  <c r="N32" i="3"/>
  <c r="I17" i="3"/>
  <c r="D108" i="3"/>
  <c r="D52" i="3"/>
  <c r="J32" i="3"/>
</calcChain>
</file>

<file path=xl/sharedStrings.xml><?xml version="1.0" encoding="utf-8"?>
<sst xmlns="http://schemas.openxmlformats.org/spreadsheetml/2006/main" count="2326" uniqueCount="165">
  <si>
    <t>Info/_1_COUNTRY_Admin_0</t>
  </si>
  <si>
    <t>Info/_2_ADMIN_1</t>
  </si>
  <si>
    <t>Info/_3_ADMIN_2</t>
  </si>
  <si>
    <t>Info/_4_FMP_code</t>
  </si>
  <si>
    <t>Info/_5_FMP_name</t>
  </si>
  <si>
    <t>Info/_7_Enumerator_Sex</t>
  </si>
  <si>
    <t>Info/_8_DATE</t>
  </si>
  <si>
    <t>_10_MEAN_OF_TRANSPORT</t>
  </si>
  <si>
    <t>transport_means_other</t>
  </si>
  <si>
    <t>_11_DEPARTED_FROM/_11_1_COUNTRY</t>
  </si>
  <si>
    <t>_11_DEPARTED_FROM/_11_1_1COUNTRY</t>
  </si>
  <si>
    <t>_11_DEPARTED_FROM/_11_2_ADMIN_1</t>
  </si>
  <si>
    <t>_11_DEPARTED_FROM/_11_2_1ADMIN_1</t>
  </si>
  <si>
    <t>_11_DEPARTED_FROM/_11_3_CITY</t>
  </si>
  <si>
    <t>_11_DEPARTED_FROM/_11_3_1_CITY</t>
  </si>
  <si>
    <t>_12_DESTINATION/_12_1_COUNTRY</t>
  </si>
  <si>
    <t>_12_DESTINATION/_12_1_1COUNTRY</t>
  </si>
  <si>
    <t>_12_DESTINATION/_12_2_ADMIN_1</t>
  </si>
  <si>
    <t>_12_DESTINATION/_12_2_1_ADMIN_1</t>
  </si>
  <si>
    <t>_12_DESTINATION/_12_3_CITY</t>
  </si>
  <si>
    <t>_12_DESTINATION/_12_3_1_CITY</t>
  </si>
  <si>
    <t>_13_TYPE_OF_FLOW_max_3_choice</t>
  </si>
  <si>
    <t>_13_TYPE_OF_FLOW_max_3_choice/a_Seasonal_</t>
  </si>
  <si>
    <t>_13_TYPE_OF_FLOW_max_3_choice/b_Forced_movement_due_to_N_D</t>
  </si>
  <si>
    <t>_13_TYPE_OF_FLOW_max_3_choice/c_Forced_movement_due_to_Conf</t>
  </si>
  <si>
    <t>_13_TYPE_OF_FLOW_max_3_choice/d_Economic_migration_6_months</t>
  </si>
  <si>
    <t>_13_TYPE_OF_FLOW_max_3_choice/e_Short_term_local_movement-6_months</t>
  </si>
  <si>
    <t>_13_TYPE_OF_FLOW_max_3_choice/f_Tourism</t>
  </si>
  <si>
    <t>_13_TYPE_OF_FLOW_max_3_choice/g_Dont_know</t>
  </si>
  <si>
    <t>_14_1_NATIONALITY/_14_a_NATIONALITY</t>
  </si>
  <si>
    <t>_14_1_NATIONALITY/_14_a1_NATIONALITY</t>
  </si>
  <si>
    <t>_14_1_NATIONALITY/_15a_No_PER_NATIONALITY</t>
  </si>
  <si>
    <t>_14_2_NATIONALITY/_14_b_NATIONALITY</t>
  </si>
  <si>
    <t>_14_2_NATIONALITY/_14_b1_NATIONALITY</t>
  </si>
  <si>
    <t>_14_2_NATIONALITY/_15b_No_PER_NATIONALITY</t>
  </si>
  <si>
    <t>_14_3_NATIONALITY/_14_c_NATIONALITY</t>
  </si>
  <si>
    <t>_14_3_NATIONALITY/_14_c1_NATIONALITY</t>
  </si>
  <si>
    <t>_14_3_NATIONALITY/_15c_No_PER_NATIONALITY</t>
  </si>
  <si>
    <t>total_number_nationality</t>
  </si>
  <si>
    <t>today</t>
  </si>
  <si>
    <t>_index</t>
  </si>
  <si>
    <t>DJI</t>
  </si>
  <si>
    <t>DJ01</t>
  </si>
  <si>
    <t>DJI_009</t>
  </si>
  <si>
    <t>male</t>
  </si>
  <si>
    <t>a_Foot</t>
  </si>
  <si>
    <t>ETH</t>
  </si>
  <si>
    <t>Ali Sabih</t>
  </si>
  <si>
    <t>b_Forced_movement_due_to_N_D</t>
  </si>
  <si>
    <t>DJ03</t>
  </si>
  <si>
    <t>DJ03005</t>
  </si>
  <si>
    <t>DJI_018</t>
  </si>
  <si>
    <t>Djibouti</t>
  </si>
  <si>
    <t>SOM</t>
  </si>
  <si>
    <t>Boorama</t>
  </si>
  <si>
    <t>e_Short_term_local_movement-6_months</t>
  </si>
  <si>
    <t>DJ01001</t>
  </si>
  <si>
    <t>DJI_004</t>
  </si>
  <si>
    <t>ETH15</t>
  </si>
  <si>
    <t>Dire Dawa</t>
  </si>
  <si>
    <t>YEM</t>
  </si>
  <si>
    <t>ooo</t>
  </si>
  <si>
    <t>d_Economic_migration_6_months</t>
  </si>
  <si>
    <t>c_Forced_movement_due_to_Conf</t>
  </si>
  <si>
    <t>ETH04</t>
  </si>
  <si>
    <t>Na</t>
  </si>
  <si>
    <t>DJI_025</t>
  </si>
  <si>
    <t>Aiichua</t>
  </si>
  <si>
    <t>c_Forced_movement_due_to_Conf d_Economic_migration_6_months</t>
  </si>
  <si>
    <t>Awasa</t>
  </si>
  <si>
    <t>ETH13</t>
  </si>
  <si>
    <t>Asela</t>
  </si>
  <si>
    <t>Hawaday</t>
  </si>
  <si>
    <t>Harirad</t>
  </si>
  <si>
    <t>c_Taxi_or_Car</t>
  </si>
  <si>
    <t>f_Tourism</t>
  </si>
  <si>
    <t>FRA</t>
  </si>
  <si>
    <t>DJI_010</t>
  </si>
  <si>
    <t>Jima</t>
  </si>
  <si>
    <t>ERI</t>
  </si>
  <si>
    <t>DJ02</t>
  </si>
  <si>
    <t>DJ02004</t>
  </si>
  <si>
    <t>DJI_024</t>
  </si>
  <si>
    <t>SAU</t>
  </si>
  <si>
    <t>b_Forced_movement_due_to_N_D d_Economic_migration_6_months</t>
  </si>
  <si>
    <t>EGY</t>
  </si>
  <si>
    <t>b_Forced_movement_due_to_N_D c_Forced_movement_due_to_Conf d_Economic_migration_6_months</t>
  </si>
  <si>
    <t>DJI_008</t>
  </si>
  <si>
    <t>DJ05</t>
  </si>
  <si>
    <t>DJ05011</t>
  </si>
  <si>
    <t>DJI_001</t>
  </si>
  <si>
    <t>DJI_021</t>
  </si>
  <si>
    <t>ETH03</t>
  </si>
  <si>
    <t>ZAF</t>
  </si>
  <si>
    <t>Harar</t>
  </si>
  <si>
    <t>b_Forced_movement_due_to_N_D c_Forced_movement_due_to_Conf</t>
  </si>
  <si>
    <t>DJI_016</t>
  </si>
  <si>
    <t>DJ02003</t>
  </si>
  <si>
    <t>ETH05</t>
  </si>
  <si>
    <t>Erer</t>
  </si>
  <si>
    <t>erer</t>
  </si>
  <si>
    <t>Ali Adde</t>
  </si>
  <si>
    <t>Ar Oussa</t>
  </si>
  <si>
    <t>b_Forced_movement_due_to_N_D e_Short_term_local_movement-6_months</t>
  </si>
  <si>
    <t>LBY</t>
  </si>
  <si>
    <t>DEU</t>
  </si>
  <si>
    <t>ITA</t>
  </si>
  <si>
    <t>(All)</t>
  </si>
  <si>
    <t>Row Labels</t>
  </si>
  <si>
    <t>Grand Total</t>
  </si>
  <si>
    <t>Sum of _16_DISAG_BY_SEX_and_AGE/total_number_persons</t>
  </si>
  <si>
    <t>PERSONNES OBSERVÉES</t>
  </si>
  <si>
    <t>Mode de Transport</t>
  </si>
  <si>
    <t>Pied</t>
  </si>
  <si>
    <t>Voiture</t>
  </si>
  <si>
    <t>Bus</t>
  </si>
  <si>
    <t>Camion</t>
  </si>
  <si>
    <t>Train</t>
  </si>
  <si>
    <t>Pays de Depart</t>
  </si>
  <si>
    <t>Point de Depart</t>
  </si>
  <si>
    <t>Destination</t>
  </si>
  <si>
    <t>Personnes/Transport</t>
  </si>
  <si>
    <t>OTHER</t>
  </si>
  <si>
    <t xml:space="preserve">Type de Flux </t>
  </si>
  <si>
    <t>Make sure to change 'TRUE/FALSE' to '0/1'</t>
  </si>
  <si>
    <t>* Make sure you 'SUM' column 16 to get all totals</t>
  </si>
  <si>
    <t>Saisonal</t>
  </si>
  <si>
    <t>Casastrophe Nat.</t>
  </si>
  <si>
    <t>Econ (+6 mois)</t>
  </si>
  <si>
    <t>Econ (-6 mois)</t>
  </si>
  <si>
    <t>Tourism</t>
  </si>
  <si>
    <t>Mixed</t>
  </si>
  <si>
    <t>Conflit</t>
  </si>
  <si>
    <t>Nationalité</t>
  </si>
  <si>
    <t>Démographie</t>
  </si>
  <si>
    <t>Replace all 'blanks' with '0'</t>
  </si>
  <si>
    <t>Sum of _16_DISAG_BY_SEX_and_AGE/_16_1_FEMALE/_16_1a_Children_below_18_</t>
  </si>
  <si>
    <t>Sum of _16_DISAG_BY_SEX_and_AGE/_16_1_FEMALE/_16_1b_Adults_18_and_above_</t>
  </si>
  <si>
    <t>Sum of _16_DISAG_BY_SEX_and_AGE/_16_2_MALE/_16_2a_Children_below_18_</t>
  </si>
  <si>
    <t>Sum of _16_DISAG_BY_SEX_and_AGE/_16_2_MALE/_16_2b_Adults_18_and_above_</t>
  </si>
  <si>
    <t>Fille</t>
  </si>
  <si>
    <t>Pourcentage</t>
  </si>
  <si>
    <t>Femme</t>
  </si>
  <si>
    <t>Garçons</t>
  </si>
  <si>
    <t>Hommes</t>
  </si>
  <si>
    <t>DJ04</t>
  </si>
  <si>
    <t>DJ04007</t>
  </si>
  <si>
    <t>DJI_002</t>
  </si>
  <si>
    <t>female</t>
  </si>
  <si>
    <t>DJI_006</t>
  </si>
  <si>
    <t>DJI_015</t>
  </si>
  <si>
    <t>d_Bus</t>
  </si>
  <si>
    <t>DJI_014</t>
  </si>
  <si>
    <t>ETH01</t>
  </si>
  <si>
    <t>Sum of _17_VULNERABILITIES/_17_1_PREGNANT_AND_LACTATING</t>
  </si>
  <si>
    <t>Sum of _17_VULNERABILITIES/_17_2_OF_CHILDREN_UNDER_5</t>
  </si>
  <si>
    <t>Sum of _17_VULNERABILITIES/_17_3_UNACCOMP_CHILD</t>
  </si>
  <si>
    <t>Sum of _17_VULNERABILITIES/_17_4_PHYSICAL_DISABILITY</t>
  </si>
  <si>
    <t>Sum of _17_VULNERABILITIES/_17_5_ELDERLY_60</t>
  </si>
  <si>
    <t>Vulnerabilités</t>
  </si>
  <si>
    <t>Enceintes</t>
  </si>
  <si>
    <t>Moins 5 ans</t>
  </si>
  <si>
    <t>ENAS</t>
  </si>
  <si>
    <t>Handicapé</t>
  </si>
  <si>
    <t>Agé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</si>
</sst>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4" xfId="1" applyNumberFormat="1" applyFont="1" applyBorder="1"/>
    <xf numFmtId="9" fontId="0" fillId="0" borderId="4" xfId="1" applyNumberFormat="1" applyFont="1" applyBorder="1"/>
    <xf numFmtId="9" fontId="0" fillId="0" borderId="5" xfId="1" applyNumberFormat="1" applyFont="1" applyBorder="1"/>
    <xf numFmtId="9" fontId="0" fillId="0" borderId="6" xfId="1" applyNumberFormat="1" applyFont="1" applyBorder="1"/>
    <xf numFmtId="10" fontId="0" fillId="0" borderId="0" xfId="1" applyNumberFormat="1" applyFont="1"/>
    <xf numFmtId="0" fontId="0" fillId="0" borderId="0" xfId="0" applyAlignment="1">
      <alignment horizontal="left" vertical="center" wrapText="1"/>
    </xf>
  </cellXfs>
  <cellStyles count="2">
    <cellStyle name="Normal" xfId="0" builtinId="0"/>
    <cellStyle name="Percent" xfId="1" builtinId="5"/>
  </cellStyles>
  <dxfs count="3">
    <dxf>
      <alignment horizontal="left" vertical="center" textRotation="0" wrapText="1" indent="0" justifyLastLine="0" shrinkToFit="0" readingOrder="0"/>
    </dxf>
    <dxf>
      <numFmt numFmtId="164" formatCode="yyyy\-mm\-dd"/>
    </dxf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26685380598888"/>
          <c:y val="0.15201691661333852"/>
          <c:w val="0.53546629238802224"/>
          <c:h val="0.771348970071320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F7-E048-AEB5-10EDE1780D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F7-E048-AEB5-10EDE1780D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F7-E048-AEB5-10EDE1780D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F7-E048-AEB5-10EDE1780D8D}"/>
              </c:ext>
            </c:extLst>
          </c:dPt>
          <c:dLbls>
            <c:dLbl>
              <c:idx val="0"/>
              <c:layout>
                <c:manualLayout>
                  <c:x val="0.38593622240392489"/>
                  <c:y val="0.155477031802120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F7-E048-AEB5-10EDE1780D8D}"/>
                </c:ext>
              </c:extLst>
            </c:dLbl>
            <c:dLbl>
              <c:idx val="2"/>
              <c:layout>
                <c:manualLayout>
                  <c:x val="-0.20932134096484056"/>
                  <c:y val="-6.15384615384615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F7-E048-AEB5-10EDE1780D8D}"/>
                </c:ext>
              </c:extLst>
            </c:dLbl>
            <c:dLbl>
              <c:idx val="3"/>
              <c:layout>
                <c:manualLayout>
                  <c:x val="0.20932134096484056"/>
                  <c:y val="-7.17947005740890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F7-E048-AEB5-10EDE1780D8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TdB!$F$16:$I$16</c:f>
              <c:strCache>
                <c:ptCount val="4"/>
                <c:pt idx="0">
                  <c:v>DJI</c:v>
                </c:pt>
                <c:pt idx="1">
                  <c:v>ETH</c:v>
                </c:pt>
                <c:pt idx="2">
                  <c:v>SOM</c:v>
                </c:pt>
                <c:pt idx="3">
                  <c:v>SAU</c:v>
                </c:pt>
              </c:strCache>
            </c:strRef>
          </c:cat>
          <c:val>
            <c:numRef>
              <c:f>TdB!$F$17:$I$17</c:f>
              <c:numCache>
                <c:formatCode>0.00%</c:formatCode>
                <c:ptCount val="4"/>
                <c:pt idx="0">
                  <c:v>1.3844217591945183E-2</c:v>
                </c:pt>
                <c:pt idx="1">
                  <c:v>0.96615857921968951</c:v>
                </c:pt>
                <c:pt idx="2">
                  <c:v>3.7756957068941408E-3</c:v>
                </c:pt>
                <c:pt idx="3">
                  <c:v>1.6221507481471123E-2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F7-E048-AEB5-10EDE178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F-464D-B243-C9372427E7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DF-464D-B243-C9372427E7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DF-464D-B243-C9372427E7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DF-464D-B243-C9372427E7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DF-464D-B243-C9372427E7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DF-464D-B243-C9372427E7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DF-464D-B243-C9372427E7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DF-464D-B243-C9372427E7F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DF-464D-B243-C9372427E7F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DF-464D-B243-C9372427E7F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DF-464D-B243-C9372427E7FA}"/>
              </c:ext>
            </c:extLst>
          </c:dPt>
          <c:dLbls>
            <c:dLbl>
              <c:idx val="1"/>
              <c:layout>
                <c:manualLayout>
                  <c:x val="-0.31398416886543534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DF-464D-B243-C9372427E7FA}"/>
                </c:ext>
              </c:extLst>
            </c:dLbl>
            <c:dLbl>
              <c:idx val="2"/>
              <c:layout>
                <c:manualLayout>
                  <c:x val="0.37203166226912937"/>
                  <c:y val="-2.36686390532544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DF-464D-B243-C9372427E7FA}"/>
                </c:ext>
              </c:extLst>
            </c:dLbl>
            <c:dLbl>
              <c:idx val="3"/>
              <c:layout>
                <c:manualLayout>
                  <c:x val="0.22163588390501299"/>
                  <c:y val="-0.102564102564102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DF-464D-B243-C9372427E7FA}"/>
                </c:ext>
              </c:extLst>
            </c:dLbl>
            <c:dLbl>
              <c:idx val="4"/>
              <c:layout>
                <c:manualLayout>
                  <c:x val="-0.11081794195250665"/>
                  <c:y val="-9.46745562130177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DF-464D-B243-C9372427E7FA}"/>
                </c:ext>
              </c:extLst>
            </c:dLbl>
            <c:dLbl>
              <c:idx val="5"/>
              <c:layout>
                <c:manualLayout>
                  <c:x val="-0.27704485488126657"/>
                  <c:y val="-8.67850098619329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DF-464D-B243-C9372427E7FA}"/>
                </c:ext>
              </c:extLst>
            </c:dLbl>
            <c:dLbl>
              <c:idx val="6"/>
              <c:layout>
                <c:manualLayout>
                  <c:x val="-0.345646437994723"/>
                  <c:y val="0.339250493096646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DF-464D-B243-C9372427E7FA}"/>
                </c:ext>
              </c:extLst>
            </c:dLbl>
            <c:dLbl>
              <c:idx val="7"/>
              <c:layout>
                <c:manualLayout>
                  <c:x val="0.45382585751978893"/>
                  <c:y val="0.236686390532544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6DF-464D-B243-C9372427E7FA}"/>
                </c:ext>
              </c:extLst>
            </c:dLbl>
            <c:dLbl>
              <c:idx val="8"/>
              <c:layout>
                <c:manualLayout>
                  <c:x val="3.9577836411609502E-2"/>
                  <c:y val="-9.46745562130177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6DF-464D-B243-C9372427E7F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TdB!$F$31:$P$31</c:f>
              <c:strCache>
                <c:ptCount val="9"/>
                <c:pt idx="0">
                  <c:v>SAU</c:v>
                </c:pt>
                <c:pt idx="1">
                  <c:v>SOM</c:v>
                </c:pt>
                <c:pt idx="2">
                  <c:v>YEM</c:v>
                </c:pt>
                <c:pt idx="3">
                  <c:v>DEU</c:v>
                </c:pt>
                <c:pt idx="4">
                  <c:v>ITA</c:v>
                </c:pt>
                <c:pt idx="5">
                  <c:v>EGY</c:v>
                </c:pt>
                <c:pt idx="6">
                  <c:v>LBY</c:v>
                </c:pt>
                <c:pt idx="7">
                  <c:v>ZAF</c:v>
                </c:pt>
                <c:pt idx="8">
                  <c:v>OTHER</c:v>
                </c:pt>
              </c:strCache>
            </c:strRef>
          </c:cat>
          <c:val>
            <c:numRef>
              <c:f>TdB!$F$32:$P$32</c:f>
              <c:numCache>
                <c:formatCode>General</c:formatCode>
                <c:ptCount val="11"/>
                <c:pt idx="0">
                  <c:v>6007</c:v>
                </c:pt>
                <c:pt idx="1">
                  <c:v>89</c:v>
                </c:pt>
                <c:pt idx="2">
                  <c:v>243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6DF-464D-B243-C9372427E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1B-5341-9A7D-D3D7DDDACA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B-5341-9A7D-D3D7DDDACA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1B-5341-9A7D-D3D7DDDACA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1B-5341-9A7D-D3D7DDDACA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1B-5341-9A7D-D3D7DDDACA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1B-5341-9A7D-D3D7DDDACA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1B-5341-9A7D-D3D7DDDACABC}"/>
              </c:ext>
            </c:extLst>
          </c:dPt>
          <c:dLbls>
            <c:dLbl>
              <c:idx val="0"/>
              <c:layout>
                <c:manualLayout>
                  <c:x val="0.37669217186580339"/>
                  <c:y val="0.1796200345423143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1B-5341-9A7D-D3D7DDDACABC}"/>
                </c:ext>
              </c:extLst>
            </c:dLbl>
            <c:dLbl>
              <c:idx val="1"/>
              <c:layout>
                <c:manualLayout>
                  <c:x val="0.20482636845203053"/>
                  <c:y val="-8.6355785837651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1B-5341-9A7D-D3D7DDDACABC}"/>
                </c:ext>
              </c:extLst>
            </c:dLbl>
            <c:dLbl>
              <c:idx val="2"/>
              <c:layout>
                <c:manualLayout>
                  <c:x val="0.30370806356680402"/>
                  <c:y val="1.72711571675302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1B-5341-9A7D-D3D7DDDACABC}"/>
                </c:ext>
              </c:extLst>
            </c:dLbl>
            <c:dLbl>
              <c:idx val="4"/>
              <c:layout>
                <c:manualLayout>
                  <c:x val="-0.33195997645673925"/>
                  <c:y val="-1.03626943005181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1B-5341-9A7D-D3D7DDDACABC}"/>
                </c:ext>
              </c:extLst>
            </c:dLbl>
            <c:dLbl>
              <c:idx val="5"/>
              <c:layout>
                <c:manualLayout>
                  <c:x val="-2.3543260741612712E-3"/>
                  <c:y val="-0.10017271157167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1B-5341-9A7D-D3D7DDDACABC}"/>
                </c:ext>
              </c:extLst>
            </c:dLbl>
            <c:dLbl>
              <c:idx val="6"/>
              <c:layout>
                <c:manualLayout>
                  <c:x val="-0.21895232489699823"/>
                  <c:y val="-9.32642487046632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1B-5341-9A7D-D3D7DDDACAB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TdB!$D$51:$J$51</c:f>
              <c:strCache>
                <c:ptCount val="7"/>
                <c:pt idx="0">
                  <c:v>Saisonal</c:v>
                </c:pt>
                <c:pt idx="1">
                  <c:v>Casastrophe Nat.</c:v>
                </c:pt>
                <c:pt idx="2">
                  <c:v>Conflit</c:v>
                </c:pt>
                <c:pt idx="3">
                  <c:v>Econ (+6 mois)</c:v>
                </c:pt>
                <c:pt idx="4">
                  <c:v>Econ (-6 mois)</c:v>
                </c:pt>
                <c:pt idx="5">
                  <c:v>Tourism</c:v>
                </c:pt>
                <c:pt idx="6">
                  <c:v>Mixed</c:v>
                </c:pt>
              </c:strCache>
            </c:strRef>
          </c:cat>
          <c:val>
            <c:numRef>
              <c:f>TdB!$D$52:$J$52</c:f>
              <c:numCache>
                <c:formatCode>General</c:formatCode>
                <c:ptCount val="7"/>
                <c:pt idx="0">
                  <c:v>0</c:v>
                </c:pt>
                <c:pt idx="1">
                  <c:v>193</c:v>
                </c:pt>
                <c:pt idx="2">
                  <c:v>444</c:v>
                </c:pt>
                <c:pt idx="3">
                  <c:v>6163</c:v>
                </c:pt>
                <c:pt idx="4">
                  <c:v>110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1B-5341-9A7D-D3D7DDDA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E1-2940-B9A2-085797819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E1-2940-B9A2-085797819F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E1-2940-B9A2-085797819F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E1-2940-B9A2-085797819F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E1-2940-B9A2-085797819F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E1-2940-B9A2-085797819F29}"/>
              </c:ext>
            </c:extLst>
          </c:dPt>
          <c:dLbls>
            <c:dLbl>
              <c:idx val="0"/>
              <c:layout>
                <c:manualLayout>
                  <c:x val="-9.2307692307692313E-2"/>
                  <c:y val="-0.105571847507331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E1-2940-B9A2-085797819F29}"/>
                </c:ext>
              </c:extLst>
            </c:dLbl>
            <c:dLbl>
              <c:idx val="1"/>
              <c:layout>
                <c:manualLayout>
                  <c:x val="0.36083916083916084"/>
                  <c:y val="-2.34604105571847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E1-2940-B9A2-085797819F29}"/>
                </c:ext>
              </c:extLst>
            </c:dLbl>
            <c:dLbl>
              <c:idx val="3"/>
              <c:layout>
                <c:manualLayout>
                  <c:x val="0.26853146853146853"/>
                  <c:y val="-8.99315738025415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E1-2940-B9A2-085797819F29}"/>
                </c:ext>
              </c:extLst>
            </c:dLbl>
            <c:dLbl>
              <c:idx val="4"/>
              <c:layout>
                <c:manualLayout>
                  <c:x val="-0.22937062937062941"/>
                  <c:y val="-8.60215053763440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E1-2940-B9A2-085797819F29}"/>
                </c:ext>
              </c:extLst>
            </c:dLbl>
            <c:dLbl>
              <c:idx val="5"/>
              <c:layout>
                <c:manualLayout>
                  <c:x val="-0.43916083916083914"/>
                  <c:y val="-3.91006842619745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E1-2940-B9A2-085797819F2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TdB!$D$72:$I$72</c:f>
              <c:strCache>
                <c:ptCount val="6"/>
                <c:pt idx="0">
                  <c:v>DJI</c:v>
                </c:pt>
                <c:pt idx="1">
                  <c:v>ERI</c:v>
                </c:pt>
                <c:pt idx="2">
                  <c:v>ETH</c:v>
                </c:pt>
                <c:pt idx="3">
                  <c:v>SAU</c:v>
                </c:pt>
                <c:pt idx="4">
                  <c:v>SOM</c:v>
                </c:pt>
                <c:pt idx="5">
                  <c:v>OTHER</c:v>
                </c:pt>
              </c:strCache>
            </c:strRef>
          </c:cat>
          <c:val>
            <c:numRef>
              <c:f>TdB!$D$73:$I$73</c:f>
              <c:numCache>
                <c:formatCode>General</c:formatCode>
                <c:ptCount val="6"/>
                <c:pt idx="0">
                  <c:v>60</c:v>
                </c:pt>
                <c:pt idx="1">
                  <c:v>68</c:v>
                </c:pt>
                <c:pt idx="2">
                  <c:v>6988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E1-2940-B9A2-08579781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203199</xdr:colOff>
      <xdr:row>11</xdr:row>
      <xdr:rowOff>66675</xdr:rowOff>
    </xdr:from>
    <xdr:to>
      <xdr:col>15</xdr:col>
      <xdr:colOff>276224</xdr:colOff>
      <xdr:row>25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641350</xdr:colOff>
      <xdr:row>27</xdr:row>
      <xdr:rowOff>6350</xdr:rowOff>
    </xdr:from>
    <xdr:to>
      <xdr:col>10</xdr:col>
      <xdr:colOff>482600</xdr:colOff>
      <xdr:row>43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711200</xdr:colOff>
      <xdr:row>46</xdr:row>
      <xdr:rowOff>38100</xdr:rowOff>
    </xdr:from>
    <xdr:to>
      <xdr:col>10</xdr:col>
      <xdr:colOff>495300</xdr:colOff>
      <xdr:row>65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425450</xdr:colOff>
      <xdr:row>67</xdr:row>
      <xdr:rowOff>298450</xdr:rowOff>
    </xdr:from>
    <xdr:to>
      <xdr:col>16</xdr:col>
      <xdr:colOff>393700</xdr:colOff>
      <xdr:row>85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NG-NABA Issa" refreshedDate="43426.410836111114" createdVersion="4" refreshedVersion="6" minRefreshableVersion="3" recordCount="167" xr:uid="{00000000-000A-0000-FFFF-FFFF04000000}">
  <cacheSource type="worksheet">
    <worksheetSource name="Table1"/>
  </cacheSource>
  <cacheFields count="52">
    <cacheField name="Info/_1_COUNTRY_Admin_0" numFmtId="0">
      <sharedItems/>
    </cacheField>
    <cacheField name="Info/_2_ADMIN_1" numFmtId="0">
      <sharedItems/>
    </cacheField>
    <cacheField name="Info/_3_ADMIN_2" numFmtId="0">
      <sharedItems containsBlank="1"/>
    </cacheField>
    <cacheField name="Info/_4_FMP_code" numFmtId="0">
      <sharedItems/>
    </cacheField>
    <cacheField name="Info/_5_FMP_name" numFmtId="0">
      <sharedItems count="14">
        <s v="DJI_001"/>
        <s v="DJI_016"/>
        <s v="DJI_004"/>
        <s v="DJI_025"/>
        <s v="DJI_009"/>
        <s v="DJI_010"/>
        <s v="DJI_024"/>
        <s v="DJI_008"/>
        <s v="DJI_015"/>
        <s v="DJI_014"/>
        <s v="DJI_018"/>
        <s v="DJI_021"/>
        <s v="DJI_002"/>
        <s v="DJI_006"/>
      </sharedItems>
    </cacheField>
    <cacheField name="Info/_7_Enumerator_Sex" numFmtId="0">
      <sharedItems/>
    </cacheField>
    <cacheField name="Info/_8_DATE" numFmtId="164">
      <sharedItems containsSemiMixedTypes="0" containsNonDate="0" containsDate="1" containsString="0" minDate="2018-01-01T00:00:00" maxDate="2018-02-01T00:00:00"/>
    </cacheField>
    <cacheField name="_10_MEAN_OF_TRANSPORT" numFmtId="0">
      <sharedItems containsBlank="1" count="6">
        <s v="a_Foot"/>
        <s v="c_Taxi_or_Car"/>
        <s v="d_Bus"/>
        <m u="1"/>
        <s v="j_Train" u="1"/>
        <s v="e_Truck" u="1"/>
      </sharedItems>
    </cacheField>
    <cacheField name="transport_means_other" numFmtId="0">
      <sharedItems containsNonDate="0" containsString="0" containsBlank="1"/>
    </cacheField>
    <cacheField name="_11_DEPARTED_FROM/_11_1_COUNTRY" numFmtId="0">
      <sharedItems containsBlank="1" count="5">
        <s v="ETH"/>
        <s v="SOM"/>
        <s v="DJI"/>
        <s v="SAU"/>
        <m u="1"/>
      </sharedItems>
    </cacheField>
    <cacheField name="_11_DEPARTED_FROM/_11_1_1COUNTRY" numFmtId="0">
      <sharedItems containsNonDate="0" containsString="0" containsBlank="1"/>
    </cacheField>
    <cacheField name="_11_DEPARTED_FROM/_11_2_ADMIN_1" numFmtId="0">
      <sharedItems containsBlank="1"/>
    </cacheField>
    <cacheField name="_11_DEPARTED_FROM/_11_2_1ADMIN_1" numFmtId="0">
      <sharedItems containsBlank="1"/>
    </cacheField>
    <cacheField name="_11_DEPARTED_FROM/_11_3_CITY" numFmtId="0">
      <sharedItems containsBlank="1"/>
    </cacheField>
    <cacheField name="_11_DEPARTED_FROM/_11_3_1_CITY" numFmtId="0">
      <sharedItems containsBlank="1"/>
    </cacheField>
    <cacheField name="_12_DESTINATION/_12_1_COUNTRY" numFmtId="0">
      <sharedItems containsBlank="1" count="12">
        <s v="SAU"/>
        <s v="YEM"/>
        <s v="DJI"/>
        <s v="ETH"/>
        <s v="EGY"/>
        <s v="SOM"/>
        <m u="1"/>
        <s v="LBY" u="1"/>
        <s v="DEU" u="1"/>
        <s v="ITA" u="1"/>
        <s v="ooo" u="1"/>
        <s v="ZAF" u="1"/>
      </sharedItems>
    </cacheField>
    <cacheField name="_12_DESTINATION/_12_1_1COUNTRY" numFmtId="0">
      <sharedItems containsNonDate="0" containsString="0" containsBlank="1"/>
    </cacheField>
    <cacheField name="_12_DESTINATION/_12_2_ADMIN_1" numFmtId="0">
      <sharedItems containsBlank="1"/>
    </cacheField>
    <cacheField name="_12_DESTINATION/_12_2_1_ADMIN_1" numFmtId="0">
      <sharedItems containsNonDate="0" containsString="0" containsBlank="1"/>
    </cacheField>
    <cacheField name="_12_DESTINATION/_12_3_CITY" numFmtId="0">
      <sharedItems containsBlank="1"/>
    </cacheField>
    <cacheField name="_12_DESTINATION/_12_3_1_CITY" numFmtId="0">
      <sharedItems containsBlank="1"/>
    </cacheField>
    <cacheField name="_13_TYPE_OF_FLOW_max_3_choice" numFmtId="0">
      <sharedItems containsBlank="1" count="13">
        <s v="d_Economic_migration_6_months"/>
        <s v="c_Forced_movement_due_to_Conf"/>
        <s v="e_Short_term_local_movement-6_months"/>
        <s v="c_Forced_movement_due_to_Conf d_Economic_migration_6_months"/>
        <s v="b_Forced_movement_due_to_N_D"/>
        <s v="b_Forced_movement_due_to_N_D d_Economic_migration_6_months"/>
        <s v="b_Forced_movement_due_to_N_D e_Short_term_local_movement-6_months"/>
        <s v="f_Tourism"/>
        <s v="b_Forced_movement_due_to_N_D c_Forced_movement_due_to_Conf"/>
        <s v="b_Forced_movement_due_to_N_D c_Forced_movement_due_to_Conf d_Economic_migration_6_months"/>
        <m u="1"/>
        <s v="a_Seasonal_" u="1"/>
        <s v="b_Forced_movement_due_to_N_D d_Economic_migration_6_months e_Short_term_local_movement-6_months" u="1"/>
      </sharedItems>
    </cacheField>
    <cacheField name="_13_TYPE_OF_FLOW_max_3_choice/a_Seasonal_" numFmtId="0">
      <sharedItems containsSemiMixedTypes="0" containsString="0" containsNumber="1" containsInteger="1" minValue="0" maxValue="1"/>
    </cacheField>
    <cacheField name="_13_TYPE_OF_FLOW_max_3_choice/b_Forced_movement_due_to_N_D" numFmtId="0">
      <sharedItems containsSemiMixedTypes="0" containsString="0" containsNumber="1" containsInteger="1" minValue="0" maxValue="1"/>
    </cacheField>
    <cacheField name="_13_TYPE_OF_FLOW_max_3_choice/c_Forced_movement_due_to_Conf" numFmtId="0">
      <sharedItems containsSemiMixedTypes="0" containsString="0" containsNumber="1" containsInteger="1" minValue="0" maxValue="1"/>
    </cacheField>
    <cacheField name="_13_TYPE_OF_FLOW_max_3_choice/d_Economic_migration_6_months" numFmtId="0">
      <sharedItems containsSemiMixedTypes="0" containsString="0" containsNumber="1" containsInteger="1" minValue="0" maxValue="1"/>
    </cacheField>
    <cacheField name="_13_TYPE_OF_FLOW_max_3_choice/e_Short_term_local_movement-6_months" numFmtId="0">
      <sharedItems containsSemiMixedTypes="0" containsString="0" containsNumber="1" containsInteger="1" minValue="0" maxValue="1"/>
    </cacheField>
    <cacheField name="_13_TYPE_OF_FLOW_max_3_choice/f_Tourism" numFmtId="0">
      <sharedItems containsSemiMixedTypes="0" containsString="0" containsNumber="1" containsInteger="1" minValue="0" maxValue="1"/>
    </cacheField>
    <cacheField name="_13_TYPE_OF_FLOW_max_3_choice/g_Dont_know" numFmtId="0">
      <sharedItems containsSemiMixedTypes="0" containsString="0" containsNumber="1" containsInteger="1" minValue="0" maxValue="0"/>
    </cacheField>
    <cacheField name="_14_1_NATIONALITY/_14_a_NATIONALITY" numFmtId="0">
      <sharedItems containsBlank="1" count="8">
        <s v="ETH"/>
        <s v="SOM"/>
        <s v="FRA"/>
        <s v="DJI"/>
        <s v="ERI"/>
        <m u="1"/>
        <s v="SAU" u="1"/>
        <s v="ooo" u="1"/>
      </sharedItems>
    </cacheField>
    <cacheField name="_14_1_NATIONALITY/_14_a1_NATIONALITY" numFmtId="0">
      <sharedItems containsNonDate="0" containsString="0" containsBlank="1"/>
    </cacheField>
    <cacheField name="_14_1_NATIONALITY/_15a_No_PER_NATIONALITY" numFmtId="0">
      <sharedItems containsSemiMixedTypes="0" containsString="0" containsNumber="1" containsInteger="1" minValue="2" maxValue="513"/>
    </cacheField>
    <cacheField name="_14_2_NATIONALITY/_14_b_NATIONALITY" numFmtId="0">
      <sharedItems containsBlank="1"/>
    </cacheField>
    <cacheField name="_14_2_NATIONALITY/_14_b1_NATIONALITY" numFmtId="0">
      <sharedItems containsNonDate="0" containsString="0" containsBlank="1"/>
    </cacheField>
    <cacheField name="_14_2_NATIONALITY/_15b_No_PER_NATIONALITY" numFmtId="0">
      <sharedItems containsNonDate="0" containsString="0" containsBlank="1"/>
    </cacheField>
    <cacheField name="_14_3_NATIONALITY/_14_c_NATIONALITY" numFmtId="0">
      <sharedItems containsNonDate="0" containsString="0" containsBlank="1"/>
    </cacheField>
    <cacheField name="_14_3_NATIONALITY/_14_c1_NATIONALITY" numFmtId="0">
      <sharedItems containsNonDate="0" containsString="0" containsBlank="1"/>
    </cacheField>
    <cacheField name="_14_3_NATIONALITY/_15c_No_PER_NATIONALITY" numFmtId="0">
      <sharedItems containsNonDate="0" containsString="0" containsBlank="1"/>
    </cacheField>
    <cacheField name="total_number_nationality" numFmtId="0">
      <sharedItems containsNonDate="0" containsString="0" containsBlank="1"/>
    </cacheField>
    <cacheField name="_16_DISAG_BY_SEX_and_AGE/_16_1_FEMALE/_16_1a_Children_below_18_" numFmtId="0">
      <sharedItems containsString="0" containsBlank="1" containsNumber="1" containsInteger="1" minValue="0" maxValue="22"/>
    </cacheField>
    <cacheField name="_16_DISAG_BY_SEX_and_AGE/_16_1_FEMALE/_16_1b_Adults_18_and_above_" numFmtId="0">
      <sharedItems containsSemiMixedTypes="0" containsString="0" containsNumber="1" containsInteger="1" minValue="0" maxValue="85"/>
    </cacheField>
    <cacheField name="_16_DISAG_BY_SEX_and_AGE/_16_2_MALE/_16_2a_Children_below_18_" numFmtId="0">
      <sharedItems containsSemiMixedTypes="0" containsString="0" containsNumber="1" containsInteger="1" minValue="0" maxValue="76"/>
    </cacheField>
    <cacheField name="_16_DISAG_BY_SEX_and_AGE/_16_2_MALE/_16_2b_Adults_18_and_above_" numFmtId="0">
      <sharedItems containsSemiMixedTypes="0" containsString="0" containsNumber="1" containsInteger="1" minValue="0" maxValue="465"/>
    </cacheField>
    <cacheField name="_16_DISAG_BY_SEX_and_AGE/total_number_persons" numFmtId="0">
      <sharedItems containsSemiMixedTypes="0" containsString="0" containsNumber="1" containsInteger="1" minValue="2" maxValue="513"/>
    </cacheField>
    <cacheField name="_16_DISAG_BY_SEX_and_AGE/note_total_persons" numFmtId="0">
      <sharedItems containsSemiMixedTypes="0" containsString="0" containsNumber="1" containsInteger="1" minValue="0" maxValue="0"/>
    </cacheField>
    <cacheField name="_17_VULNERABILITIES/_17_1_PREGNANT_AND_LACTATING" numFmtId="0">
      <sharedItems containsSemiMixedTypes="0" containsString="0" containsNumber="1" containsInteger="1" minValue="0" maxValue="1"/>
    </cacheField>
    <cacheField name="_17_VULNERABILITIES/_17_2_OF_CHILDREN_UNDER_5" numFmtId="0">
      <sharedItems containsSemiMixedTypes="0" containsString="0" containsNumber="1" containsInteger="1" minValue="0" maxValue="2"/>
    </cacheField>
    <cacheField name="_17_VULNERABILITIES/_17_3_UNACCOMP_CHILD" numFmtId="0">
      <sharedItems containsSemiMixedTypes="0" containsString="0" containsNumber="1" containsInteger="1" minValue="0" maxValue="36"/>
    </cacheField>
    <cacheField name="_17_VULNERABILITIES/_17_4_PHYSICAL_DISABILITY" numFmtId="0">
      <sharedItems containsSemiMixedTypes="0" containsString="0" containsNumber="1" containsInteger="1" minValue="0" maxValue="2"/>
    </cacheField>
    <cacheField name="_17_VULNERABILITIES/_17_5_ELDERLY_60" numFmtId="0">
      <sharedItems containsSemiMixedTypes="0" containsString="0" containsNumber="1" containsInteger="1" minValue="0" maxValue="8"/>
    </cacheField>
    <cacheField name="today" numFmtId="164">
      <sharedItems containsNonDate="0" containsDate="1" containsString="0" containsBlank="1" minDate="2018-01-31T00:00:00" maxDate="2018-03-01T00:00:00"/>
    </cacheField>
    <cacheField name="_index" numFmtId="0">
      <sharedItems containsString="0" containsBlank="1" containsNumber="1" containsInteger="1" minValue="2" maxValue="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DJI"/>
    <s v="DJ05"/>
    <s v="DJ05011"/>
    <s v="DJI_001"/>
    <x v="0"/>
    <s v="male"/>
    <d v="2018-01-01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18"/>
    <m/>
    <m/>
    <m/>
    <m/>
    <m/>
    <m/>
    <m/>
    <n v="0"/>
    <n v="0"/>
    <n v="0"/>
    <n v="18"/>
    <n v="18"/>
    <n v="0"/>
    <n v="0"/>
    <n v="0"/>
    <n v="0"/>
    <n v="0"/>
    <n v="0"/>
    <d v="2018-02-25T00:00:00"/>
    <n v="70"/>
  </r>
  <r>
    <s v="DJI"/>
    <s v="DJ05"/>
    <s v="DJ05011"/>
    <s v="DJI_001"/>
    <x v="0"/>
    <s v="male"/>
    <d v="2018-01-01T00:00:00"/>
    <x v="0"/>
    <m/>
    <x v="0"/>
    <m/>
    <s v="ETH15"/>
    <m/>
    <s v="Harar"/>
    <m/>
    <x v="0"/>
    <m/>
    <m/>
    <m/>
    <s v="ooo"/>
    <s v="Na"/>
    <x v="0"/>
    <n v="0"/>
    <n v="0"/>
    <n v="0"/>
    <n v="1"/>
    <n v="0"/>
    <n v="0"/>
    <n v="0"/>
    <x v="0"/>
    <m/>
    <n v="513"/>
    <m/>
    <m/>
    <m/>
    <m/>
    <m/>
    <m/>
    <m/>
    <n v="0"/>
    <n v="0"/>
    <n v="48"/>
    <n v="465"/>
    <n v="513"/>
    <n v="0"/>
    <n v="0"/>
    <n v="0"/>
    <n v="0"/>
    <n v="0"/>
    <n v="0"/>
    <d v="2018-02-11T00:00:00"/>
    <n v="93"/>
  </r>
  <r>
    <s v="DJI"/>
    <s v="DJ02"/>
    <s v="DJ02004"/>
    <s v="DJI_016"/>
    <x v="1"/>
    <s v="male"/>
    <d v="2018-01-0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20"/>
    <m/>
    <m/>
    <m/>
    <m/>
    <m/>
    <m/>
    <m/>
    <n v="0"/>
    <n v="8"/>
    <n v="0"/>
    <n v="12"/>
    <n v="20"/>
    <n v="0"/>
    <n v="0"/>
    <n v="0"/>
    <n v="0"/>
    <n v="0"/>
    <n v="0"/>
    <d v="2018-02-12T00:00:00"/>
    <n v="95"/>
  </r>
  <r>
    <s v="DJI"/>
    <s v="DJ05"/>
    <s v="DJ05011"/>
    <s v="DJI_001"/>
    <x v="0"/>
    <s v="male"/>
    <d v="2018-01-01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18"/>
    <m/>
    <m/>
    <m/>
    <m/>
    <m/>
    <m/>
    <m/>
    <n v="0"/>
    <n v="0"/>
    <n v="0"/>
    <n v="18"/>
    <n v="18"/>
    <n v="0"/>
    <n v="0"/>
    <n v="0"/>
    <n v="0"/>
    <n v="0"/>
    <n v="0"/>
    <d v="2018-02-26T00:00:00"/>
    <n v="184"/>
  </r>
  <r>
    <s v="DJI"/>
    <s v="DJ02"/>
    <s v="DJ02004"/>
    <s v="DJI_016"/>
    <x v="1"/>
    <s v="male"/>
    <d v="2018-01-01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8"/>
    <n v="0"/>
    <n v="2"/>
    <n v="10"/>
    <n v="0"/>
    <n v="0"/>
    <n v="0"/>
    <n v="0"/>
    <n v="0"/>
    <n v="0"/>
    <m/>
    <m/>
  </r>
  <r>
    <s v="DJI"/>
    <s v="DJ02"/>
    <s v="DJ02004"/>
    <s v="DJI_016"/>
    <x v="1"/>
    <s v="male"/>
    <d v="2018-01-01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2"/>
    <n v="0"/>
    <n v="8"/>
    <n v="10"/>
    <n v="0"/>
    <n v="0"/>
    <n v="0"/>
    <n v="0"/>
    <n v="0"/>
    <n v="0"/>
    <m/>
    <m/>
  </r>
  <r>
    <s v="DJI"/>
    <s v="DJ02"/>
    <s v="DJ02004"/>
    <s v="DJI_016"/>
    <x v="1"/>
    <s v="male"/>
    <d v="2018-01-01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8"/>
    <n v="0"/>
    <n v="2"/>
    <n v="10"/>
    <n v="0"/>
    <n v="0"/>
    <n v="0"/>
    <n v="0"/>
    <n v="0"/>
    <n v="0"/>
    <m/>
    <m/>
  </r>
  <r>
    <s v="DJI"/>
    <s v="DJ01"/>
    <s v="DJ01001"/>
    <s v="DJI_004"/>
    <x v="2"/>
    <s v="male"/>
    <d v="2018-01-02T00:00:00"/>
    <x v="0"/>
    <m/>
    <x v="0"/>
    <m/>
    <s v="ETH15"/>
    <m/>
    <s v="Dire Dawa"/>
    <m/>
    <x v="1"/>
    <m/>
    <m/>
    <m/>
    <s v="ooo"/>
    <m/>
    <x v="1"/>
    <n v="0"/>
    <n v="0"/>
    <n v="1"/>
    <n v="0"/>
    <n v="0"/>
    <n v="0"/>
    <n v="0"/>
    <x v="0"/>
    <m/>
    <n v="8"/>
    <m/>
    <m/>
    <m/>
    <m/>
    <m/>
    <m/>
    <m/>
    <n v="5"/>
    <n v="3"/>
    <n v="0"/>
    <n v="0"/>
    <n v="8"/>
    <n v="0"/>
    <n v="0"/>
    <n v="0"/>
    <n v="0"/>
    <n v="0"/>
    <n v="0"/>
    <d v="2018-02-04T00:00:00"/>
    <n v="7"/>
  </r>
  <r>
    <s v="DJI"/>
    <s v="DJ01"/>
    <m/>
    <s v="DJI_025"/>
    <x v="3"/>
    <s v="male"/>
    <d v="2018-01-02T00:00:00"/>
    <x v="0"/>
    <m/>
    <x v="0"/>
    <m/>
    <s v="ETH15"/>
    <m/>
    <s v="ooo"/>
    <s v="Aiichua"/>
    <x v="2"/>
    <m/>
    <s v="DJ01"/>
    <m/>
    <s v="Ali Sabih"/>
    <m/>
    <x v="2"/>
    <n v="0"/>
    <n v="0"/>
    <n v="0"/>
    <n v="0"/>
    <n v="1"/>
    <n v="0"/>
    <n v="0"/>
    <x v="0"/>
    <m/>
    <n v="12"/>
    <m/>
    <m/>
    <m/>
    <m/>
    <m/>
    <m/>
    <m/>
    <n v="0"/>
    <n v="2"/>
    <n v="1"/>
    <n v="9"/>
    <n v="12"/>
    <n v="0"/>
    <n v="0"/>
    <n v="0"/>
    <n v="1"/>
    <n v="0"/>
    <n v="2"/>
    <d v="2018-02-06T00:00:00"/>
    <n v="9"/>
  </r>
  <r>
    <s v="DJI"/>
    <s v="DJ01"/>
    <s v="DJ01001"/>
    <s v="DJI_025"/>
    <x v="3"/>
    <s v="male"/>
    <d v="2018-01-02T00:00:00"/>
    <x v="0"/>
    <m/>
    <x v="0"/>
    <m/>
    <s v="ETH15"/>
    <m/>
    <s v="ooo"/>
    <s v="Na"/>
    <x v="2"/>
    <m/>
    <s v="DJ01"/>
    <m/>
    <s v="Ali Sabih"/>
    <m/>
    <x v="3"/>
    <n v="0"/>
    <n v="0"/>
    <n v="1"/>
    <n v="1"/>
    <n v="0"/>
    <n v="0"/>
    <n v="0"/>
    <x v="0"/>
    <m/>
    <n v="11"/>
    <m/>
    <m/>
    <m/>
    <m/>
    <m/>
    <m/>
    <m/>
    <n v="0"/>
    <n v="0"/>
    <n v="0"/>
    <n v="11"/>
    <n v="11"/>
    <n v="0"/>
    <n v="0"/>
    <n v="0"/>
    <n v="0"/>
    <n v="0"/>
    <n v="0"/>
    <d v="2018-02-06T00:00:00"/>
    <n v="10"/>
  </r>
  <r>
    <s v="DJI"/>
    <s v="DJ01"/>
    <s v="DJ01001"/>
    <s v="DJI_025"/>
    <x v="3"/>
    <s v="male"/>
    <d v="2018-01-02T00:00:00"/>
    <x v="0"/>
    <m/>
    <x v="0"/>
    <m/>
    <s v="ETH15"/>
    <m/>
    <s v="ooo"/>
    <s v="Aiichua"/>
    <x v="2"/>
    <m/>
    <s v="DJ01"/>
    <m/>
    <s v="Ali Sabih"/>
    <m/>
    <x v="0"/>
    <n v="0"/>
    <n v="0"/>
    <n v="0"/>
    <n v="1"/>
    <n v="0"/>
    <n v="0"/>
    <n v="0"/>
    <x v="0"/>
    <m/>
    <n v="9"/>
    <m/>
    <m/>
    <m/>
    <m/>
    <m/>
    <m/>
    <m/>
    <n v="0"/>
    <n v="1"/>
    <n v="0"/>
    <n v="9"/>
    <n v="10"/>
    <n v="0"/>
    <n v="0"/>
    <n v="0"/>
    <n v="0"/>
    <n v="0"/>
    <n v="0"/>
    <d v="2018-02-06T00:00:00"/>
    <n v="11"/>
  </r>
  <r>
    <s v="DJI"/>
    <s v="DJ05"/>
    <s v="DJ05011"/>
    <s v="DJI_001"/>
    <x v="0"/>
    <s v="male"/>
    <d v="2018-01-02T00:00:00"/>
    <x v="0"/>
    <m/>
    <x v="0"/>
    <m/>
    <s v="ETH04"/>
    <m/>
    <s v="Jima"/>
    <m/>
    <x v="0"/>
    <m/>
    <m/>
    <m/>
    <s v="ooo"/>
    <m/>
    <x v="0"/>
    <n v="0"/>
    <n v="0"/>
    <n v="0"/>
    <n v="1"/>
    <n v="0"/>
    <n v="0"/>
    <n v="0"/>
    <x v="0"/>
    <m/>
    <n v="137"/>
    <m/>
    <m/>
    <m/>
    <m/>
    <m/>
    <m/>
    <m/>
    <n v="0"/>
    <n v="0"/>
    <n v="24"/>
    <n v="113"/>
    <n v="137"/>
    <n v="0"/>
    <n v="0"/>
    <n v="0"/>
    <n v="0"/>
    <n v="0"/>
    <n v="0"/>
    <d v="2018-02-12T00:00:00"/>
    <n v="94"/>
  </r>
  <r>
    <s v="DJI"/>
    <s v="DJ01"/>
    <s v="DJ01001"/>
    <s v="DJI_009"/>
    <x v="4"/>
    <s v="male"/>
    <d v="2018-01-02T00:00:00"/>
    <x v="0"/>
    <m/>
    <x v="0"/>
    <m/>
    <s v="ETH05"/>
    <m/>
    <s v="ooo"/>
    <s v="erer"/>
    <x v="2"/>
    <m/>
    <s v="DJ03"/>
    <m/>
    <s v="ooo"/>
    <s v="Ali Adde"/>
    <x v="1"/>
    <n v="0"/>
    <n v="0"/>
    <n v="1"/>
    <n v="0"/>
    <n v="0"/>
    <n v="0"/>
    <n v="0"/>
    <x v="0"/>
    <m/>
    <n v="17"/>
    <m/>
    <m/>
    <m/>
    <m/>
    <m/>
    <m/>
    <m/>
    <n v="4"/>
    <n v="7"/>
    <n v="0"/>
    <n v="6"/>
    <n v="17"/>
    <n v="0"/>
    <n v="0"/>
    <n v="0"/>
    <n v="0"/>
    <n v="0"/>
    <n v="0"/>
    <d v="2018-02-15T00:00:00"/>
    <n v="106"/>
  </r>
  <r>
    <s v="DJI"/>
    <s v="DJ05"/>
    <s v="DJ05011"/>
    <s v="DJI_001"/>
    <x v="0"/>
    <s v="male"/>
    <d v="2018-01-02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14"/>
    <m/>
    <m/>
    <m/>
    <m/>
    <m/>
    <m/>
    <m/>
    <n v="0"/>
    <n v="0"/>
    <n v="4"/>
    <n v="14"/>
    <n v="18"/>
    <n v="0"/>
    <n v="0"/>
    <n v="0"/>
    <n v="0"/>
    <n v="0"/>
    <n v="0"/>
    <d v="2018-02-26T00:00:00"/>
    <n v="185"/>
  </r>
  <r>
    <s v="DJI"/>
    <s v="DJ02"/>
    <s v="DJ02004"/>
    <s v="DJI_016"/>
    <x v="1"/>
    <s v="male"/>
    <d v="2018-01-02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20"/>
    <m/>
    <m/>
    <m/>
    <m/>
    <m/>
    <m/>
    <m/>
    <n v="0"/>
    <n v="2"/>
    <n v="0"/>
    <n v="18"/>
    <n v="20"/>
    <n v="0"/>
    <n v="0"/>
    <n v="0"/>
    <n v="0"/>
    <n v="0"/>
    <n v="0"/>
    <m/>
    <m/>
  </r>
  <r>
    <s v="DJI"/>
    <s v="DJ02"/>
    <s v="DJ02004"/>
    <s v="DJI_016"/>
    <x v="1"/>
    <s v="male"/>
    <d v="2018-01-02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7"/>
    <n v="0"/>
    <n v="3"/>
    <n v="10"/>
    <n v="0"/>
    <n v="0"/>
    <n v="0"/>
    <n v="0"/>
    <n v="0"/>
    <n v="0"/>
    <m/>
    <m/>
  </r>
  <r>
    <s v="DJI"/>
    <s v="DJ02"/>
    <s v="DJ02004"/>
    <s v="DJI_016"/>
    <x v="1"/>
    <s v="male"/>
    <d v="2018-01-02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2"/>
    <m/>
    <m/>
    <m/>
    <m/>
    <m/>
    <m/>
    <m/>
    <n v="0"/>
    <n v="6"/>
    <n v="0"/>
    <n v="6"/>
    <n v="12"/>
    <n v="0"/>
    <n v="0"/>
    <n v="0"/>
    <n v="0"/>
    <n v="0"/>
    <n v="0"/>
    <m/>
    <m/>
  </r>
  <r>
    <s v="DJI"/>
    <s v="DJ01"/>
    <s v="DJ01001"/>
    <s v="DJI_009"/>
    <x v="4"/>
    <s v="male"/>
    <d v="2018-01-04T00:00:00"/>
    <x v="0"/>
    <m/>
    <x v="0"/>
    <m/>
    <s v="ETH15"/>
    <m/>
    <s v="Dire Dawa"/>
    <m/>
    <x v="2"/>
    <m/>
    <s v="DJ01"/>
    <m/>
    <s v="ooo"/>
    <s v="Ali Adde"/>
    <x v="1"/>
    <n v="0"/>
    <n v="0"/>
    <n v="1"/>
    <n v="0"/>
    <n v="0"/>
    <n v="0"/>
    <n v="0"/>
    <x v="0"/>
    <m/>
    <n v="17"/>
    <m/>
    <m/>
    <m/>
    <m/>
    <m/>
    <m/>
    <m/>
    <n v="4"/>
    <n v="3"/>
    <n v="3"/>
    <n v="7"/>
    <n v="17"/>
    <n v="0"/>
    <n v="0"/>
    <n v="0"/>
    <n v="0"/>
    <n v="0"/>
    <n v="0"/>
    <d v="2018-02-15T00:00:00"/>
    <n v="105"/>
  </r>
  <r>
    <s v="DJI"/>
    <s v="DJ01"/>
    <s v="DJ01001"/>
    <s v="DJI_025"/>
    <x v="3"/>
    <s v="male"/>
    <d v="2018-01-05T00:00:00"/>
    <x v="0"/>
    <m/>
    <x v="0"/>
    <m/>
    <s v="ETH15"/>
    <m/>
    <s v="Awasa"/>
    <m/>
    <x v="2"/>
    <m/>
    <s v="DJ01"/>
    <m/>
    <s v="Ali Sabih"/>
    <m/>
    <x v="0"/>
    <n v="0"/>
    <n v="0"/>
    <n v="0"/>
    <n v="1"/>
    <n v="0"/>
    <n v="0"/>
    <n v="0"/>
    <x v="0"/>
    <m/>
    <n v="6"/>
    <m/>
    <m/>
    <m/>
    <m/>
    <m/>
    <m/>
    <m/>
    <n v="0"/>
    <n v="2"/>
    <n v="0"/>
    <n v="4"/>
    <n v="6"/>
    <n v="0"/>
    <n v="0"/>
    <n v="0"/>
    <n v="0"/>
    <n v="0"/>
    <n v="0"/>
    <d v="2018-02-06T00:00:00"/>
    <n v="12"/>
  </r>
  <r>
    <s v="DJI"/>
    <s v="DJ01"/>
    <s v="DJ01001"/>
    <s v="DJI_025"/>
    <x v="3"/>
    <s v="male"/>
    <d v="2018-01-05T00:00:00"/>
    <x v="0"/>
    <m/>
    <x v="0"/>
    <m/>
    <s v="ETH13"/>
    <m/>
    <s v="ooo"/>
    <s v="Na"/>
    <x v="2"/>
    <m/>
    <s v="DJ01"/>
    <m/>
    <s v="Ali Sabih"/>
    <m/>
    <x v="4"/>
    <n v="0"/>
    <n v="1"/>
    <n v="0"/>
    <n v="0"/>
    <n v="0"/>
    <n v="0"/>
    <n v="0"/>
    <x v="0"/>
    <m/>
    <n v="9"/>
    <m/>
    <m/>
    <m/>
    <m/>
    <m/>
    <m/>
    <m/>
    <n v="0"/>
    <n v="0"/>
    <n v="0"/>
    <n v="9"/>
    <n v="9"/>
    <n v="0"/>
    <n v="0"/>
    <n v="0"/>
    <n v="0"/>
    <n v="0"/>
    <n v="0"/>
    <d v="2018-02-06T00:00:00"/>
    <n v="13"/>
  </r>
  <r>
    <s v="DJI"/>
    <s v="DJ01"/>
    <s v="DJ01001"/>
    <s v="DJI_025"/>
    <x v="3"/>
    <s v="male"/>
    <d v="2018-01-05T00:00:00"/>
    <x v="0"/>
    <m/>
    <x v="0"/>
    <m/>
    <s v="ETH15"/>
    <m/>
    <s v="Asela"/>
    <m/>
    <x v="2"/>
    <m/>
    <s v="DJ01"/>
    <m/>
    <s v="Ali Sabih"/>
    <m/>
    <x v="0"/>
    <n v="0"/>
    <n v="0"/>
    <n v="0"/>
    <n v="1"/>
    <n v="0"/>
    <n v="0"/>
    <n v="0"/>
    <x v="0"/>
    <m/>
    <n v="11"/>
    <m/>
    <m/>
    <m/>
    <m/>
    <m/>
    <m/>
    <m/>
    <n v="0"/>
    <n v="3"/>
    <n v="1"/>
    <n v="7"/>
    <n v="11"/>
    <n v="0"/>
    <n v="0"/>
    <n v="0"/>
    <n v="0"/>
    <n v="0"/>
    <n v="1"/>
    <d v="2018-02-06T00:00:00"/>
    <n v="14"/>
  </r>
  <r>
    <s v="DJI"/>
    <s v="DJ02"/>
    <s v="DJ02004"/>
    <s v="DJI_016"/>
    <x v="1"/>
    <s v="male"/>
    <d v="2018-01-05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2"/>
    <n v="0"/>
    <n v="8"/>
    <n v="10"/>
    <n v="0"/>
    <n v="0"/>
    <n v="0"/>
    <n v="0"/>
    <n v="0"/>
    <n v="0"/>
    <m/>
    <m/>
  </r>
  <r>
    <s v="DJI"/>
    <s v="DJ02"/>
    <s v="DJ02004"/>
    <s v="DJI_016"/>
    <x v="1"/>
    <s v="male"/>
    <d v="2018-01-05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8"/>
    <m/>
    <m/>
    <m/>
    <m/>
    <m/>
    <m/>
    <m/>
    <n v="0"/>
    <n v="2"/>
    <n v="0"/>
    <n v="6"/>
    <n v="8"/>
    <n v="0"/>
    <n v="0"/>
    <n v="0"/>
    <n v="0"/>
    <n v="0"/>
    <n v="0"/>
    <m/>
    <m/>
  </r>
  <r>
    <s v="DJI"/>
    <s v="DJ02"/>
    <s v="DJ02004"/>
    <s v="DJI_016"/>
    <x v="1"/>
    <s v="male"/>
    <d v="2018-01-05T00:00:00"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2"/>
    <s v="DJ02004"/>
    <s v="DJI_016"/>
    <x v="1"/>
    <s v="male"/>
    <d v="2018-01-08T00:00:00"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2"/>
    <s v="DJ02004"/>
    <s v="DJI_016"/>
    <x v="1"/>
    <s v="male"/>
    <d v="2018-01-08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2"/>
    <m/>
    <m/>
    <m/>
    <m/>
    <m/>
    <m/>
    <m/>
    <n v="0"/>
    <n v="4"/>
    <n v="0"/>
    <n v="8"/>
    <n v="12"/>
    <n v="0"/>
    <n v="0"/>
    <n v="0"/>
    <n v="0"/>
    <n v="0"/>
    <n v="0"/>
    <m/>
    <m/>
  </r>
  <r>
    <s v="DJI"/>
    <s v="DJ02"/>
    <s v="DJ02004"/>
    <s v="DJI_016"/>
    <x v="1"/>
    <s v="male"/>
    <d v="2018-01-08T00:00:00"/>
    <x v="0"/>
    <m/>
    <x v="0"/>
    <m/>
    <m/>
    <m/>
    <m/>
    <m/>
    <x v="1"/>
    <m/>
    <m/>
    <m/>
    <m/>
    <m/>
    <x v="1"/>
    <n v="0"/>
    <n v="0"/>
    <n v="0"/>
    <n v="1"/>
    <n v="0"/>
    <n v="0"/>
    <n v="0"/>
    <x v="0"/>
    <m/>
    <n v="10"/>
    <m/>
    <m/>
    <m/>
    <m/>
    <m/>
    <m/>
    <m/>
    <n v="0"/>
    <n v="2"/>
    <n v="0"/>
    <n v="8"/>
    <n v="10"/>
    <n v="0"/>
    <n v="0"/>
    <n v="0"/>
    <n v="0"/>
    <n v="0"/>
    <n v="0"/>
    <m/>
    <m/>
  </r>
  <r>
    <s v="DJI"/>
    <s v="DJ01"/>
    <s v="DJ01001"/>
    <s v="DJI_010"/>
    <x v="5"/>
    <s v="male"/>
    <d v="2018-01-10T00:00:00"/>
    <x v="0"/>
    <m/>
    <x v="0"/>
    <m/>
    <s v="ETH03"/>
    <m/>
    <s v="ooo"/>
    <m/>
    <x v="2"/>
    <m/>
    <m/>
    <m/>
    <s v="ooo"/>
    <s v="Ar Oussa"/>
    <x v="5"/>
    <n v="0"/>
    <n v="1"/>
    <n v="0"/>
    <n v="1"/>
    <n v="0"/>
    <n v="0"/>
    <n v="0"/>
    <x v="0"/>
    <m/>
    <n v="17"/>
    <m/>
    <m/>
    <m/>
    <m/>
    <m/>
    <m/>
    <m/>
    <n v="2"/>
    <n v="4"/>
    <n v="3"/>
    <n v="8"/>
    <n v="17"/>
    <n v="0"/>
    <n v="0"/>
    <n v="0"/>
    <n v="0"/>
    <n v="0"/>
    <n v="0"/>
    <d v="2018-02-16T00:00:00"/>
    <n v="110"/>
  </r>
  <r>
    <s v="DJI"/>
    <s v="DJ02"/>
    <s v="DJ02004"/>
    <s v="DJI_016"/>
    <x v="1"/>
    <s v="male"/>
    <d v="2018-01-10T00:00:00"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8"/>
    <n v="0"/>
    <n v="2"/>
    <n v="10"/>
    <n v="0"/>
    <n v="0"/>
    <n v="0"/>
    <n v="0"/>
    <n v="0"/>
    <n v="0"/>
    <m/>
    <m/>
  </r>
  <r>
    <s v="DJI"/>
    <s v="DJ02"/>
    <s v="DJ02004"/>
    <s v="DJI_016"/>
    <x v="1"/>
    <s v="male"/>
    <d v="2018-01-10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6"/>
    <m/>
    <m/>
    <m/>
    <m/>
    <m/>
    <m/>
    <m/>
    <n v="0"/>
    <n v="8"/>
    <n v="0"/>
    <n v="8"/>
    <n v="16"/>
    <n v="0"/>
    <n v="0"/>
    <n v="0"/>
    <n v="0"/>
    <n v="0"/>
    <n v="0"/>
    <m/>
    <m/>
  </r>
  <r>
    <s v="DJI"/>
    <s v="DJ02"/>
    <s v="DJ02004"/>
    <s v="DJI_016"/>
    <x v="1"/>
    <s v="male"/>
    <d v="2018-01-10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2"/>
    <n v="0"/>
    <n v="8"/>
    <n v="10"/>
    <n v="0"/>
    <n v="0"/>
    <n v="0"/>
    <n v="0"/>
    <n v="0"/>
    <n v="0"/>
    <m/>
    <m/>
  </r>
  <r>
    <s v="DJI"/>
    <s v="DJ02"/>
    <s v="DJ02004"/>
    <s v="DJI_016"/>
    <x v="1"/>
    <s v="male"/>
    <d v="2018-01-13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5"/>
    <m/>
    <m/>
    <m/>
    <m/>
    <m/>
    <m/>
    <m/>
    <n v="0"/>
    <n v="4"/>
    <n v="0"/>
    <n v="11"/>
    <n v="15"/>
    <n v="0"/>
    <n v="0"/>
    <n v="0"/>
    <n v="0"/>
    <n v="0"/>
    <n v="0"/>
    <m/>
    <m/>
  </r>
  <r>
    <s v="DJI"/>
    <s v="DJ02"/>
    <s v="DJ02004"/>
    <s v="DJI_016"/>
    <x v="1"/>
    <s v="male"/>
    <d v="2018-01-13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2"/>
    <s v="DJ02004"/>
    <s v="DJI_016"/>
    <x v="1"/>
    <s v="male"/>
    <d v="2018-01-13T00:00:00"/>
    <x v="0"/>
    <m/>
    <x v="0"/>
    <m/>
    <m/>
    <m/>
    <m/>
    <m/>
    <x v="1"/>
    <m/>
    <m/>
    <m/>
    <m/>
    <m/>
    <x v="1"/>
    <n v="0"/>
    <n v="0"/>
    <n v="1"/>
    <n v="0"/>
    <n v="0"/>
    <n v="0"/>
    <n v="0"/>
    <x v="0"/>
    <m/>
    <n v="14"/>
    <m/>
    <m/>
    <m/>
    <m/>
    <m/>
    <m/>
    <m/>
    <n v="0"/>
    <n v="5"/>
    <n v="0"/>
    <n v="9"/>
    <n v="14"/>
    <n v="0"/>
    <n v="0"/>
    <n v="0"/>
    <n v="0"/>
    <n v="0"/>
    <n v="0"/>
    <m/>
    <m/>
  </r>
  <r>
    <s v="DJI"/>
    <s v="DJ01"/>
    <s v="DJ01001"/>
    <s v="DJI_010"/>
    <x v="5"/>
    <s v="male"/>
    <d v="2018-01-14T00:00:00"/>
    <x v="0"/>
    <m/>
    <x v="0"/>
    <m/>
    <m/>
    <m/>
    <s v="Dire Dawa"/>
    <m/>
    <x v="2"/>
    <m/>
    <s v="DJ01"/>
    <m/>
    <s v="ooo"/>
    <s v="Ar Oussa"/>
    <x v="6"/>
    <n v="0"/>
    <n v="1"/>
    <n v="0"/>
    <n v="0"/>
    <n v="1"/>
    <n v="0"/>
    <n v="0"/>
    <x v="0"/>
    <m/>
    <n v="10"/>
    <m/>
    <m/>
    <m/>
    <m/>
    <m/>
    <m/>
    <m/>
    <n v="0"/>
    <n v="3"/>
    <n v="2"/>
    <n v="5"/>
    <n v="10"/>
    <n v="0"/>
    <n v="0"/>
    <n v="0"/>
    <n v="0"/>
    <n v="0"/>
    <n v="0"/>
    <d v="2018-02-15T00:00:00"/>
    <n v="107"/>
  </r>
  <r>
    <s v="DJI"/>
    <s v="DJ05"/>
    <s v="DJ05011"/>
    <s v="DJI_001"/>
    <x v="0"/>
    <s v="male"/>
    <d v="2018-01-14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27"/>
    <m/>
    <m/>
    <m/>
    <m/>
    <m/>
    <m/>
    <m/>
    <n v="0"/>
    <n v="0"/>
    <n v="0"/>
    <n v="5"/>
    <n v="5"/>
    <n v="0"/>
    <n v="0"/>
    <n v="0"/>
    <n v="0"/>
    <n v="0"/>
    <n v="0"/>
    <d v="2018-02-26T00:00:00"/>
    <n v="191"/>
  </r>
  <r>
    <s v="DJI"/>
    <s v="DJ02"/>
    <s v="DJ02004"/>
    <s v="DJI_016"/>
    <x v="1"/>
    <s v="male"/>
    <d v="2018-01-15T00:00:00"/>
    <x v="0"/>
    <m/>
    <x v="0"/>
    <m/>
    <m/>
    <m/>
    <m/>
    <m/>
    <x v="1"/>
    <m/>
    <m/>
    <m/>
    <m/>
    <m/>
    <x v="1"/>
    <n v="0"/>
    <n v="0"/>
    <n v="1"/>
    <n v="0"/>
    <n v="0"/>
    <n v="0"/>
    <n v="0"/>
    <x v="0"/>
    <m/>
    <n v="15"/>
    <m/>
    <m/>
    <m/>
    <m/>
    <m/>
    <m/>
    <m/>
    <n v="0"/>
    <n v="7"/>
    <n v="0"/>
    <n v="8"/>
    <n v="15"/>
    <n v="0"/>
    <n v="0"/>
    <n v="0"/>
    <n v="0"/>
    <n v="0"/>
    <n v="0"/>
    <m/>
    <m/>
  </r>
  <r>
    <s v="DJI"/>
    <s v="DJ02"/>
    <s v="DJ02004"/>
    <s v="DJI_016"/>
    <x v="1"/>
    <s v="male"/>
    <d v="2018-01-15T00:00:00"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2"/>
    <s v="DJ02004"/>
    <s v="DJI_016"/>
    <x v="1"/>
    <s v="male"/>
    <d v="2018-01-16T00:00:00"/>
    <x v="0"/>
    <m/>
    <x v="0"/>
    <m/>
    <m/>
    <m/>
    <m/>
    <m/>
    <x v="1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8"/>
    <n v="0"/>
    <n v="2"/>
    <n v="10"/>
    <n v="0"/>
    <n v="0"/>
    <n v="0"/>
    <n v="0"/>
    <n v="0"/>
    <n v="0"/>
    <m/>
    <m/>
  </r>
  <r>
    <s v="DJI"/>
    <s v="DJ01"/>
    <s v="DJ01001"/>
    <s v="DJI_025"/>
    <x v="3"/>
    <s v="male"/>
    <d v="2018-01-17T00:00:00"/>
    <x v="0"/>
    <m/>
    <x v="0"/>
    <m/>
    <m/>
    <m/>
    <s v="Asela"/>
    <m/>
    <x v="2"/>
    <m/>
    <s v="DJ01"/>
    <m/>
    <s v="Ali Sabih"/>
    <m/>
    <x v="0"/>
    <n v="0"/>
    <n v="0"/>
    <n v="0"/>
    <n v="1"/>
    <n v="0"/>
    <n v="0"/>
    <n v="0"/>
    <x v="0"/>
    <m/>
    <n v="6"/>
    <m/>
    <m/>
    <m/>
    <m/>
    <m/>
    <m/>
    <m/>
    <n v="0"/>
    <n v="2"/>
    <n v="0"/>
    <n v="6"/>
    <n v="8"/>
    <n v="0"/>
    <n v="0"/>
    <n v="0"/>
    <n v="0"/>
    <n v="0"/>
    <n v="0"/>
    <d v="2018-02-06T00:00:00"/>
    <n v="19"/>
  </r>
  <r>
    <s v="DJI"/>
    <s v="DJ01"/>
    <s v="DJ01001"/>
    <s v="DJI_025"/>
    <x v="3"/>
    <s v="male"/>
    <d v="2018-01-17T00:00:00"/>
    <x v="0"/>
    <m/>
    <x v="1"/>
    <m/>
    <m/>
    <m/>
    <s v="ooo"/>
    <s v="Harirad"/>
    <x v="2"/>
    <m/>
    <s v="DJ01"/>
    <m/>
    <s v="Ali Sabih"/>
    <m/>
    <x v="4"/>
    <n v="0"/>
    <n v="1"/>
    <n v="0"/>
    <n v="0"/>
    <n v="0"/>
    <n v="0"/>
    <n v="0"/>
    <x v="1"/>
    <m/>
    <n v="11"/>
    <m/>
    <m/>
    <m/>
    <m/>
    <m/>
    <m/>
    <m/>
    <n v="3"/>
    <n v="4"/>
    <n v="2"/>
    <n v="2"/>
    <n v="11"/>
    <n v="0"/>
    <n v="0"/>
    <n v="0"/>
    <n v="0"/>
    <n v="0"/>
    <n v="1"/>
    <d v="2018-02-06T00:00:00"/>
    <n v="20"/>
  </r>
  <r>
    <s v="DJI"/>
    <s v="DJ01"/>
    <s v="DJ01001"/>
    <s v="DJI_009"/>
    <x v="4"/>
    <s v="male"/>
    <d v="2018-01-17T00:00:00"/>
    <x v="0"/>
    <m/>
    <x v="0"/>
    <m/>
    <s v="ETH13"/>
    <m/>
    <s v="ooo"/>
    <m/>
    <x v="2"/>
    <m/>
    <s v="DJ01"/>
    <m/>
    <s v="Ali Sabih"/>
    <m/>
    <x v="4"/>
    <n v="0"/>
    <n v="1"/>
    <n v="0"/>
    <n v="0"/>
    <n v="0"/>
    <n v="0"/>
    <n v="0"/>
    <x v="0"/>
    <m/>
    <n v="16"/>
    <m/>
    <m/>
    <m/>
    <m/>
    <m/>
    <m/>
    <m/>
    <n v="0"/>
    <n v="9"/>
    <n v="0"/>
    <n v="7"/>
    <n v="16"/>
    <n v="0"/>
    <n v="0"/>
    <n v="0"/>
    <n v="0"/>
    <n v="0"/>
    <n v="0"/>
    <d v="2018-02-15T00:00:00"/>
    <n v="98"/>
  </r>
  <r>
    <s v="DJI"/>
    <s v="DJ05"/>
    <s v="DJ05011"/>
    <s v="DJI_001"/>
    <x v="0"/>
    <s v="male"/>
    <d v="2018-01-17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34"/>
    <m/>
    <m/>
    <m/>
    <m/>
    <m/>
    <m/>
    <m/>
    <n v="0"/>
    <n v="0"/>
    <n v="10"/>
    <n v="34"/>
    <n v="44"/>
    <n v="0"/>
    <n v="0"/>
    <n v="0"/>
    <n v="0"/>
    <n v="0"/>
    <n v="0"/>
    <d v="2018-02-26T00:00:00"/>
    <n v="194"/>
  </r>
  <r>
    <s v="DJI"/>
    <s v="DJ02"/>
    <s v="DJ02004"/>
    <s v="DJI_016"/>
    <x v="1"/>
    <s v="male"/>
    <d v="2018-01-17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2"/>
    <n v="0"/>
    <n v="8"/>
    <n v="10"/>
    <n v="0"/>
    <n v="0"/>
    <n v="0"/>
    <n v="0"/>
    <n v="0"/>
    <n v="0"/>
    <m/>
    <m/>
  </r>
  <r>
    <s v="DJI"/>
    <s v="DJ01"/>
    <s v="DJ01001"/>
    <s v="DJI_025"/>
    <x v="3"/>
    <s v="male"/>
    <d v="2018-01-18T00:00:00"/>
    <x v="0"/>
    <m/>
    <x v="0"/>
    <m/>
    <m/>
    <m/>
    <s v="ooo"/>
    <s v="Na"/>
    <x v="2"/>
    <m/>
    <s v="DJ01"/>
    <m/>
    <s v="Ali Sabih"/>
    <m/>
    <x v="2"/>
    <n v="0"/>
    <n v="0"/>
    <n v="0"/>
    <n v="0"/>
    <n v="1"/>
    <n v="0"/>
    <n v="0"/>
    <x v="0"/>
    <m/>
    <n v="7"/>
    <m/>
    <m/>
    <m/>
    <m/>
    <m/>
    <m/>
    <m/>
    <n v="0"/>
    <n v="0"/>
    <n v="0"/>
    <n v="7"/>
    <n v="7"/>
    <n v="0"/>
    <n v="0"/>
    <n v="0"/>
    <n v="0"/>
    <n v="0"/>
    <n v="0"/>
    <d v="2018-02-06T00:00:00"/>
    <n v="16"/>
  </r>
  <r>
    <s v="DJI"/>
    <s v="DJ01"/>
    <s v="DJ01001"/>
    <s v="DJI_025"/>
    <x v="3"/>
    <s v="male"/>
    <d v="2018-01-18T00:00:00"/>
    <x v="0"/>
    <m/>
    <x v="0"/>
    <m/>
    <m/>
    <m/>
    <s v="ooo"/>
    <s v="Na"/>
    <x v="2"/>
    <m/>
    <s v="DJ01"/>
    <m/>
    <s v="Ali Sabih"/>
    <m/>
    <x v="4"/>
    <n v="0"/>
    <n v="1"/>
    <n v="0"/>
    <n v="0"/>
    <n v="0"/>
    <n v="0"/>
    <n v="0"/>
    <x v="0"/>
    <m/>
    <n v="10"/>
    <m/>
    <m/>
    <m/>
    <m/>
    <m/>
    <m/>
    <m/>
    <n v="0"/>
    <n v="2"/>
    <n v="0"/>
    <n v="8"/>
    <n v="10"/>
    <n v="0"/>
    <n v="0"/>
    <n v="0"/>
    <n v="0"/>
    <n v="0"/>
    <n v="0"/>
    <d v="2018-02-06T00:00:00"/>
    <n v="17"/>
  </r>
  <r>
    <s v="DJI"/>
    <s v="DJ01"/>
    <s v="DJ01001"/>
    <s v="DJI_025"/>
    <x v="3"/>
    <s v="male"/>
    <d v="2018-01-18T00:00:00"/>
    <x v="0"/>
    <m/>
    <x v="0"/>
    <m/>
    <s v="ooo"/>
    <s v="Hawaday"/>
    <s v="ooo"/>
    <s v="Na"/>
    <x v="2"/>
    <m/>
    <s v="DJ01"/>
    <m/>
    <s v="Ali Sabih"/>
    <m/>
    <x v="0"/>
    <n v="0"/>
    <n v="0"/>
    <n v="0"/>
    <n v="1"/>
    <n v="0"/>
    <n v="0"/>
    <n v="0"/>
    <x v="0"/>
    <m/>
    <n v="9"/>
    <m/>
    <m/>
    <m/>
    <m/>
    <m/>
    <m/>
    <m/>
    <n v="0"/>
    <n v="3"/>
    <n v="0"/>
    <n v="6"/>
    <n v="9"/>
    <n v="0"/>
    <n v="0"/>
    <n v="0"/>
    <n v="0"/>
    <n v="0"/>
    <n v="0"/>
    <d v="2018-02-06T00:00:00"/>
    <n v="18"/>
  </r>
  <r>
    <s v="DJI"/>
    <s v="DJ01"/>
    <s v="DJ01001"/>
    <s v="DJI_009"/>
    <x v="4"/>
    <s v="male"/>
    <d v="2018-01-18T00:00:00"/>
    <x v="0"/>
    <m/>
    <x v="0"/>
    <m/>
    <s v="ETH15"/>
    <m/>
    <s v="ooo"/>
    <m/>
    <x v="2"/>
    <m/>
    <s v="DJ01"/>
    <m/>
    <s v="Ali Sabih"/>
    <m/>
    <x v="4"/>
    <n v="0"/>
    <n v="1"/>
    <n v="0"/>
    <n v="0"/>
    <n v="0"/>
    <n v="0"/>
    <n v="0"/>
    <x v="0"/>
    <m/>
    <n v="12"/>
    <m/>
    <m/>
    <m/>
    <m/>
    <m/>
    <m/>
    <m/>
    <n v="0"/>
    <n v="10"/>
    <n v="0"/>
    <n v="2"/>
    <n v="12"/>
    <n v="0"/>
    <n v="0"/>
    <n v="0"/>
    <n v="0"/>
    <n v="0"/>
    <n v="0"/>
    <d v="2018-02-15T00:00:00"/>
    <n v="99"/>
  </r>
  <r>
    <s v="DJI"/>
    <s v="DJ01"/>
    <s v="DJ01001"/>
    <s v="DJI_009"/>
    <x v="4"/>
    <s v="male"/>
    <d v="2018-01-18T00:00:00"/>
    <x v="0"/>
    <m/>
    <x v="0"/>
    <m/>
    <m/>
    <m/>
    <s v="ooo"/>
    <m/>
    <x v="2"/>
    <m/>
    <s v="DJ01"/>
    <m/>
    <s v="Ali Sabih"/>
    <m/>
    <x v="4"/>
    <n v="0"/>
    <n v="1"/>
    <n v="0"/>
    <n v="0"/>
    <n v="0"/>
    <n v="0"/>
    <n v="0"/>
    <x v="0"/>
    <m/>
    <n v="15"/>
    <m/>
    <m/>
    <m/>
    <m/>
    <m/>
    <m/>
    <m/>
    <n v="3"/>
    <n v="7"/>
    <n v="0"/>
    <n v="5"/>
    <n v="15"/>
    <n v="0"/>
    <n v="0"/>
    <n v="0"/>
    <n v="0"/>
    <n v="0"/>
    <n v="0"/>
    <d v="2018-02-15T00:00:00"/>
    <n v="100"/>
  </r>
  <r>
    <s v="DJI"/>
    <s v="DJ05"/>
    <s v="DJ05011"/>
    <s v="DJI_001"/>
    <x v="0"/>
    <s v="male"/>
    <d v="2018-01-18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19"/>
    <m/>
    <m/>
    <m/>
    <m/>
    <m/>
    <m/>
    <m/>
    <n v="0"/>
    <n v="0"/>
    <n v="0"/>
    <n v="19"/>
    <n v="19"/>
    <n v="0"/>
    <n v="0"/>
    <n v="0"/>
    <n v="0"/>
    <n v="0"/>
    <n v="0"/>
    <d v="2018-02-26T00:00:00"/>
    <n v="195"/>
  </r>
  <r>
    <s v="DJI"/>
    <s v="DJ02"/>
    <s v="DJ02004"/>
    <s v="DJI_016"/>
    <x v="1"/>
    <s v="male"/>
    <d v="2018-01-18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5"/>
    <m/>
    <m/>
    <m/>
    <m/>
    <m/>
    <m/>
    <m/>
    <n v="0"/>
    <n v="9"/>
    <n v="0"/>
    <n v="6"/>
    <n v="15"/>
    <n v="0"/>
    <n v="0"/>
    <n v="0"/>
    <n v="0"/>
    <n v="0"/>
    <n v="0"/>
    <m/>
    <m/>
  </r>
  <r>
    <s v="DJI"/>
    <s v="DJ02"/>
    <s v="DJ02004"/>
    <s v="DJI_016"/>
    <x v="1"/>
    <s v="male"/>
    <d v="2018-01-19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8"/>
    <m/>
    <m/>
    <m/>
    <m/>
    <m/>
    <m/>
    <m/>
    <n v="0"/>
    <n v="3"/>
    <n v="0"/>
    <n v="5"/>
    <n v="8"/>
    <n v="0"/>
    <n v="0"/>
    <n v="0"/>
    <n v="0"/>
    <n v="0"/>
    <n v="0"/>
    <m/>
    <m/>
  </r>
  <r>
    <s v="DJI"/>
    <s v="DJ01"/>
    <s v="DJ01001"/>
    <s v="DJI_025"/>
    <x v="3"/>
    <s v="male"/>
    <d v="2018-01-20T00:00:00"/>
    <x v="0"/>
    <m/>
    <x v="0"/>
    <m/>
    <m/>
    <m/>
    <s v="ooo"/>
    <s v="Na"/>
    <x v="2"/>
    <m/>
    <s v="DJ01"/>
    <m/>
    <s v="Ali Sabih"/>
    <m/>
    <x v="4"/>
    <n v="0"/>
    <n v="1"/>
    <n v="0"/>
    <n v="0"/>
    <n v="0"/>
    <n v="0"/>
    <n v="0"/>
    <x v="0"/>
    <m/>
    <n v="14"/>
    <m/>
    <m/>
    <m/>
    <m/>
    <m/>
    <m/>
    <m/>
    <n v="3"/>
    <n v="4"/>
    <n v="2"/>
    <n v="5"/>
    <n v="14"/>
    <n v="0"/>
    <n v="1"/>
    <n v="0"/>
    <n v="0"/>
    <n v="2"/>
    <n v="1"/>
    <d v="2018-02-06T00:00:00"/>
    <n v="21"/>
  </r>
  <r>
    <s v="DJI"/>
    <s v="DJ01"/>
    <s v="DJ01001"/>
    <s v="DJI_025"/>
    <x v="3"/>
    <s v="male"/>
    <d v="2018-01-20T00:00:00"/>
    <x v="1"/>
    <m/>
    <x v="2"/>
    <m/>
    <m/>
    <m/>
    <s v="ooo"/>
    <s v="Na"/>
    <x v="3"/>
    <m/>
    <m/>
    <m/>
    <s v="ooo"/>
    <s v="Na"/>
    <x v="7"/>
    <n v="0"/>
    <n v="0"/>
    <n v="0"/>
    <n v="0"/>
    <n v="0"/>
    <n v="1"/>
    <n v="0"/>
    <x v="2"/>
    <m/>
    <n v="10"/>
    <m/>
    <m/>
    <m/>
    <m/>
    <m/>
    <m/>
    <m/>
    <n v="2"/>
    <n v="3"/>
    <n v="2"/>
    <n v="3"/>
    <n v="10"/>
    <n v="0"/>
    <n v="0"/>
    <n v="0"/>
    <n v="0"/>
    <n v="0"/>
    <n v="0"/>
    <d v="2018-02-06T00:00:00"/>
    <n v="22"/>
  </r>
  <r>
    <s v="DJI"/>
    <s v="DJ01"/>
    <s v="DJ01001"/>
    <s v="DJI_025"/>
    <x v="3"/>
    <s v="male"/>
    <d v="2018-01-20T00:00:00"/>
    <x v="0"/>
    <m/>
    <x v="0"/>
    <m/>
    <m/>
    <m/>
    <s v="ooo"/>
    <s v="Na"/>
    <x v="2"/>
    <m/>
    <s v="DJ01"/>
    <m/>
    <s v="Ali Sabih"/>
    <m/>
    <x v="0"/>
    <n v="0"/>
    <n v="0"/>
    <n v="0"/>
    <n v="1"/>
    <n v="0"/>
    <n v="0"/>
    <n v="0"/>
    <x v="0"/>
    <m/>
    <n v="9"/>
    <m/>
    <m/>
    <m/>
    <m/>
    <m/>
    <m/>
    <m/>
    <n v="0"/>
    <n v="0"/>
    <n v="0"/>
    <n v="9"/>
    <n v="9"/>
    <n v="0"/>
    <n v="0"/>
    <n v="0"/>
    <n v="0"/>
    <n v="1"/>
    <n v="0"/>
    <d v="2018-02-06T00:00:00"/>
    <n v="23"/>
  </r>
  <r>
    <s v="DJI"/>
    <s v="DJ01"/>
    <s v="DJ01001"/>
    <s v="DJI_009"/>
    <x v="4"/>
    <s v="male"/>
    <d v="2018-01-20T00:00:00"/>
    <x v="0"/>
    <m/>
    <x v="0"/>
    <m/>
    <s v="ETH05"/>
    <m/>
    <s v="ooo"/>
    <s v="erer"/>
    <x v="2"/>
    <m/>
    <s v="DJ01"/>
    <m/>
    <s v="Ali Sabih"/>
    <m/>
    <x v="8"/>
    <n v="0"/>
    <n v="1"/>
    <n v="1"/>
    <n v="0"/>
    <n v="0"/>
    <n v="0"/>
    <n v="0"/>
    <x v="0"/>
    <m/>
    <n v="18"/>
    <m/>
    <m/>
    <m/>
    <m/>
    <m/>
    <m/>
    <m/>
    <n v="3"/>
    <n v="6"/>
    <n v="2"/>
    <n v="7"/>
    <n v="18"/>
    <n v="0"/>
    <n v="0"/>
    <n v="0"/>
    <n v="0"/>
    <n v="0"/>
    <n v="0"/>
    <d v="2018-02-15T00:00:00"/>
    <n v="101"/>
  </r>
  <r>
    <s v="DJI"/>
    <s v="DJ01"/>
    <s v="DJ01001"/>
    <s v="DJI_009"/>
    <x v="4"/>
    <s v="male"/>
    <d v="2018-01-20T00:00:00"/>
    <x v="0"/>
    <m/>
    <x v="0"/>
    <m/>
    <s v="ETH05"/>
    <m/>
    <s v="Dire Dawa"/>
    <m/>
    <x v="2"/>
    <m/>
    <s v="DJ01"/>
    <m/>
    <s v="Ali Sabih"/>
    <m/>
    <x v="4"/>
    <n v="0"/>
    <n v="1"/>
    <n v="0"/>
    <n v="0"/>
    <n v="0"/>
    <n v="0"/>
    <n v="0"/>
    <x v="0"/>
    <m/>
    <n v="15"/>
    <m/>
    <m/>
    <m/>
    <m/>
    <m/>
    <m/>
    <m/>
    <n v="0"/>
    <n v="9"/>
    <n v="0"/>
    <n v="6"/>
    <n v="15"/>
    <n v="0"/>
    <n v="0"/>
    <n v="0"/>
    <n v="0"/>
    <n v="0"/>
    <n v="0"/>
    <d v="2018-02-15T00:00:00"/>
    <n v="102"/>
  </r>
  <r>
    <s v="DJI"/>
    <s v="DJ05"/>
    <s v="DJ05011"/>
    <s v="DJI_001"/>
    <x v="0"/>
    <s v="male"/>
    <d v="2018-01-20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10"/>
    <m/>
    <m/>
    <m/>
    <m/>
    <m/>
    <m/>
    <m/>
    <n v="0"/>
    <n v="0"/>
    <n v="0"/>
    <n v="18"/>
    <n v="18"/>
    <n v="0"/>
    <n v="0"/>
    <n v="0"/>
    <n v="0"/>
    <n v="0"/>
    <n v="0"/>
    <d v="2018-02-26T00:00:00"/>
    <n v="196"/>
  </r>
  <r>
    <s v="DJI"/>
    <s v="DJ02"/>
    <s v="DJ02004"/>
    <s v="DJI_016"/>
    <x v="1"/>
    <s v="male"/>
    <d v="2018-01-20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2"/>
    <m/>
    <m/>
    <m/>
    <m/>
    <m/>
    <m/>
    <m/>
    <n v="0"/>
    <n v="3"/>
    <n v="0"/>
    <n v="9"/>
    <n v="12"/>
    <n v="0"/>
    <n v="0"/>
    <n v="0"/>
    <n v="0"/>
    <n v="0"/>
    <n v="0"/>
    <m/>
    <m/>
  </r>
  <r>
    <s v="DJI"/>
    <s v="DJ02"/>
    <s v="DJ02004"/>
    <s v="DJI_016"/>
    <x v="1"/>
    <s v="male"/>
    <d v="2018-01-20T00:00:00"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2"/>
    <s v="DJ02004"/>
    <s v="DJI_016"/>
    <x v="1"/>
    <s v="male"/>
    <d v="2018-01-20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8"/>
    <m/>
    <m/>
    <m/>
    <m/>
    <m/>
    <m/>
    <m/>
    <n v="0"/>
    <n v="2"/>
    <n v="0"/>
    <n v="6"/>
    <n v="8"/>
    <n v="0"/>
    <n v="0"/>
    <n v="0"/>
    <n v="0"/>
    <n v="0"/>
    <n v="0"/>
    <m/>
    <m/>
  </r>
  <r>
    <s v="DJI"/>
    <s v="DJ01"/>
    <s v="DJ01001"/>
    <s v="DJI_025"/>
    <x v="3"/>
    <s v="male"/>
    <d v="2018-01-21T00:00:00"/>
    <x v="0"/>
    <m/>
    <x v="1"/>
    <m/>
    <m/>
    <m/>
    <s v="ooo"/>
    <s v="Harirad"/>
    <x v="2"/>
    <m/>
    <s v="DJ01"/>
    <m/>
    <s v="Ali Sabih"/>
    <m/>
    <x v="4"/>
    <n v="0"/>
    <n v="1"/>
    <n v="0"/>
    <n v="0"/>
    <n v="0"/>
    <n v="0"/>
    <n v="0"/>
    <x v="1"/>
    <m/>
    <n v="14"/>
    <m/>
    <m/>
    <m/>
    <m/>
    <m/>
    <m/>
    <m/>
    <n v="5"/>
    <n v="3"/>
    <n v="4"/>
    <n v="2"/>
    <n v="14"/>
    <n v="0"/>
    <n v="1"/>
    <n v="2"/>
    <n v="0"/>
    <n v="2"/>
    <n v="1"/>
    <d v="2018-02-06T00:00:00"/>
    <n v="24"/>
  </r>
  <r>
    <s v="DJI"/>
    <s v="DJ01"/>
    <s v="DJ01001"/>
    <s v="DJI_025"/>
    <x v="3"/>
    <s v="male"/>
    <d v="2018-01-21T00:00:00"/>
    <x v="0"/>
    <m/>
    <x v="0"/>
    <m/>
    <m/>
    <m/>
    <s v="ooo"/>
    <s v="Na"/>
    <x v="2"/>
    <m/>
    <s v="DJ01"/>
    <m/>
    <s v="Ali Sabih"/>
    <m/>
    <x v="0"/>
    <n v="0"/>
    <n v="0"/>
    <n v="0"/>
    <n v="1"/>
    <n v="0"/>
    <n v="0"/>
    <n v="0"/>
    <x v="0"/>
    <m/>
    <n v="8"/>
    <m/>
    <m/>
    <m/>
    <m/>
    <m/>
    <m/>
    <m/>
    <n v="0"/>
    <n v="2"/>
    <n v="1"/>
    <n v="5"/>
    <n v="8"/>
    <n v="0"/>
    <n v="0"/>
    <n v="0"/>
    <n v="0"/>
    <n v="0"/>
    <n v="0"/>
    <d v="2018-02-06T00:00:00"/>
    <n v="25"/>
  </r>
  <r>
    <s v="DJI"/>
    <s v="DJ01"/>
    <s v="DJ01001"/>
    <s v="DJI_009"/>
    <x v="4"/>
    <s v="male"/>
    <d v="2018-01-21T00:00:00"/>
    <x v="0"/>
    <m/>
    <x v="0"/>
    <m/>
    <s v="ETH05"/>
    <m/>
    <s v="ooo"/>
    <s v="erer"/>
    <x v="2"/>
    <m/>
    <s v="DJ01"/>
    <m/>
    <s v="ooo"/>
    <s v="Ali Adde"/>
    <x v="4"/>
    <n v="0"/>
    <n v="1"/>
    <n v="0"/>
    <n v="0"/>
    <n v="0"/>
    <n v="0"/>
    <n v="0"/>
    <x v="0"/>
    <m/>
    <n v="15"/>
    <m/>
    <m/>
    <m/>
    <m/>
    <m/>
    <m/>
    <m/>
    <n v="2"/>
    <n v="6"/>
    <n v="3"/>
    <n v="4"/>
    <n v="15"/>
    <n v="0"/>
    <n v="0"/>
    <n v="0"/>
    <n v="0"/>
    <n v="0"/>
    <n v="0"/>
    <d v="2018-02-15T00:00:00"/>
    <n v="103"/>
  </r>
  <r>
    <s v="DJI"/>
    <s v="DJ05"/>
    <s v="DJ05011"/>
    <s v="DJI_001"/>
    <x v="0"/>
    <s v="male"/>
    <d v="2018-01-21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40"/>
    <m/>
    <m/>
    <m/>
    <m/>
    <m/>
    <m/>
    <m/>
    <n v="0"/>
    <n v="0"/>
    <n v="0"/>
    <n v="40"/>
    <n v="40"/>
    <n v="0"/>
    <n v="0"/>
    <n v="0"/>
    <n v="0"/>
    <n v="0"/>
    <n v="0"/>
    <d v="2018-02-26T00:00:00"/>
    <n v="197"/>
  </r>
  <r>
    <s v="DJI"/>
    <s v="DJ02"/>
    <s v="DJ02004"/>
    <s v="DJI_016"/>
    <x v="1"/>
    <s v="male"/>
    <d v="2018-01-21T00:00:00"/>
    <x v="0"/>
    <m/>
    <x v="0"/>
    <m/>
    <m/>
    <m/>
    <m/>
    <m/>
    <x v="1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3"/>
    <n v="0"/>
    <n v="0"/>
    <n v="7"/>
    <n v="10"/>
    <n v="0"/>
    <n v="0"/>
    <n v="0"/>
    <n v="0"/>
    <n v="0"/>
    <n v="0"/>
    <m/>
    <m/>
  </r>
  <r>
    <s v="DJI"/>
    <s v="DJ02"/>
    <s v="DJ02004"/>
    <s v="DJI_016"/>
    <x v="1"/>
    <s v="male"/>
    <d v="2018-01-21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8"/>
    <m/>
    <m/>
    <m/>
    <m/>
    <m/>
    <m/>
    <m/>
    <n v="0"/>
    <n v="3"/>
    <n v="0"/>
    <n v="5"/>
    <n v="8"/>
    <n v="0"/>
    <n v="0"/>
    <n v="0"/>
    <n v="0"/>
    <n v="0"/>
    <n v="0"/>
    <m/>
    <m/>
  </r>
  <r>
    <s v="DJI"/>
    <s v="DJ02"/>
    <s v="DJ02004"/>
    <s v="DJI_016"/>
    <x v="1"/>
    <s v="male"/>
    <d v="2018-01-21T00:00:00"/>
    <x v="0"/>
    <m/>
    <x v="0"/>
    <m/>
    <m/>
    <m/>
    <m/>
    <m/>
    <x v="1"/>
    <m/>
    <m/>
    <m/>
    <m/>
    <m/>
    <x v="1"/>
    <n v="0"/>
    <n v="0"/>
    <n v="1"/>
    <n v="0"/>
    <n v="0"/>
    <n v="0"/>
    <n v="0"/>
    <x v="0"/>
    <m/>
    <n v="12"/>
    <m/>
    <m/>
    <m/>
    <m/>
    <m/>
    <m/>
    <m/>
    <n v="0"/>
    <n v="3"/>
    <n v="0"/>
    <n v="9"/>
    <n v="12"/>
    <n v="0"/>
    <n v="0"/>
    <n v="0"/>
    <n v="0"/>
    <n v="0"/>
    <n v="0"/>
    <m/>
    <m/>
  </r>
  <r>
    <s v="DJI"/>
    <s v="DJ01"/>
    <s v="DJ01001"/>
    <s v="DJI_025"/>
    <x v="3"/>
    <s v="male"/>
    <d v="2018-01-22T00:00:00"/>
    <x v="0"/>
    <m/>
    <x v="0"/>
    <m/>
    <m/>
    <m/>
    <s v="ooo"/>
    <s v="Na"/>
    <x v="2"/>
    <m/>
    <s v="DJ01"/>
    <m/>
    <s v="Ali Sabih"/>
    <m/>
    <x v="0"/>
    <n v="0"/>
    <n v="0"/>
    <n v="0"/>
    <n v="1"/>
    <n v="0"/>
    <n v="0"/>
    <n v="0"/>
    <x v="0"/>
    <m/>
    <n v="12"/>
    <m/>
    <m/>
    <m/>
    <m/>
    <m/>
    <m/>
    <m/>
    <n v="0"/>
    <n v="0"/>
    <n v="0"/>
    <n v="12"/>
    <n v="12"/>
    <n v="0"/>
    <n v="0"/>
    <n v="0"/>
    <n v="0"/>
    <n v="0"/>
    <n v="0"/>
    <d v="2018-02-06T00:00:00"/>
    <n v="15"/>
  </r>
  <r>
    <s v="DJI"/>
    <s v="DJ01"/>
    <s v="DJ01001"/>
    <s v="DJI_009"/>
    <x v="4"/>
    <s v="male"/>
    <d v="2018-01-22T00:00:00"/>
    <x v="0"/>
    <m/>
    <x v="0"/>
    <m/>
    <s v="ETH15"/>
    <m/>
    <s v="Dire Dawa"/>
    <m/>
    <x v="2"/>
    <m/>
    <s v="DJ01"/>
    <m/>
    <s v="ooo"/>
    <s v="Ali Adde"/>
    <x v="4"/>
    <n v="0"/>
    <n v="1"/>
    <n v="0"/>
    <n v="0"/>
    <n v="0"/>
    <n v="0"/>
    <n v="0"/>
    <x v="0"/>
    <m/>
    <n v="21"/>
    <m/>
    <m/>
    <m/>
    <m/>
    <m/>
    <m/>
    <m/>
    <n v="4"/>
    <n v="10"/>
    <n v="3"/>
    <n v="8"/>
    <n v="25"/>
    <n v="0"/>
    <n v="0"/>
    <n v="0"/>
    <n v="0"/>
    <n v="0"/>
    <n v="0"/>
    <d v="2018-02-15T00:00:00"/>
    <n v="104"/>
  </r>
  <r>
    <s v="DJI"/>
    <s v="DJ01"/>
    <s v="DJ01001"/>
    <s v="DJI_004"/>
    <x v="2"/>
    <s v="male"/>
    <d v="2018-01-23T00:00:00"/>
    <x v="0"/>
    <m/>
    <x v="0"/>
    <m/>
    <m/>
    <m/>
    <s v="ooo"/>
    <m/>
    <x v="1"/>
    <m/>
    <m/>
    <m/>
    <s v="ooo"/>
    <m/>
    <x v="3"/>
    <n v="0"/>
    <n v="0"/>
    <n v="1"/>
    <n v="1"/>
    <n v="0"/>
    <n v="0"/>
    <n v="0"/>
    <x v="0"/>
    <m/>
    <n v="6"/>
    <m/>
    <m/>
    <m/>
    <m/>
    <m/>
    <m/>
    <m/>
    <n v="0"/>
    <n v="0"/>
    <n v="0"/>
    <n v="6"/>
    <n v="6"/>
    <n v="0"/>
    <n v="0"/>
    <n v="0"/>
    <n v="0"/>
    <n v="0"/>
    <n v="0"/>
    <d v="2018-02-25T00:00:00"/>
    <n v="60"/>
  </r>
  <r>
    <s v="DJI"/>
    <s v="DJ02"/>
    <s v="DJ02004"/>
    <s v="DJI_016"/>
    <x v="1"/>
    <s v="male"/>
    <d v="2018-01-23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4"/>
    <m/>
    <m/>
    <m/>
    <m/>
    <m/>
    <m/>
    <m/>
    <n v="0"/>
    <n v="3"/>
    <n v="0"/>
    <n v="11"/>
    <n v="14"/>
    <n v="0"/>
    <n v="0"/>
    <n v="0"/>
    <n v="0"/>
    <n v="0"/>
    <n v="0"/>
    <m/>
    <m/>
  </r>
  <r>
    <s v="DJI"/>
    <s v="DJ02"/>
    <s v="DJ02004"/>
    <s v="DJI_016"/>
    <x v="1"/>
    <s v="male"/>
    <d v="2018-01-23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2"/>
    <m/>
    <m/>
    <m/>
    <m/>
    <m/>
    <m/>
    <m/>
    <n v="0"/>
    <n v="2"/>
    <n v="0"/>
    <n v="8"/>
    <n v="10"/>
    <n v="0"/>
    <n v="0"/>
    <n v="0"/>
    <n v="0"/>
    <n v="0"/>
    <n v="0"/>
    <m/>
    <m/>
  </r>
  <r>
    <s v="DJI"/>
    <s v="DJ02"/>
    <s v="DJ02004"/>
    <s v="DJI_016"/>
    <x v="1"/>
    <s v="male"/>
    <d v="2018-01-23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2"/>
    <s v="DJ02004"/>
    <s v="DJI_024"/>
    <x v="6"/>
    <s v="male"/>
    <d v="2018-01-24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8"/>
    <m/>
    <m/>
    <m/>
    <m/>
    <m/>
    <m/>
    <m/>
    <n v="0"/>
    <n v="2"/>
    <n v="0"/>
    <n v="6"/>
    <n v="8"/>
    <n v="0"/>
    <n v="0"/>
    <n v="0"/>
    <n v="0"/>
    <n v="0"/>
    <n v="0"/>
    <d v="2018-02-20T00:00:00"/>
    <n v="53"/>
  </r>
  <r>
    <s v="DJI"/>
    <s v="DJ01"/>
    <m/>
    <s v="DJI_004"/>
    <x v="2"/>
    <s v="male"/>
    <d v="2018-01-24T00:00:00"/>
    <x v="0"/>
    <m/>
    <x v="0"/>
    <m/>
    <m/>
    <m/>
    <s v="ooo"/>
    <m/>
    <x v="1"/>
    <m/>
    <m/>
    <m/>
    <s v="ooo"/>
    <m/>
    <x v="0"/>
    <n v="0"/>
    <n v="0"/>
    <n v="0"/>
    <n v="1"/>
    <n v="0"/>
    <n v="0"/>
    <n v="0"/>
    <x v="0"/>
    <m/>
    <n v="63"/>
    <m/>
    <m/>
    <m/>
    <m/>
    <m/>
    <m/>
    <m/>
    <n v="0"/>
    <n v="6"/>
    <n v="0"/>
    <n v="57"/>
    <n v="63"/>
    <n v="0"/>
    <n v="0"/>
    <n v="0"/>
    <n v="0"/>
    <n v="0"/>
    <n v="0"/>
    <d v="2018-02-25T00:00:00"/>
    <n v="59"/>
  </r>
  <r>
    <s v="DJI"/>
    <s v="DJ02"/>
    <s v="DJ02004"/>
    <s v="DJI_016"/>
    <x v="1"/>
    <s v="male"/>
    <d v="2018-01-24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8"/>
    <m/>
    <m/>
    <m/>
    <m/>
    <m/>
    <m/>
    <m/>
    <n v="0"/>
    <n v="3"/>
    <n v="0"/>
    <n v="5"/>
    <n v="8"/>
    <n v="0"/>
    <n v="0"/>
    <n v="0"/>
    <n v="0"/>
    <n v="0"/>
    <n v="0"/>
    <m/>
    <m/>
  </r>
  <r>
    <s v="DJI"/>
    <s v="DJ02"/>
    <s v="DJ02004"/>
    <s v="DJI_016"/>
    <x v="1"/>
    <s v="male"/>
    <d v="2018-01-24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2"/>
    <s v="DJ02004"/>
    <s v="DJI_016"/>
    <x v="1"/>
    <s v="male"/>
    <d v="2018-01-24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8"/>
    <m/>
    <m/>
    <m/>
    <m/>
    <m/>
    <m/>
    <m/>
    <n v="0"/>
    <n v="5"/>
    <n v="0"/>
    <n v="3"/>
    <n v="8"/>
    <n v="0"/>
    <n v="0"/>
    <n v="0"/>
    <n v="0"/>
    <n v="0"/>
    <n v="0"/>
    <m/>
    <m/>
  </r>
  <r>
    <s v="DJI"/>
    <s v="DJ02"/>
    <s v="DJ02004"/>
    <s v="DJI_024"/>
    <x v="6"/>
    <s v="male"/>
    <d v="2018-01-25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19"/>
    <m/>
    <m/>
    <m/>
    <m/>
    <m/>
    <m/>
    <m/>
    <n v="0"/>
    <n v="6"/>
    <n v="0"/>
    <n v="13"/>
    <n v="19"/>
    <n v="0"/>
    <n v="0"/>
    <n v="0"/>
    <n v="0"/>
    <n v="0"/>
    <n v="0"/>
    <d v="2018-02-25T00:00:00"/>
    <n v="47"/>
  </r>
  <r>
    <s v="DJI"/>
    <s v="DJ01"/>
    <s v="DJ01001"/>
    <s v="DJI_004"/>
    <x v="2"/>
    <s v="male"/>
    <d v="2018-01-25T00:00:00"/>
    <x v="0"/>
    <m/>
    <x v="0"/>
    <m/>
    <m/>
    <m/>
    <s v="ooo"/>
    <m/>
    <x v="2"/>
    <m/>
    <s v="DJ01"/>
    <m/>
    <s v="Ali Sabih"/>
    <m/>
    <x v="5"/>
    <n v="0"/>
    <n v="1"/>
    <n v="0"/>
    <n v="1"/>
    <n v="0"/>
    <n v="0"/>
    <n v="0"/>
    <x v="0"/>
    <m/>
    <n v="88"/>
    <m/>
    <m/>
    <m/>
    <m/>
    <m/>
    <m/>
    <m/>
    <n v="11"/>
    <n v="34"/>
    <n v="9"/>
    <n v="34"/>
    <n v="88"/>
    <n v="0"/>
    <n v="0"/>
    <n v="0"/>
    <n v="0"/>
    <n v="0"/>
    <n v="0"/>
    <d v="2018-02-25T00:00:00"/>
    <n v="58"/>
  </r>
  <r>
    <s v="DJI"/>
    <s v="DJ01"/>
    <s v="DJ01001"/>
    <s v="DJI_009"/>
    <x v="4"/>
    <s v="male"/>
    <d v="2018-01-25T00:00:00"/>
    <x v="0"/>
    <m/>
    <x v="0"/>
    <m/>
    <m/>
    <m/>
    <s v="ooo"/>
    <m/>
    <x v="2"/>
    <m/>
    <s v="DJ03"/>
    <m/>
    <s v="Djibouti"/>
    <m/>
    <x v="5"/>
    <n v="0"/>
    <n v="1"/>
    <n v="0"/>
    <n v="1"/>
    <n v="0"/>
    <n v="0"/>
    <n v="0"/>
    <x v="0"/>
    <m/>
    <n v="9"/>
    <m/>
    <m/>
    <m/>
    <m/>
    <m/>
    <m/>
    <m/>
    <n v="0"/>
    <n v="4"/>
    <n v="0"/>
    <n v="5"/>
    <n v="9"/>
    <n v="0"/>
    <n v="0"/>
    <n v="0"/>
    <n v="0"/>
    <n v="0"/>
    <n v="0"/>
    <d v="2018-02-25T00:00:00"/>
    <n v="66"/>
  </r>
  <r>
    <s v="DJI"/>
    <s v="DJ01"/>
    <s v="DJ01001"/>
    <s v="DJI_008"/>
    <x v="7"/>
    <s v="male"/>
    <d v="2018-01-25T00:00:00"/>
    <x v="0"/>
    <m/>
    <x v="0"/>
    <m/>
    <m/>
    <m/>
    <s v="ooo"/>
    <m/>
    <x v="2"/>
    <m/>
    <s v="DJ03"/>
    <m/>
    <s v="Ali Sabih"/>
    <m/>
    <x v="0"/>
    <n v="0"/>
    <n v="0"/>
    <n v="0"/>
    <n v="1"/>
    <n v="0"/>
    <n v="0"/>
    <n v="0"/>
    <x v="0"/>
    <m/>
    <n v="66"/>
    <m/>
    <m/>
    <m/>
    <m/>
    <m/>
    <m/>
    <m/>
    <n v="0"/>
    <n v="21"/>
    <n v="0"/>
    <n v="45"/>
    <n v="66"/>
    <n v="0"/>
    <n v="0"/>
    <n v="0"/>
    <n v="0"/>
    <n v="0"/>
    <n v="0"/>
    <d v="2018-02-25T00:00:00"/>
    <n v="69"/>
  </r>
  <r>
    <s v="DJI"/>
    <s v="DJ05"/>
    <s v="DJ05011"/>
    <s v="DJI_001"/>
    <x v="0"/>
    <s v="male"/>
    <d v="2018-01-25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35"/>
    <m/>
    <m/>
    <m/>
    <m/>
    <m/>
    <m/>
    <m/>
    <n v="0"/>
    <n v="0"/>
    <n v="5"/>
    <n v="30"/>
    <n v="35"/>
    <n v="0"/>
    <n v="0"/>
    <n v="0"/>
    <n v="0"/>
    <n v="0"/>
    <n v="0"/>
    <d v="2018-02-26T00:00:00"/>
    <n v="198"/>
  </r>
  <r>
    <s v="DJI"/>
    <s v="DJ05"/>
    <s v="DJ05011"/>
    <s v="DJI_001"/>
    <x v="0"/>
    <s v="male"/>
    <d v="2018-01-26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29"/>
    <m/>
    <m/>
    <m/>
    <m/>
    <m/>
    <m/>
    <m/>
    <n v="0"/>
    <n v="0"/>
    <n v="4"/>
    <n v="25"/>
    <n v="29"/>
    <n v="0"/>
    <n v="0"/>
    <n v="0"/>
    <n v="0"/>
    <n v="0"/>
    <n v="0"/>
    <d v="2018-02-26T00:00:00"/>
    <n v="199"/>
  </r>
  <r>
    <s v="DJI"/>
    <s v="DJ02"/>
    <s v="DJ02004"/>
    <s v="DJI_016"/>
    <x v="1"/>
    <s v="male"/>
    <d v="2018-01-26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2"/>
    <m/>
    <m/>
    <m/>
    <m/>
    <m/>
    <m/>
    <m/>
    <n v="0"/>
    <n v="3"/>
    <n v="0"/>
    <n v="9"/>
    <n v="12"/>
    <n v="0"/>
    <n v="0"/>
    <n v="0"/>
    <n v="0"/>
    <n v="0"/>
    <n v="0"/>
    <m/>
    <m/>
  </r>
  <r>
    <s v="DJI"/>
    <s v="DJ02"/>
    <s v="DJ02004"/>
    <s v="DJI_016"/>
    <x v="1"/>
    <s v="male"/>
    <d v="2018-01-26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8"/>
    <m/>
    <m/>
    <m/>
    <m/>
    <m/>
    <m/>
    <m/>
    <n v="0"/>
    <n v="3"/>
    <n v="0"/>
    <n v="5"/>
    <n v="8"/>
    <n v="0"/>
    <n v="0"/>
    <n v="0"/>
    <n v="0"/>
    <n v="0"/>
    <n v="0"/>
    <m/>
    <m/>
  </r>
  <r>
    <s v="DJI"/>
    <s v="DJ02"/>
    <s v="DJ02004"/>
    <s v="DJI_016"/>
    <x v="1"/>
    <s v="male"/>
    <d v="2018-01-26T00:00:00"/>
    <x v="0"/>
    <m/>
    <x v="0"/>
    <m/>
    <m/>
    <m/>
    <m/>
    <m/>
    <x v="1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4"/>
    <n v="0"/>
    <n v="6"/>
    <n v="10"/>
    <n v="0"/>
    <n v="0"/>
    <n v="0"/>
    <n v="0"/>
    <n v="0"/>
    <n v="0"/>
    <m/>
    <m/>
  </r>
  <r>
    <s v="DJI"/>
    <s v="DJ05"/>
    <s v="DJ05011"/>
    <s v="DJI_001"/>
    <x v="0"/>
    <s v="male"/>
    <d v="2018-01-27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40"/>
    <m/>
    <m/>
    <m/>
    <m/>
    <m/>
    <m/>
    <m/>
    <n v="0"/>
    <n v="0"/>
    <n v="5"/>
    <n v="35"/>
    <n v="40"/>
    <n v="0"/>
    <n v="0"/>
    <n v="0"/>
    <n v="0"/>
    <n v="0"/>
    <n v="0"/>
    <d v="2018-02-26T00:00:00"/>
    <n v="200"/>
  </r>
  <r>
    <s v="DJI"/>
    <s v="DJ02"/>
    <s v="DJ02004"/>
    <s v="DJI_024"/>
    <x v="6"/>
    <s v="male"/>
    <d v="2018-01-27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17"/>
    <m/>
    <m/>
    <m/>
    <m/>
    <m/>
    <m/>
    <m/>
    <n v="0"/>
    <n v="0"/>
    <n v="0"/>
    <n v="17"/>
    <n v="17"/>
    <n v="0"/>
    <n v="0"/>
    <n v="0"/>
    <n v="0"/>
    <n v="0"/>
    <n v="0"/>
    <d v="2018-02-25T00:00:00"/>
    <n v="48"/>
  </r>
  <r>
    <s v="DJI"/>
    <s v="DJ01"/>
    <m/>
    <s v="DJI_009"/>
    <x v="4"/>
    <s v="male"/>
    <d v="2018-01-27T00:00:00"/>
    <x v="0"/>
    <m/>
    <x v="0"/>
    <m/>
    <m/>
    <m/>
    <s v="ooo"/>
    <m/>
    <x v="4"/>
    <m/>
    <m/>
    <m/>
    <s v="ooo"/>
    <m/>
    <x v="5"/>
    <n v="0"/>
    <n v="1"/>
    <n v="0"/>
    <n v="1"/>
    <n v="0"/>
    <n v="0"/>
    <n v="0"/>
    <x v="0"/>
    <m/>
    <n v="13"/>
    <m/>
    <m/>
    <m/>
    <m/>
    <m/>
    <m/>
    <m/>
    <n v="1"/>
    <n v="2"/>
    <n v="4"/>
    <n v="6"/>
    <n v="13"/>
    <n v="0"/>
    <n v="0"/>
    <n v="0"/>
    <n v="0"/>
    <n v="0"/>
    <n v="0"/>
    <d v="2018-02-25T00:00:00"/>
    <n v="67"/>
  </r>
  <r>
    <s v="DJI"/>
    <s v="DJ05"/>
    <s v="DJ05011"/>
    <s v="DJI_001"/>
    <x v="0"/>
    <s v="male"/>
    <d v="2018-01-27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40"/>
    <m/>
    <m/>
    <m/>
    <m/>
    <m/>
    <m/>
    <m/>
    <n v="0"/>
    <n v="0"/>
    <n v="0"/>
    <n v="40"/>
    <n v="40"/>
    <n v="0"/>
    <n v="0"/>
    <n v="0"/>
    <n v="0"/>
    <n v="0"/>
    <n v="0"/>
    <d v="2018-02-26T00:00:00"/>
    <n v="201"/>
  </r>
  <r>
    <s v="DJI"/>
    <s v="DJ02"/>
    <s v="DJ02004"/>
    <s v="DJI_016"/>
    <x v="1"/>
    <s v="male"/>
    <d v="2018-01-27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3"/>
    <m/>
    <m/>
    <m/>
    <m/>
    <m/>
    <m/>
    <m/>
    <n v="0"/>
    <n v="6"/>
    <n v="0"/>
    <n v="7"/>
    <n v="13"/>
    <n v="0"/>
    <n v="0"/>
    <n v="0"/>
    <n v="0"/>
    <n v="0"/>
    <n v="0"/>
    <m/>
    <m/>
  </r>
  <r>
    <s v="DJI"/>
    <s v="DJ02"/>
    <s v="DJ02004"/>
    <s v="DJI_016"/>
    <x v="1"/>
    <s v="male"/>
    <d v="2018-01-27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5"/>
    <m/>
    <m/>
    <m/>
    <m/>
    <m/>
    <m/>
    <m/>
    <n v="0"/>
    <n v="4"/>
    <n v="0"/>
    <n v="11"/>
    <n v="15"/>
    <n v="0"/>
    <n v="0"/>
    <n v="0"/>
    <n v="0"/>
    <n v="0"/>
    <n v="0"/>
    <m/>
    <m/>
  </r>
  <r>
    <s v="DJI"/>
    <s v="DJ02"/>
    <s v="DJ02004"/>
    <s v="DJI_016"/>
    <x v="1"/>
    <s v="male"/>
    <d v="2018-01-27T00:00:00"/>
    <x v="0"/>
    <m/>
    <x v="0"/>
    <m/>
    <m/>
    <m/>
    <m/>
    <m/>
    <x v="1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2"/>
    <s v="DJ02004"/>
    <s v="DJI_024"/>
    <x v="6"/>
    <s v="male"/>
    <d v="2018-01-28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11"/>
    <m/>
    <m/>
    <m/>
    <m/>
    <m/>
    <m/>
    <m/>
    <n v="0"/>
    <n v="3"/>
    <n v="0"/>
    <n v="8"/>
    <n v="11"/>
    <n v="0"/>
    <n v="0"/>
    <n v="0"/>
    <n v="0"/>
    <n v="0"/>
    <n v="0"/>
    <d v="2018-02-25T00:00:00"/>
    <n v="49"/>
  </r>
  <r>
    <s v="DJI"/>
    <s v="DJ01"/>
    <m/>
    <s v="DJI_010"/>
    <x v="5"/>
    <s v="male"/>
    <d v="2018-01-28T00:00:00"/>
    <x v="0"/>
    <m/>
    <x v="0"/>
    <m/>
    <m/>
    <m/>
    <s v="ooo"/>
    <m/>
    <x v="2"/>
    <m/>
    <s v="DJ03"/>
    <m/>
    <s v="Djibouti"/>
    <m/>
    <x v="0"/>
    <n v="0"/>
    <n v="0"/>
    <n v="0"/>
    <n v="1"/>
    <n v="0"/>
    <n v="0"/>
    <n v="0"/>
    <x v="0"/>
    <m/>
    <n v="286"/>
    <m/>
    <m/>
    <m/>
    <m/>
    <m/>
    <m/>
    <m/>
    <n v="14"/>
    <n v="71"/>
    <n v="76"/>
    <n v="125"/>
    <n v="286"/>
    <n v="0"/>
    <n v="0"/>
    <n v="0"/>
    <n v="0"/>
    <n v="0"/>
    <n v="0"/>
    <d v="2018-02-25T00:00:00"/>
    <n v="54"/>
  </r>
  <r>
    <s v="DJI"/>
    <s v="DJ05"/>
    <s v="DJ05011"/>
    <s v="DJI_001"/>
    <x v="0"/>
    <s v="male"/>
    <d v="2018-01-28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32"/>
    <m/>
    <m/>
    <m/>
    <m/>
    <m/>
    <m/>
    <m/>
    <n v="0"/>
    <n v="0"/>
    <n v="0"/>
    <n v="32"/>
    <n v="32"/>
    <n v="0"/>
    <n v="0"/>
    <n v="0"/>
    <n v="0"/>
    <n v="0"/>
    <n v="0"/>
    <d v="2018-02-26T00:00:00"/>
    <n v="202"/>
  </r>
  <r>
    <s v="DJI"/>
    <s v="DJ05"/>
    <s v="DJ05011"/>
    <s v="DJI_001"/>
    <x v="0"/>
    <s v="male"/>
    <d v="2018-01-28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29"/>
    <m/>
    <m/>
    <m/>
    <m/>
    <m/>
    <m/>
    <m/>
    <n v="0"/>
    <n v="0"/>
    <n v="0"/>
    <n v="29"/>
    <n v="29"/>
    <n v="0"/>
    <n v="0"/>
    <n v="0"/>
    <n v="0"/>
    <n v="0"/>
    <n v="0"/>
    <d v="2018-02-26T00:00:00"/>
    <n v="203"/>
  </r>
  <r>
    <s v="DJI"/>
    <s v="DJ02"/>
    <s v="DJ02004"/>
    <s v="DJI_016"/>
    <x v="1"/>
    <s v="male"/>
    <d v="2018-01-28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2"/>
    <s v="DJ02004"/>
    <s v="DJI_016"/>
    <x v="1"/>
    <s v="male"/>
    <d v="2018-01-28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8"/>
    <m/>
    <m/>
    <m/>
    <m/>
    <m/>
    <m/>
    <m/>
    <n v="0"/>
    <n v="5"/>
    <n v="0"/>
    <n v="3"/>
    <n v="8"/>
    <n v="0"/>
    <n v="0"/>
    <n v="0"/>
    <n v="0"/>
    <n v="0"/>
    <n v="0"/>
    <m/>
    <m/>
  </r>
  <r>
    <s v="DJI"/>
    <s v="DJ02"/>
    <s v="DJ02004"/>
    <s v="DJI_016"/>
    <x v="1"/>
    <s v="male"/>
    <d v="2018-01-28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2"/>
    <m/>
    <m/>
    <m/>
    <m/>
    <m/>
    <m/>
    <m/>
    <n v="0"/>
    <n v="3"/>
    <n v="0"/>
    <n v="9"/>
    <n v="12"/>
    <n v="0"/>
    <n v="0"/>
    <n v="0"/>
    <n v="0"/>
    <n v="0"/>
    <n v="0"/>
    <m/>
    <m/>
  </r>
  <r>
    <s v="DJI"/>
    <s v="DJ04"/>
    <s v="DJ04007"/>
    <s v="DJI_015"/>
    <x v="8"/>
    <s v="male"/>
    <d v="2018-01-28T00:00:00"/>
    <x v="2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90"/>
    <m/>
    <m/>
    <m/>
    <m/>
    <m/>
    <m/>
    <m/>
    <n v="5"/>
    <n v="0"/>
    <n v="10"/>
    <n v="75"/>
    <n v="90"/>
    <n v="0"/>
    <n v="0"/>
    <n v="0"/>
    <n v="15"/>
    <n v="0"/>
    <n v="0"/>
    <d v="2018-02-28T00:00:00"/>
    <n v="89"/>
  </r>
  <r>
    <s v="DJI"/>
    <s v="DJ04"/>
    <s v="DJ04007"/>
    <s v="DJI_015"/>
    <x v="8"/>
    <s v="male"/>
    <d v="2018-01-28T00:00:00"/>
    <x v="1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50"/>
    <m/>
    <m/>
    <m/>
    <m/>
    <m/>
    <m/>
    <m/>
    <n v="20"/>
    <n v="0"/>
    <n v="2"/>
    <n v="26"/>
    <n v="48"/>
    <n v="0"/>
    <n v="0"/>
    <n v="0"/>
    <n v="22"/>
    <n v="0"/>
    <n v="2"/>
    <d v="2018-02-28T00:00:00"/>
    <n v="90"/>
  </r>
  <r>
    <s v="DJI"/>
    <s v="DJ04"/>
    <s v="DJ04007"/>
    <s v="DJI_015"/>
    <x v="8"/>
    <s v="male"/>
    <d v="2018-01-28T00:00:00"/>
    <x v="2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100"/>
    <m/>
    <m/>
    <m/>
    <m/>
    <m/>
    <m/>
    <m/>
    <n v="5"/>
    <n v="20"/>
    <n v="0"/>
    <n v="70"/>
    <n v="95"/>
    <n v="0"/>
    <n v="0"/>
    <n v="0"/>
    <n v="5"/>
    <n v="0"/>
    <n v="5"/>
    <d v="2018-02-28T00:00:00"/>
    <n v="91"/>
  </r>
  <r>
    <s v="DJI"/>
    <s v="DJ04"/>
    <s v="DJ04007"/>
    <s v="DJI_015"/>
    <x v="8"/>
    <s v="male"/>
    <d v="2018-01-28T00:00:00"/>
    <x v="1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53"/>
    <m/>
    <m/>
    <m/>
    <m/>
    <m/>
    <m/>
    <m/>
    <n v="3"/>
    <n v="1"/>
    <n v="0"/>
    <n v="49"/>
    <n v="53"/>
    <n v="0"/>
    <n v="0"/>
    <n v="0"/>
    <n v="3"/>
    <n v="0"/>
    <n v="0"/>
    <d v="2018-02-28T00:00:00"/>
    <n v="92"/>
  </r>
  <r>
    <s v="DJI"/>
    <s v="DJ04"/>
    <s v="DJ04007"/>
    <s v="DJI_015"/>
    <x v="8"/>
    <s v="male"/>
    <d v="2018-01-28T00:00:00"/>
    <x v="1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45"/>
    <m/>
    <m/>
    <m/>
    <m/>
    <m/>
    <m/>
    <m/>
    <n v="0"/>
    <n v="7"/>
    <n v="0"/>
    <n v="38"/>
    <n v="45"/>
    <n v="0"/>
    <n v="0"/>
    <n v="0"/>
    <n v="0"/>
    <n v="0"/>
    <n v="0"/>
    <d v="2018-02-28T00:00:00"/>
    <n v="93"/>
  </r>
  <r>
    <s v="DJI"/>
    <s v="DJ04"/>
    <s v="DJ04007"/>
    <s v="DJI_014"/>
    <x v="9"/>
    <s v="male"/>
    <d v="2018-01-28T00:00:00"/>
    <x v="2"/>
    <m/>
    <x v="0"/>
    <m/>
    <s v="ETH01"/>
    <m/>
    <s v="ooo"/>
    <m/>
    <x v="0"/>
    <m/>
    <m/>
    <m/>
    <s v="ooo"/>
    <m/>
    <x v="0"/>
    <n v="0"/>
    <n v="0"/>
    <n v="0"/>
    <n v="1"/>
    <n v="0"/>
    <n v="0"/>
    <n v="0"/>
    <x v="0"/>
    <m/>
    <n v="20"/>
    <m/>
    <m/>
    <m/>
    <m/>
    <m/>
    <m/>
    <m/>
    <n v="0"/>
    <n v="0"/>
    <n v="4"/>
    <n v="16"/>
    <n v="20"/>
    <n v="0"/>
    <n v="0"/>
    <n v="0"/>
    <n v="4"/>
    <n v="0"/>
    <n v="0"/>
    <d v="2018-02-28T00:00:00"/>
    <n v="2"/>
  </r>
  <r>
    <s v="DJI"/>
    <s v="DJ04"/>
    <s v="DJ04007"/>
    <s v="DJI_014"/>
    <x v="9"/>
    <s v="male"/>
    <d v="2018-01-28T00:00:00"/>
    <x v="2"/>
    <m/>
    <x v="0"/>
    <m/>
    <s v="ETH01"/>
    <m/>
    <s v="ooo"/>
    <m/>
    <x v="0"/>
    <m/>
    <m/>
    <m/>
    <s v="ooo"/>
    <m/>
    <x v="0"/>
    <n v="1"/>
    <n v="0"/>
    <n v="0"/>
    <n v="0"/>
    <n v="0"/>
    <n v="0"/>
    <n v="0"/>
    <x v="0"/>
    <m/>
    <n v="25"/>
    <m/>
    <m/>
    <m/>
    <m/>
    <m/>
    <m/>
    <m/>
    <n v="4"/>
    <n v="6"/>
    <n v="0"/>
    <n v="25"/>
    <n v="35"/>
    <n v="0"/>
    <n v="0"/>
    <n v="0"/>
    <n v="0"/>
    <n v="0"/>
    <n v="0"/>
    <d v="2018-02-28T00:00:00"/>
    <n v="3"/>
  </r>
  <r>
    <s v="DJI"/>
    <s v="DJ04"/>
    <s v="DJ04007"/>
    <s v="DJI_014"/>
    <x v="9"/>
    <s v="male"/>
    <d v="2018-01-28T00:00:00"/>
    <x v="2"/>
    <m/>
    <x v="0"/>
    <m/>
    <m/>
    <m/>
    <s v="ooo"/>
    <m/>
    <x v="0"/>
    <m/>
    <m/>
    <m/>
    <s v="ooo"/>
    <m/>
    <x v="0"/>
    <n v="1"/>
    <n v="0"/>
    <n v="0"/>
    <n v="0"/>
    <n v="0"/>
    <n v="0"/>
    <n v="0"/>
    <x v="0"/>
    <m/>
    <n v="96"/>
    <m/>
    <m/>
    <m/>
    <m/>
    <m/>
    <m/>
    <m/>
    <n v="0"/>
    <n v="24"/>
    <n v="0"/>
    <n v="72"/>
    <n v="96"/>
    <n v="0"/>
    <n v="0"/>
    <n v="0"/>
    <n v="0"/>
    <n v="0"/>
    <n v="0"/>
    <d v="2018-02-28T00:00:00"/>
    <n v="94"/>
  </r>
  <r>
    <s v="DJI"/>
    <s v="DJ04"/>
    <s v="DJ04007"/>
    <s v="DJI_014"/>
    <x v="9"/>
    <s v="male"/>
    <d v="2018-01-28T00:00:00"/>
    <x v="2"/>
    <m/>
    <x v="0"/>
    <m/>
    <m/>
    <m/>
    <s v="ooo"/>
    <m/>
    <x v="0"/>
    <m/>
    <m/>
    <m/>
    <s v="ooo"/>
    <m/>
    <x v="0"/>
    <n v="0"/>
    <n v="1"/>
    <n v="0"/>
    <n v="0"/>
    <n v="0"/>
    <n v="0"/>
    <n v="0"/>
    <x v="0"/>
    <m/>
    <n v="60"/>
    <m/>
    <m/>
    <m/>
    <m/>
    <m/>
    <m/>
    <m/>
    <n v="0"/>
    <n v="11"/>
    <n v="0"/>
    <n v="49"/>
    <n v="60"/>
    <n v="0"/>
    <n v="0"/>
    <n v="0"/>
    <n v="0"/>
    <n v="0"/>
    <n v="0"/>
    <d v="2018-02-28T00:00:00"/>
    <n v="95"/>
  </r>
  <r>
    <s v="DJI"/>
    <s v="DJ04"/>
    <s v="DJ04007"/>
    <s v="DJI_014"/>
    <x v="9"/>
    <s v="male"/>
    <d v="2018-01-28T00:00:00"/>
    <x v="2"/>
    <m/>
    <x v="0"/>
    <m/>
    <m/>
    <m/>
    <s v="ooo"/>
    <m/>
    <x v="0"/>
    <m/>
    <m/>
    <m/>
    <s v="ooo"/>
    <m/>
    <x v="4"/>
    <n v="0"/>
    <n v="1"/>
    <n v="0"/>
    <n v="0"/>
    <n v="0"/>
    <n v="0"/>
    <n v="0"/>
    <x v="0"/>
    <m/>
    <n v="37"/>
    <m/>
    <m/>
    <m/>
    <m/>
    <m/>
    <m/>
    <m/>
    <n v="2"/>
    <n v="5"/>
    <n v="3"/>
    <n v="27"/>
    <n v="37"/>
    <n v="0"/>
    <n v="0"/>
    <n v="0"/>
    <n v="5"/>
    <n v="0"/>
    <n v="0"/>
    <d v="2018-02-28T00:00:00"/>
    <n v="96"/>
  </r>
  <r>
    <s v="DJI"/>
    <s v="DJ02"/>
    <s v="DJ02004"/>
    <s v="DJI_024"/>
    <x v="6"/>
    <s v="male"/>
    <d v="2018-01-29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9"/>
    <m/>
    <m/>
    <m/>
    <m/>
    <m/>
    <m/>
    <m/>
    <n v="0"/>
    <n v="0"/>
    <n v="0"/>
    <n v="9"/>
    <n v="9"/>
    <n v="0"/>
    <n v="0"/>
    <n v="0"/>
    <n v="0"/>
    <n v="0"/>
    <n v="0"/>
    <d v="2018-02-25T00:00:00"/>
    <n v="50"/>
  </r>
  <r>
    <s v="DJI"/>
    <s v="DJ01"/>
    <m/>
    <s v="DJI_010"/>
    <x v="5"/>
    <s v="male"/>
    <d v="2018-01-29T00:00:00"/>
    <x v="0"/>
    <m/>
    <x v="0"/>
    <m/>
    <m/>
    <m/>
    <s v="ooo"/>
    <m/>
    <x v="0"/>
    <m/>
    <m/>
    <m/>
    <s v="ooo"/>
    <m/>
    <x v="5"/>
    <n v="0"/>
    <n v="1"/>
    <n v="0"/>
    <n v="1"/>
    <n v="0"/>
    <n v="0"/>
    <n v="0"/>
    <x v="0"/>
    <m/>
    <n v="16"/>
    <m/>
    <m/>
    <m/>
    <m/>
    <m/>
    <m/>
    <m/>
    <n v="0"/>
    <n v="3"/>
    <n v="4"/>
    <n v="9"/>
    <n v="16"/>
    <n v="0"/>
    <n v="0"/>
    <n v="0"/>
    <n v="0"/>
    <n v="0"/>
    <n v="0"/>
    <d v="2018-02-25T00:00:00"/>
    <n v="55"/>
  </r>
  <r>
    <s v="DJI"/>
    <s v="DJ02"/>
    <s v="DJ02004"/>
    <s v="DJI_016"/>
    <x v="1"/>
    <s v="male"/>
    <d v="2018-01-29T00:00:00"/>
    <x v="0"/>
    <m/>
    <x v="0"/>
    <m/>
    <m/>
    <m/>
    <m/>
    <m/>
    <x v="1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2"/>
    <s v="DJ02004"/>
    <s v="DJI_016"/>
    <x v="1"/>
    <s v="male"/>
    <d v="2018-01-29T00:00:00"/>
    <x v="0"/>
    <m/>
    <x v="0"/>
    <m/>
    <m/>
    <m/>
    <m/>
    <m/>
    <x v="1"/>
    <m/>
    <m/>
    <m/>
    <m/>
    <m/>
    <x v="1"/>
    <n v="0"/>
    <n v="0"/>
    <n v="1"/>
    <n v="0"/>
    <n v="0"/>
    <n v="0"/>
    <n v="0"/>
    <x v="0"/>
    <m/>
    <n v="8"/>
    <m/>
    <m/>
    <m/>
    <m/>
    <m/>
    <m/>
    <m/>
    <n v="0"/>
    <n v="3"/>
    <n v="0"/>
    <n v="5"/>
    <n v="8"/>
    <n v="0"/>
    <n v="0"/>
    <n v="0"/>
    <n v="0"/>
    <n v="0"/>
    <n v="0"/>
    <m/>
    <m/>
  </r>
  <r>
    <s v="DJI"/>
    <s v="DJ02"/>
    <s v="DJ02004"/>
    <s v="DJI_016"/>
    <x v="1"/>
    <s v="male"/>
    <d v="2018-01-29T00:00:00"/>
    <x v="0"/>
    <m/>
    <x v="0"/>
    <m/>
    <m/>
    <m/>
    <m/>
    <m/>
    <x v="1"/>
    <m/>
    <m/>
    <m/>
    <m/>
    <m/>
    <x v="1"/>
    <n v="0"/>
    <n v="0"/>
    <n v="1"/>
    <n v="0"/>
    <n v="0"/>
    <n v="0"/>
    <n v="0"/>
    <x v="0"/>
    <m/>
    <n v="5"/>
    <m/>
    <m/>
    <m/>
    <m/>
    <m/>
    <m/>
    <m/>
    <n v="0"/>
    <n v="3"/>
    <n v="0"/>
    <n v="2"/>
    <n v="5"/>
    <n v="0"/>
    <n v="0"/>
    <n v="0"/>
    <n v="0"/>
    <n v="0"/>
    <n v="0"/>
    <m/>
    <m/>
  </r>
  <r>
    <s v="DJI"/>
    <s v="DJ03"/>
    <s v="DJ03005"/>
    <s v="DJI_018"/>
    <x v="10"/>
    <s v="male"/>
    <d v="2018-01-30T00:00:00"/>
    <x v="0"/>
    <m/>
    <x v="2"/>
    <m/>
    <s v="DJ03"/>
    <m/>
    <s v="Djibouti"/>
    <m/>
    <x v="5"/>
    <m/>
    <m/>
    <m/>
    <s v="Boorama"/>
    <m/>
    <x v="2"/>
    <n v="0"/>
    <n v="0"/>
    <n v="0"/>
    <n v="0"/>
    <n v="1"/>
    <n v="0"/>
    <n v="0"/>
    <x v="3"/>
    <m/>
    <n v="38"/>
    <m/>
    <m/>
    <m/>
    <m/>
    <m/>
    <m/>
    <m/>
    <n v="0"/>
    <n v="0"/>
    <n v="0"/>
    <n v="58"/>
    <n v="58"/>
    <n v="0"/>
    <n v="0"/>
    <n v="0"/>
    <n v="0"/>
    <n v="0"/>
    <n v="0"/>
    <d v="2018-01-31T00:00:00"/>
    <n v="2"/>
  </r>
  <r>
    <s v="DJI"/>
    <s v="DJ02"/>
    <s v="DJ02004"/>
    <s v="DJI_024"/>
    <x v="6"/>
    <s v="male"/>
    <d v="2018-01-30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6"/>
    <m/>
    <m/>
    <m/>
    <m/>
    <m/>
    <m/>
    <m/>
    <n v="0"/>
    <n v="0"/>
    <n v="0"/>
    <n v="6"/>
    <n v="6"/>
    <n v="0"/>
    <n v="0"/>
    <n v="0"/>
    <n v="0"/>
    <n v="0"/>
    <n v="0"/>
    <d v="2018-02-25T00:00:00"/>
    <n v="51"/>
  </r>
  <r>
    <s v="DJI"/>
    <s v="DJ01"/>
    <s v="DJ01001"/>
    <s v="DJI_009"/>
    <x v="4"/>
    <s v="male"/>
    <d v="2018-01-30T00:00:00"/>
    <x v="0"/>
    <m/>
    <x v="0"/>
    <m/>
    <m/>
    <m/>
    <s v="ooo"/>
    <m/>
    <x v="0"/>
    <m/>
    <m/>
    <m/>
    <s v="ooo"/>
    <m/>
    <x v="9"/>
    <n v="0"/>
    <n v="1"/>
    <n v="1"/>
    <n v="1"/>
    <n v="0"/>
    <n v="0"/>
    <n v="0"/>
    <x v="0"/>
    <m/>
    <n v="43"/>
    <m/>
    <m/>
    <m/>
    <m/>
    <m/>
    <m/>
    <m/>
    <n v="2"/>
    <n v="15"/>
    <n v="5"/>
    <n v="21"/>
    <n v="43"/>
    <n v="0"/>
    <n v="0"/>
    <n v="0"/>
    <n v="0"/>
    <n v="0"/>
    <n v="0"/>
    <d v="2018-02-25T00:00:00"/>
    <n v="68"/>
  </r>
  <r>
    <s v="DJI"/>
    <s v="DJ05"/>
    <m/>
    <s v="DJI_001"/>
    <x v="0"/>
    <s v="male"/>
    <d v="2018-01-30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41"/>
    <m/>
    <m/>
    <m/>
    <m/>
    <m/>
    <m/>
    <m/>
    <n v="0"/>
    <n v="0"/>
    <n v="0"/>
    <n v="41"/>
    <n v="41"/>
    <n v="0"/>
    <n v="0"/>
    <n v="0"/>
    <n v="0"/>
    <n v="0"/>
    <n v="0"/>
    <d v="2018-02-26T00:00:00"/>
    <n v="204"/>
  </r>
  <r>
    <s v="DJI"/>
    <s v="DJ02"/>
    <s v="DJ02004"/>
    <s v="DJI_016"/>
    <x v="1"/>
    <s v="male"/>
    <d v="2018-01-30T00:00:00"/>
    <x v="0"/>
    <m/>
    <x v="0"/>
    <m/>
    <m/>
    <m/>
    <m/>
    <m/>
    <x v="1"/>
    <m/>
    <m/>
    <m/>
    <m/>
    <m/>
    <x v="1"/>
    <n v="0"/>
    <n v="0"/>
    <n v="1"/>
    <n v="0"/>
    <n v="0"/>
    <n v="0"/>
    <n v="0"/>
    <x v="0"/>
    <m/>
    <n v="12"/>
    <m/>
    <m/>
    <m/>
    <m/>
    <m/>
    <m/>
    <m/>
    <n v="0"/>
    <n v="3"/>
    <n v="0"/>
    <n v="9"/>
    <n v="12"/>
    <n v="0"/>
    <n v="0"/>
    <n v="0"/>
    <n v="0"/>
    <n v="0"/>
    <n v="0"/>
    <m/>
    <m/>
  </r>
  <r>
    <s v="DJI"/>
    <s v="DJ02"/>
    <s v="DJ02004"/>
    <s v="DJI_016"/>
    <x v="1"/>
    <s v="male"/>
    <d v="2018-01-30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8"/>
    <m/>
    <m/>
    <m/>
    <m/>
    <m/>
    <m/>
    <m/>
    <n v="0"/>
    <n v="3"/>
    <n v="0"/>
    <n v="5"/>
    <n v="8"/>
    <n v="0"/>
    <n v="0"/>
    <n v="0"/>
    <n v="0"/>
    <n v="0"/>
    <n v="0"/>
    <m/>
    <m/>
  </r>
  <r>
    <s v="DJI"/>
    <s v="DJ02"/>
    <s v="DJ02004"/>
    <s v="DJI_016"/>
    <x v="1"/>
    <s v="male"/>
    <d v="2018-01-30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5"/>
    <s v="DJ05011"/>
    <s v="DJI_001"/>
    <x v="0"/>
    <s v="male"/>
    <d v="2018-01-31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30"/>
    <s v="ooo"/>
    <m/>
    <m/>
    <m/>
    <m/>
    <m/>
    <m/>
    <n v="0"/>
    <n v="0"/>
    <n v="10"/>
    <n v="30"/>
    <n v="40"/>
    <n v="0"/>
    <n v="0"/>
    <n v="0"/>
    <n v="0"/>
    <n v="0"/>
    <n v="0"/>
    <d v="2018-02-26T00:00:00"/>
    <n v="183"/>
  </r>
  <r>
    <s v="DJI"/>
    <s v="DJ03"/>
    <s v="DJ03005"/>
    <s v="DJI_018"/>
    <x v="10"/>
    <s v="male"/>
    <d v="2018-01-31T00:00:00"/>
    <x v="0"/>
    <m/>
    <x v="2"/>
    <m/>
    <s v="DJ03"/>
    <m/>
    <s v="Djibouti"/>
    <m/>
    <x v="5"/>
    <m/>
    <m/>
    <m/>
    <s v="Boorama"/>
    <m/>
    <x v="2"/>
    <n v="0"/>
    <n v="0"/>
    <n v="0"/>
    <n v="0"/>
    <n v="1"/>
    <n v="0"/>
    <n v="0"/>
    <x v="0"/>
    <m/>
    <n v="13"/>
    <m/>
    <m/>
    <m/>
    <m/>
    <m/>
    <m/>
    <m/>
    <n v="0"/>
    <n v="0"/>
    <n v="0"/>
    <n v="13"/>
    <n v="13"/>
    <n v="0"/>
    <n v="0"/>
    <n v="0"/>
    <n v="0"/>
    <n v="0"/>
    <n v="0"/>
    <d v="2018-01-31T00:00:00"/>
    <n v="3"/>
  </r>
  <r>
    <s v="DJI"/>
    <s v="DJ03"/>
    <s v="DJ03005"/>
    <s v="DJI_018"/>
    <x v="10"/>
    <s v="male"/>
    <d v="2018-01-31T00:00:00"/>
    <x v="0"/>
    <m/>
    <x v="2"/>
    <m/>
    <s v="DJ03"/>
    <m/>
    <s v="Djibouti"/>
    <m/>
    <x v="5"/>
    <m/>
    <m/>
    <m/>
    <s v="Boorama"/>
    <m/>
    <x v="2"/>
    <n v="0"/>
    <n v="0"/>
    <n v="0"/>
    <n v="0"/>
    <n v="1"/>
    <n v="0"/>
    <n v="0"/>
    <x v="0"/>
    <m/>
    <n v="13"/>
    <m/>
    <m/>
    <m/>
    <m/>
    <m/>
    <m/>
    <m/>
    <n v="0"/>
    <n v="0"/>
    <n v="0"/>
    <n v="18"/>
    <n v="18"/>
    <n v="0"/>
    <n v="0"/>
    <n v="0"/>
    <n v="0"/>
    <n v="0"/>
    <n v="0"/>
    <d v="2018-01-31T00:00:00"/>
    <n v="4"/>
  </r>
  <r>
    <s v="DJI"/>
    <s v="DJ03"/>
    <s v="DJ03005"/>
    <s v="DJI_018"/>
    <x v="10"/>
    <s v="male"/>
    <d v="2018-01-31T00:00:00"/>
    <x v="0"/>
    <m/>
    <x v="1"/>
    <m/>
    <m/>
    <m/>
    <s v="Boorama"/>
    <m/>
    <x v="2"/>
    <m/>
    <s v="DJ03"/>
    <m/>
    <s v="Djibouti"/>
    <m/>
    <x v="2"/>
    <n v="0"/>
    <n v="0"/>
    <n v="0"/>
    <n v="0"/>
    <n v="1"/>
    <n v="0"/>
    <n v="0"/>
    <x v="3"/>
    <m/>
    <n v="2"/>
    <m/>
    <m/>
    <m/>
    <m/>
    <m/>
    <m/>
    <m/>
    <n v="0"/>
    <n v="0"/>
    <n v="0"/>
    <n v="2"/>
    <n v="2"/>
    <n v="0"/>
    <n v="0"/>
    <n v="0"/>
    <n v="0"/>
    <n v="0"/>
    <n v="0"/>
    <d v="2018-02-01T00:00:00"/>
    <n v="5"/>
  </r>
  <r>
    <s v="DJI"/>
    <s v="DJ02"/>
    <s v="DJ02004"/>
    <s v="DJI_024"/>
    <x v="6"/>
    <s v="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22"/>
    <m/>
    <m/>
    <m/>
    <m/>
    <m/>
    <m/>
    <m/>
    <n v="0"/>
    <n v="9"/>
    <n v="0"/>
    <n v="13"/>
    <n v="22"/>
    <n v="0"/>
    <n v="0"/>
    <n v="0"/>
    <n v="0"/>
    <n v="0"/>
    <n v="0"/>
    <d v="2018-02-25T00:00:00"/>
    <n v="52"/>
  </r>
  <r>
    <s v="DJI"/>
    <s v="DJ05"/>
    <s v="DJ05011"/>
    <s v="DJI_021"/>
    <x v="11"/>
    <s v="male"/>
    <d v="2018-01-31T00:00:00"/>
    <x v="0"/>
    <m/>
    <x v="0"/>
    <m/>
    <s v="ETH04"/>
    <m/>
    <s v="ooo"/>
    <m/>
    <x v="0"/>
    <m/>
    <m/>
    <m/>
    <s v="ooo"/>
    <m/>
    <x v="0"/>
    <n v="0"/>
    <n v="0"/>
    <n v="0"/>
    <n v="1"/>
    <n v="0"/>
    <n v="0"/>
    <n v="0"/>
    <x v="0"/>
    <m/>
    <n v="336"/>
    <m/>
    <m/>
    <m/>
    <m/>
    <m/>
    <m/>
    <m/>
    <n v="22"/>
    <n v="55"/>
    <n v="47"/>
    <n v="212"/>
    <n v="336"/>
    <n v="0"/>
    <n v="0"/>
    <n v="0"/>
    <n v="0"/>
    <n v="0"/>
    <n v="0"/>
    <d v="2018-02-13T00:00:00"/>
    <n v="96"/>
  </r>
  <r>
    <s v="DJI"/>
    <s v="DJ02"/>
    <s v="DJ02003"/>
    <s v="DJI_024"/>
    <x v="6"/>
    <s v="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92"/>
    <m/>
    <m/>
    <m/>
    <m/>
    <m/>
    <m/>
    <m/>
    <n v="0"/>
    <n v="20"/>
    <n v="0"/>
    <n v="72"/>
    <n v="92"/>
    <n v="0"/>
    <n v="0"/>
    <n v="0"/>
    <n v="0"/>
    <n v="0"/>
    <n v="0"/>
    <d v="2018-02-15T00:00:00"/>
    <n v="97"/>
  </r>
  <r>
    <s v="DJI"/>
    <s v="DJ05"/>
    <s v="DJ05011"/>
    <s v="DJI_001"/>
    <x v="0"/>
    <s v="male"/>
    <d v="2018-01-31T00:00:00"/>
    <x v="0"/>
    <m/>
    <x v="0"/>
    <m/>
    <s v="ETH15"/>
    <m/>
    <s v="Jima"/>
    <m/>
    <x v="0"/>
    <m/>
    <m/>
    <m/>
    <s v="ooo"/>
    <m/>
    <x v="0"/>
    <n v="0"/>
    <n v="0"/>
    <n v="0"/>
    <n v="1"/>
    <n v="0"/>
    <n v="0"/>
    <n v="0"/>
    <x v="0"/>
    <m/>
    <n v="26"/>
    <m/>
    <m/>
    <m/>
    <m/>
    <m/>
    <m/>
    <m/>
    <n v="0"/>
    <n v="0"/>
    <n v="3"/>
    <n v="26"/>
    <n v="29"/>
    <n v="0"/>
    <n v="0"/>
    <n v="0"/>
    <n v="0"/>
    <n v="0"/>
    <n v="0"/>
    <d v="2018-02-26T00:00:00"/>
    <n v="205"/>
  </r>
  <r>
    <s v="DJI"/>
    <s v="DJ02"/>
    <s v="DJ02004"/>
    <s v="DJI_016"/>
    <x v="1"/>
    <s v="male"/>
    <d v="2018-01-31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2"/>
    <s v="DJ02004"/>
    <s v="DJI_016"/>
    <x v="1"/>
    <s v="male"/>
    <d v="2018-01-31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4"/>
    <m/>
    <m/>
    <m/>
    <m/>
    <m/>
    <m/>
    <m/>
    <n v="0"/>
    <n v="3"/>
    <n v="0"/>
    <n v="11"/>
    <n v="14"/>
    <n v="0"/>
    <n v="0"/>
    <n v="0"/>
    <n v="0"/>
    <n v="0"/>
    <n v="0"/>
    <m/>
    <m/>
  </r>
  <r>
    <s v="DJI"/>
    <s v="DJ02"/>
    <s v="DJ02004"/>
    <s v="DJI_016"/>
    <x v="1"/>
    <s v="male"/>
    <d v="2018-01-31T00:00:00"/>
    <x v="0"/>
    <m/>
    <x v="0"/>
    <m/>
    <m/>
    <m/>
    <m/>
    <m/>
    <x v="0"/>
    <m/>
    <m/>
    <m/>
    <m/>
    <m/>
    <x v="1"/>
    <n v="0"/>
    <n v="0"/>
    <n v="1"/>
    <n v="0"/>
    <n v="0"/>
    <n v="0"/>
    <n v="0"/>
    <x v="0"/>
    <m/>
    <n v="10"/>
    <m/>
    <m/>
    <m/>
    <m/>
    <m/>
    <m/>
    <m/>
    <n v="0"/>
    <n v="3"/>
    <n v="0"/>
    <n v="7"/>
    <n v="10"/>
    <n v="0"/>
    <n v="0"/>
    <n v="0"/>
    <n v="0"/>
    <n v="0"/>
    <n v="0"/>
    <m/>
    <m/>
  </r>
  <r>
    <s v="DJI"/>
    <s v="DJ04"/>
    <s v="DJ04007"/>
    <s v="DJI_002"/>
    <x v="12"/>
    <s v="female"/>
    <d v="2018-01-31T00:00:00"/>
    <x v="0"/>
    <m/>
    <x v="0"/>
    <m/>
    <s v="ooo"/>
    <m/>
    <s v="ooo"/>
    <m/>
    <x v="0"/>
    <m/>
    <m/>
    <m/>
    <s v="ooo"/>
    <m/>
    <x v="0"/>
    <n v="0"/>
    <n v="0"/>
    <n v="0"/>
    <n v="1"/>
    <n v="0"/>
    <n v="0"/>
    <n v="0"/>
    <x v="0"/>
    <m/>
    <n v="103"/>
    <m/>
    <m/>
    <m/>
    <m/>
    <m/>
    <m/>
    <m/>
    <n v="16"/>
    <n v="85"/>
    <n v="16"/>
    <n v="85"/>
    <n v="202"/>
    <n v="0"/>
    <n v="0"/>
    <n v="0"/>
    <n v="16"/>
    <n v="0"/>
    <n v="0"/>
    <d v="2018-02-19T00:00:00"/>
    <n v="223"/>
  </r>
  <r>
    <s v="DJI"/>
    <s v="DJ04"/>
    <s v="DJ04007"/>
    <s v="DJI_002"/>
    <x v="12"/>
    <s v="female"/>
    <d v="2018-01-31T00:00:00"/>
    <x v="0"/>
    <m/>
    <x v="0"/>
    <m/>
    <s v="ooo"/>
    <m/>
    <s v="ooo"/>
    <m/>
    <x v="0"/>
    <m/>
    <m/>
    <m/>
    <s v="ooo"/>
    <m/>
    <x v="0"/>
    <n v="0"/>
    <n v="0"/>
    <n v="0"/>
    <n v="1"/>
    <n v="0"/>
    <n v="0"/>
    <n v="0"/>
    <x v="0"/>
    <m/>
    <n v="127"/>
    <m/>
    <m/>
    <m/>
    <m/>
    <m/>
    <m/>
    <m/>
    <n v="0"/>
    <n v="27"/>
    <n v="20"/>
    <n v="80"/>
    <n v="127"/>
    <n v="0"/>
    <n v="0"/>
    <n v="0"/>
    <n v="20"/>
    <n v="0"/>
    <n v="0"/>
    <d v="2018-02-21T00:00:00"/>
    <n v="224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120"/>
    <m/>
    <m/>
    <m/>
    <m/>
    <m/>
    <m/>
    <m/>
    <n v="2"/>
    <n v="9"/>
    <n v="17"/>
    <n v="92"/>
    <n v="120"/>
    <n v="0"/>
    <n v="0"/>
    <n v="0"/>
    <n v="20"/>
    <n v="0"/>
    <n v="0"/>
    <d v="2018-02-21T00:00:00"/>
    <n v="225"/>
  </r>
  <r>
    <s v="DJI"/>
    <s v="DJ04"/>
    <s v="DJ04007"/>
    <s v="DJI_002"/>
    <x v="12"/>
    <s v="female"/>
    <d v="2018-01-31T00:00:00"/>
    <x v="0"/>
    <m/>
    <x v="3"/>
    <m/>
    <m/>
    <m/>
    <s v="ooo"/>
    <m/>
    <x v="0"/>
    <m/>
    <m/>
    <m/>
    <s v="ooo"/>
    <m/>
    <x v="0"/>
    <n v="0"/>
    <n v="0"/>
    <n v="0"/>
    <n v="1"/>
    <n v="0"/>
    <n v="0"/>
    <n v="0"/>
    <x v="0"/>
    <m/>
    <n v="116"/>
    <m/>
    <m/>
    <m/>
    <m/>
    <m/>
    <m/>
    <m/>
    <n v="0"/>
    <n v="15"/>
    <n v="9"/>
    <n v="92"/>
    <n v="116"/>
    <n v="0"/>
    <n v="0"/>
    <n v="0"/>
    <n v="9"/>
    <n v="0"/>
    <n v="0"/>
    <d v="2018-02-21T00:00:00"/>
    <n v="226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93"/>
    <m/>
    <m/>
    <m/>
    <m/>
    <m/>
    <m/>
    <m/>
    <n v="0"/>
    <n v="12"/>
    <n v="16"/>
    <n v="65"/>
    <n v="93"/>
    <n v="0"/>
    <n v="0"/>
    <n v="0"/>
    <n v="16"/>
    <n v="0"/>
    <n v="0"/>
    <d v="2018-02-21T00:00:00"/>
    <n v="227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4"/>
    <m/>
    <n v="68"/>
    <m/>
    <m/>
    <m/>
    <m/>
    <m/>
    <m/>
    <m/>
    <n v="0"/>
    <n v="6"/>
    <n v="3"/>
    <n v="59"/>
    <n v="68"/>
    <n v="0"/>
    <n v="0"/>
    <n v="0"/>
    <n v="3"/>
    <n v="0"/>
    <n v="0"/>
    <d v="2018-02-21T00:00:00"/>
    <n v="228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s v="ooo"/>
    <m/>
    <s v="ooo"/>
    <m/>
    <x v="0"/>
    <n v="0"/>
    <n v="0"/>
    <n v="0"/>
    <n v="1"/>
    <n v="0"/>
    <n v="0"/>
    <n v="0"/>
    <x v="0"/>
    <m/>
    <n v="189"/>
    <m/>
    <m/>
    <m/>
    <m/>
    <m/>
    <m/>
    <m/>
    <n v="6"/>
    <n v="33"/>
    <n v="30"/>
    <n v="120"/>
    <n v="189"/>
    <n v="0"/>
    <n v="0"/>
    <n v="0"/>
    <n v="36"/>
    <n v="0"/>
    <n v="0"/>
    <d v="2018-02-22T00:00:00"/>
    <n v="229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120"/>
    <m/>
    <m/>
    <m/>
    <m/>
    <m/>
    <m/>
    <m/>
    <n v="5"/>
    <n v="7"/>
    <n v="14"/>
    <n v="94"/>
    <n v="120"/>
    <n v="0"/>
    <n v="0"/>
    <n v="0"/>
    <n v="19"/>
    <n v="0"/>
    <n v="0"/>
    <d v="2018-02-22T00:00:00"/>
    <n v="230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139"/>
    <m/>
    <m/>
    <m/>
    <m/>
    <m/>
    <m/>
    <m/>
    <n v="0"/>
    <n v="14"/>
    <n v="25"/>
    <n v="100"/>
    <n v="139"/>
    <n v="0"/>
    <n v="0"/>
    <n v="0"/>
    <n v="25"/>
    <n v="0"/>
    <n v="0"/>
    <d v="2018-02-22T00:00:00"/>
    <n v="231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69"/>
    <m/>
    <m/>
    <m/>
    <m/>
    <m/>
    <m/>
    <m/>
    <n v="0"/>
    <n v="0"/>
    <n v="0"/>
    <n v="69"/>
    <n v="69"/>
    <n v="0"/>
    <n v="0"/>
    <n v="0"/>
    <n v="0"/>
    <n v="0"/>
    <n v="0"/>
    <d v="2018-02-22T00:00:00"/>
    <n v="234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89"/>
    <m/>
    <m/>
    <m/>
    <m/>
    <m/>
    <m/>
    <m/>
    <n v="12"/>
    <n v="18"/>
    <n v="20"/>
    <n v="39"/>
    <n v="89"/>
    <n v="0"/>
    <n v="0"/>
    <n v="0"/>
    <n v="32"/>
    <n v="0"/>
    <n v="0"/>
    <d v="2018-02-22T00:00:00"/>
    <n v="235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128"/>
    <m/>
    <m/>
    <m/>
    <m/>
    <m/>
    <m/>
    <m/>
    <n v="10"/>
    <n v="26"/>
    <n v="0"/>
    <n v="92"/>
    <n v="128"/>
    <n v="0"/>
    <n v="0"/>
    <n v="0"/>
    <n v="0"/>
    <n v="0"/>
    <n v="0"/>
    <d v="2018-02-22T00:00:00"/>
    <n v="236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100"/>
    <m/>
    <m/>
    <m/>
    <m/>
    <m/>
    <m/>
    <m/>
    <n v="4"/>
    <n v="16"/>
    <n v="10"/>
    <n v="70"/>
    <n v="100"/>
    <n v="0"/>
    <n v="0"/>
    <n v="0"/>
    <n v="14"/>
    <n v="0"/>
    <n v="0"/>
    <d v="2018-02-22T00:00:00"/>
    <n v="237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242"/>
    <m/>
    <m/>
    <m/>
    <m/>
    <m/>
    <m/>
    <m/>
    <n v="0"/>
    <n v="27"/>
    <n v="14"/>
    <n v="201"/>
    <n v="242"/>
    <n v="0"/>
    <n v="0"/>
    <n v="0"/>
    <n v="14"/>
    <n v="0"/>
    <n v="0"/>
    <d v="2018-02-22T00:00:00"/>
    <n v="238"/>
  </r>
  <r>
    <s v="DJI"/>
    <s v="DJ04"/>
    <s v="DJ04007"/>
    <s v="DJI_002"/>
    <x v="12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120"/>
    <m/>
    <m/>
    <m/>
    <m/>
    <m/>
    <m/>
    <m/>
    <n v="0"/>
    <n v="15"/>
    <n v="5"/>
    <n v="100"/>
    <n v="120"/>
    <n v="0"/>
    <n v="0"/>
    <n v="0"/>
    <n v="4"/>
    <n v="0"/>
    <n v="0"/>
    <d v="2018-02-22T00:00:00"/>
    <n v="239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72"/>
    <m/>
    <m/>
    <m/>
    <m/>
    <m/>
    <m/>
    <m/>
    <n v="0"/>
    <n v="0"/>
    <n v="27"/>
    <n v="45"/>
    <n v="72"/>
    <n v="0"/>
    <n v="0"/>
    <n v="0"/>
    <n v="27"/>
    <n v="0"/>
    <n v="0"/>
    <d v="2018-02-22T00:00:00"/>
    <n v="240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58"/>
    <m/>
    <m/>
    <m/>
    <m/>
    <m/>
    <m/>
    <m/>
    <n v="0"/>
    <n v="0"/>
    <n v="0"/>
    <n v="58"/>
    <n v="58"/>
    <n v="0"/>
    <n v="0"/>
    <n v="0"/>
    <n v="0"/>
    <n v="0"/>
    <n v="0"/>
    <d v="2018-02-24T00:00:00"/>
    <n v="241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81"/>
    <m/>
    <m/>
    <m/>
    <m/>
    <m/>
    <m/>
    <m/>
    <n v="0"/>
    <n v="0"/>
    <n v="0"/>
    <n v="81"/>
    <n v="81"/>
    <n v="0"/>
    <n v="0"/>
    <n v="0"/>
    <n v="0"/>
    <n v="0"/>
    <n v="0"/>
    <d v="2018-02-24T00:00:00"/>
    <n v="242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60"/>
    <m/>
    <m/>
    <m/>
    <m/>
    <m/>
    <m/>
    <m/>
    <n v="0"/>
    <n v="0"/>
    <n v="21"/>
    <n v="39"/>
    <n v="60"/>
    <n v="0"/>
    <n v="0"/>
    <n v="0"/>
    <n v="21"/>
    <n v="0"/>
    <n v="0"/>
    <d v="2018-02-24T00:00:00"/>
    <n v="243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92"/>
    <m/>
    <m/>
    <m/>
    <m/>
    <m/>
    <m/>
    <m/>
    <n v="0"/>
    <n v="0"/>
    <n v="30"/>
    <n v="62"/>
    <n v="92"/>
    <n v="0"/>
    <n v="0"/>
    <n v="0"/>
    <n v="30"/>
    <n v="0"/>
    <n v="0"/>
    <d v="2018-02-24T00:00:00"/>
    <n v="244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58"/>
    <m/>
    <m/>
    <m/>
    <m/>
    <m/>
    <m/>
    <m/>
    <m/>
    <n v="0"/>
    <n v="0"/>
    <n v="58"/>
    <n v="58"/>
    <n v="0"/>
    <n v="0"/>
    <n v="0"/>
    <n v="0"/>
    <n v="0"/>
    <n v="0"/>
    <d v="2018-02-24T00:00:00"/>
    <n v="245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56"/>
    <m/>
    <m/>
    <m/>
    <m/>
    <m/>
    <m/>
    <m/>
    <n v="0"/>
    <n v="0"/>
    <n v="0"/>
    <n v="56"/>
    <n v="56"/>
    <n v="0"/>
    <n v="0"/>
    <n v="0"/>
    <n v="0"/>
    <n v="0"/>
    <n v="0"/>
    <d v="2018-02-24T00:00:00"/>
    <n v="246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46"/>
    <m/>
    <m/>
    <m/>
    <m/>
    <m/>
    <m/>
    <m/>
    <n v="0"/>
    <n v="0"/>
    <n v="8"/>
    <n v="38"/>
    <n v="46"/>
    <n v="0"/>
    <n v="0"/>
    <n v="0"/>
    <n v="8"/>
    <n v="0"/>
    <n v="0"/>
    <d v="2018-02-24T00:00:00"/>
    <n v="247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90"/>
    <m/>
    <m/>
    <m/>
    <m/>
    <m/>
    <m/>
    <m/>
    <n v="0"/>
    <n v="0"/>
    <n v="17"/>
    <n v="73"/>
    <n v="90"/>
    <n v="0"/>
    <n v="0"/>
    <n v="0"/>
    <n v="17"/>
    <n v="0"/>
    <n v="0"/>
    <d v="2018-02-24T00:00:00"/>
    <n v="248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88"/>
    <m/>
    <m/>
    <m/>
    <m/>
    <m/>
    <m/>
    <m/>
    <n v="0"/>
    <n v="24"/>
    <n v="0"/>
    <n v="64"/>
    <n v="88"/>
    <n v="0"/>
    <n v="0"/>
    <n v="0"/>
    <n v="24"/>
    <n v="0"/>
    <n v="0"/>
    <d v="2018-02-24T00:00:00"/>
    <n v="249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82"/>
    <m/>
    <m/>
    <m/>
    <m/>
    <m/>
    <m/>
    <m/>
    <n v="0"/>
    <n v="0"/>
    <n v="13"/>
    <n v="69"/>
    <n v="82"/>
    <n v="0"/>
    <n v="0"/>
    <n v="0"/>
    <n v="13"/>
    <n v="0"/>
    <n v="0"/>
    <d v="2018-02-24T00:00:00"/>
    <n v="250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60"/>
    <m/>
    <m/>
    <m/>
    <m/>
    <m/>
    <m/>
    <m/>
    <n v="0"/>
    <n v="0"/>
    <n v="12"/>
    <n v="48"/>
    <n v="60"/>
    <n v="0"/>
    <n v="0"/>
    <n v="0"/>
    <n v="12"/>
    <n v="0"/>
    <n v="0"/>
    <d v="2018-02-24T00:00:00"/>
    <n v="251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74"/>
    <m/>
    <m/>
    <m/>
    <m/>
    <m/>
    <m/>
    <m/>
    <n v="0"/>
    <n v="0"/>
    <n v="0"/>
    <n v="74"/>
    <n v="74"/>
    <n v="0"/>
    <n v="0"/>
    <n v="0"/>
    <n v="0"/>
    <n v="0"/>
    <n v="0"/>
    <d v="2018-02-24T00:00:00"/>
    <n v="252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31"/>
    <m/>
    <m/>
    <m/>
    <m/>
    <m/>
    <m/>
    <m/>
    <n v="0"/>
    <n v="0"/>
    <n v="0"/>
    <n v="31"/>
    <n v="31"/>
    <n v="0"/>
    <n v="0"/>
    <n v="0"/>
    <n v="0"/>
    <n v="0"/>
    <n v="0"/>
    <d v="2018-02-24T00:00:00"/>
    <n v="253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250"/>
    <m/>
    <m/>
    <m/>
    <m/>
    <m/>
    <m/>
    <m/>
    <n v="0"/>
    <n v="34"/>
    <n v="17"/>
    <n v="199"/>
    <n v="250"/>
    <n v="0"/>
    <n v="0"/>
    <n v="0"/>
    <n v="17"/>
    <n v="0"/>
    <n v="0"/>
    <d v="2018-02-24T00:00:00"/>
    <n v="254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88"/>
    <m/>
    <m/>
    <m/>
    <m/>
    <m/>
    <m/>
    <m/>
    <n v="0"/>
    <n v="0"/>
    <n v="0"/>
    <n v="88"/>
    <n v="88"/>
    <n v="0"/>
    <n v="0"/>
    <n v="0"/>
    <n v="0"/>
    <n v="0"/>
    <n v="0"/>
    <d v="2018-02-24T00:00:00"/>
    <n v="255"/>
  </r>
  <r>
    <s v="DJI"/>
    <s v="DJ04"/>
    <s v="DJ04007"/>
    <s v="DJI_006"/>
    <x v="13"/>
    <s v="female"/>
    <d v="2018-01-31T00:00:00"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62"/>
    <m/>
    <m/>
    <m/>
    <m/>
    <m/>
    <m/>
    <m/>
    <n v="0"/>
    <n v="0"/>
    <n v="3"/>
    <n v="59"/>
    <n v="62"/>
    <n v="0"/>
    <n v="0"/>
    <n v="0"/>
    <n v="3"/>
    <n v="0"/>
    <n v="8"/>
    <d v="2018-02-24T00:00:00"/>
    <n v="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17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>
  <location ref="A16:B21" firstHeaderRow="1" firstDataRow="1" firstDataCol="1" rowPageCount="1" colPageCount="1"/>
  <pivotFields count="52">
    <pivotField showAll="0"/>
    <pivotField showAll="0"/>
    <pivotField showAll="0"/>
    <pivotField showAll="0"/>
    <pivotField axis="axisPage" showAll="0">
      <items count="15">
        <item x="0"/>
        <item x="2"/>
        <item x="7"/>
        <item x="4"/>
        <item x="5"/>
        <item x="1"/>
        <item x="10"/>
        <item x="11"/>
        <item x="6"/>
        <item x="3"/>
        <item x="12"/>
        <item x="13"/>
        <item x="8"/>
        <item x="9"/>
        <item t="default"/>
      </items>
    </pivotField>
    <pivotField showAll="0"/>
    <pivotField numFmtId="164" showAll="0"/>
    <pivotField showAll="0"/>
    <pivotField showAll="0"/>
    <pivotField axis="axisRow" showAll="0">
      <items count="6">
        <item x="2"/>
        <item x="0"/>
        <item x="1"/>
        <item m="1"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9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4" hier="-1"/>
  </pageFields>
  <dataFields count="1">
    <dataField name="Sum of _16_DISAG_BY_SEX_and_AGE/total_number_persons" fld="4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2" cacheId="17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>
  <location ref="A102:F103" firstHeaderRow="0" firstDataRow="1" firstDataCol="0" rowPageCount="1" colPageCount="1"/>
  <pivotFields count="52">
    <pivotField showAll="0"/>
    <pivotField showAll="0"/>
    <pivotField showAll="0"/>
    <pivotField showAll="0"/>
    <pivotField axis="axisPage" showAll="0">
      <items count="15">
        <item x="0"/>
        <item x="12"/>
        <item x="2"/>
        <item x="13"/>
        <item x="7"/>
        <item x="4"/>
        <item x="5"/>
        <item x="9"/>
        <item x="8"/>
        <item x="1"/>
        <item x="10"/>
        <item x="11"/>
        <item x="6"/>
        <item x="3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4" hier="-1"/>
  </pageFields>
  <dataFields count="6">
    <dataField name="Sum of _17_VULNERABILITIES/_17_1_PREGNANT_AND_LACTATING" fld="45" baseField="0" baseItem="0"/>
    <dataField name="Sum of _17_VULNERABILITIES/_17_2_OF_CHILDREN_UNDER_5" fld="46" baseField="0" baseItem="0"/>
    <dataField name="Sum of _17_VULNERABILITIES/_17_3_UNACCOMP_CHILD" fld="47" baseField="0" baseItem="0"/>
    <dataField name="Sum of _17_VULNERABILITIES/_17_4_PHYSICAL_DISABILITY" fld="48" baseField="0" baseItem="0"/>
    <dataField name="Sum of _17_VULNERABILITIES/_17_5_ELDERLY_60" fld="49" baseField="0" baseItem="0"/>
    <dataField name="Sum of _16_DISAG_BY_SEX_and_AGE/total_number_persons" fld="4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2" cacheId="17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>
  <location ref="A30:B37" firstHeaderRow="1" firstDataRow="1" firstDataCol="1" rowPageCount="1" colPageCount="1"/>
  <pivotFields count="52">
    <pivotField showAll="0"/>
    <pivotField showAll="0"/>
    <pivotField showAll="0"/>
    <pivotField showAll="0"/>
    <pivotField axis="axisPage" showAll="0">
      <items count="15">
        <item x="0"/>
        <item x="2"/>
        <item x="7"/>
        <item x="4"/>
        <item x="5"/>
        <item x="1"/>
        <item x="10"/>
        <item x="11"/>
        <item x="6"/>
        <item x="3"/>
        <item x="12"/>
        <item x="13"/>
        <item x="8"/>
        <item x="9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m="1" x="8"/>
        <item x="2"/>
        <item x="4"/>
        <item x="3"/>
        <item m="1" x="9"/>
        <item m="1" x="7"/>
        <item m="1" x="10"/>
        <item x="0"/>
        <item x="5"/>
        <item x="1"/>
        <item m="1" x="11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5"/>
  </rowFields>
  <rowItems count="7">
    <i>
      <x v="1"/>
    </i>
    <i>
      <x v="2"/>
    </i>
    <i>
      <x v="3"/>
    </i>
    <i>
      <x v="7"/>
    </i>
    <i>
      <x v="8"/>
    </i>
    <i>
      <x v="9"/>
    </i>
    <i t="grand">
      <x/>
    </i>
  </rowItems>
  <colItems count="1">
    <i/>
  </colItems>
  <pageFields count="1">
    <pageField fld="4" hier="-1"/>
  </pageFields>
  <dataFields count="1">
    <dataField name="Sum of _16_DISAG_BY_SEX_and_AGE/total_number_persons" fld="4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6" cacheId="17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>
  <location ref="A49:B60" firstHeaderRow="1" firstDataRow="1" firstDataCol="1" rowPageCount="1" colPageCount="1"/>
  <pivotFields count="52">
    <pivotField showAll="0"/>
    <pivotField showAll="0"/>
    <pivotField showAll="0"/>
    <pivotField showAll="0"/>
    <pivotField axis="axisPage" showAll="0">
      <items count="15">
        <item x="0"/>
        <item x="2"/>
        <item x="7"/>
        <item x="4"/>
        <item x="5"/>
        <item x="1"/>
        <item x="10"/>
        <item x="11"/>
        <item x="6"/>
        <item x="3"/>
        <item x="12"/>
        <item x="13"/>
        <item x="8"/>
        <item x="9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11"/>
        <item x="4"/>
        <item x="8"/>
        <item x="9"/>
        <item x="5"/>
        <item m="1" x="12"/>
        <item x="6"/>
        <item x="1"/>
        <item x="3"/>
        <item x="0"/>
        <item x="2"/>
        <item x="7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sumSubtotal="1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21"/>
  </rowFields>
  <rowItems count="11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hier="-1"/>
  </pageFields>
  <dataFields count="1">
    <dataField name="Sum of _16_DISAG_BY_SEX_and_AGE/total_number_persons" fld="4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7" cacheId="17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>
  <location ref="A4:B8" firstHeaderRow="1" firstDataRow="1" firstDataCol="1" rowPageCount="1" colPageCount="1"/>
  <pivotFields count="52">
    <pivotField showAll="0"/>
    <pivotField showAll="0"/>
    <pivotField showAll="0"/>
    <pivotField showAll="0"/>
    <pivotField axis="axisPage" showAll="0">
      <items count="15">
        <item x="0"/>
        <item x="2"/>
        <item x="7"/>
        <item x="4"/>
        <item x="5"/>
        <item x="1"/>
        <item x="10"/>
        <item x="11"/>
        <item x="6"/>
        <item x="3"/>
        <item x="12"/>
        <item x="13"/>
        <item x="8"/>
        <item x="9"/>
        <item t="default"/>
      </items>
    </pivotField>
    <pivotField showAll="0"/>
    <pivotField numFmtId="164" multipleItemSelectionAllowed="1" showAll="0"/>
    <pivotField axis="axisRow" showAll="0">
      <items count="7">
        <item x="0"/>
        <item x="1"/>
        <item x="2"/>
        <item m="1" x="5"/>
        <item m="1" x="4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um of _16_DISAG_BY_SEX_and_AGE/total_number_persons" fld="4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7" cacheId="17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>
  <location ref="A71:B77" firstHeaderRow="1" firstDataRow="1" firstDataCol="1" rowPageCount="1" colPageCount="1"/>
  <pivotFields count="52">
    <pivotField showAll="0"/>
    <pivotField showAll="0"/>
    <pivotField showAll="0"/>
    <pivotField showAll="0"/>
    <pivotField axis="axisPage" showAll="0">
      <items count="15">
        <item x="0"/>
        <item x="2"/>
        <item x="7"/>
        <item x="4"/>
        <item x="5"/>
        <item x="1"/>
        <item x="10"/>
        <item x="11"/>
        <item x="6"/>
        <item x="3"/>
        <item x="12"/>
        <item x="13"/>
        <item x="8"/>
        <item x="9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4"/>
        <item x="0"/>
        <item x="2"/>
        <item m="1" x="7"/>
        <item m="1" x="6"/>
        <item x="1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sumSubtotal="1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29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pageFields count="1">
    <pageField fld="4" hier="-1"/>
  </pageFields>
  <dataFields count="1">
    <dataField name="Sum of _16_DISAG_BY_SEX_and_AGE/total_number_persons" fld="4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8" cacheId="17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>
  <location ref="A90:E91" firstHeaderRow="0" firstDataRow="1" firstDataCol="0" rowPageCount="1" colPageCount="1"/>
  <pivotFields count="52">
    <pivotField showAll="0"/>
    <pivotField showAll="0"/>
    <pivotField showAll="0"/>
    <pivotField showAll="0"/>
    <pivotField axis="axisPage" showAll="0">
      <items count="15">
        <item x="0"/>
        <item x="2"/>
        <item x="7"/>
        <item x="4"/>
        <item x="5"/>
        <item x="1"/>
        <item x="10"/>
        <item x="11"/>
        <item x="6"/>
        <item x="3"/>
        <item x="12"/>
        <item x="13"/>
        <item x="8"/>
        <item x="9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sumSubtotal="1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Sum of _16_DISAG_BY_SEX_and_AGE/total_number_persons" fld="43" baseField="0" baseItem="0"/>
    <dataField name="Sum of _16_DISAG_BY_SEX_and_AGE/_16_1_FEMALE/_16_1a_Children_below_18_" fld="39" baseField="0" baseItem="0"/>
    <dataField name="Sum of _16_DISAG_BY_SEX_and_AGE/_16_1_FEMALE/_16_1b_Adults_18_and_above_" fld="40" baseField="0" baseItem="0"/>
    <dataField name="Sum of _16_DISAG_BY_SEX_and_AGE/_16_2_MALE/_16_2a_Children_below_18_" fld="41" baseField="0" baseItem="0"/>
    <dataField name="Sum of _16_DISAG_BY_SEX_and_AGE/_16_2_MALE/_16_2b_Adults_18_and_above_" fld="4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68" totalsRowShown="0" headerRowDxfId="0">
  <autoFilter ref="A1:AO168" xr:uid="{00000000-0009-0000-0100-000001000000}"/>
  <sortState ref="A2:AO168">
    <sortCondition ref="G1:G219"/>
  </sortState>
  <tableColumns count="41">
    <tableColumn id="1" xr3:uid="{00000000-0010-0000-0000-000001000000}" name="Info/_1_COUNTRY_Admin_0"/>
    <tableColumn id="2" xr3:uid="{00000000-0010-0000-0000-000002000000}" name="Info/_2_ADMIN_1"/>
    <tableColumn id="3" xr3:uid="{00000000-0010-0000-0000-000003000000}" name="Info/_3_ADMIN_2"/>
    <tableColumn id="4" xr3:uid="{00000000-0010-0000-0000-000004000000}" name="Info/_4_FMP_code"/>
    <tableColumn id="5" xr3:uid="{00000000-0010-0000-0000-000005000000}" name="Info/_5_FMP_name"/>
    <tableColumn id="7" xr3:uid="{00000000-0010-0000-0000-000007000000}" name="Info/_7_Enumerator_Sex"/>
    <tableColumn id="8" xr3:uid="{00000000-0010-0000-0000-000008000000}" name="Info/_8_DATE" dataDxfId="2"/>
    <tableColumn id="10" xr3:uid="{00000000-0010-0000-0000-00000A000000}" name="_10_MEAN_OF_TRANSPORT"/>
    <tableColumn id="11" xr3:uid="{00000000-0010-0000-0000-00000B000000}" name="transport_means_other"/>
    <tableColumn id="12" xr3:uid="{00000000-0010-0000-0000-00000C000000}" name="_11_DEPARTED_FROM/_11_1_COUNTRY"/>
    <tableColumn id="13" xr3:uid="{00000000-0010-0000-0000-00000D000000}" name="_11_DEPARTED_FROM/_11_1_1COUNTRY"/>
    <tableColumn id="14" xr3:uid="{00000000-0010-0000-0000-00000E000000}" name="_11_DEPARTED_FROM/_11_2_ADMIN_1"/>
    <tableColumn id="15" xr3:uid="{00000000-0010-0000-0000-00000F000000}" name="_11_DEPARTED_FROM/_11_2_1ADMIN_1"/>
    <tableColumn id="16" xr3:uid="{00000000-0010-0000-0000-000010000000}" name="_11_DEPARTED_FROM/_11_3_CITY"/>
    <tableColumn id="17" xr3:uid="{00000000-0010-0000-0000-000011000000}" name="_11_DEPARTED_FROM/_11_3_1_CITY"/>
    <tableColumn id="18" xr3:uid="{00000000-0010-0000-0000-000012000000}" name="_12_DESTINATION/_12_1_COUNTRY"/>
    <tableColumn id="19" xr3:uid="{00000000-0010-0000-0000-000013000000}" name="_12_DESTINATION/_12_1_1COUNTRY"/>
    <tableColumn id="20" xr3:uid="{00000000-0010-0000-0000-000014000000}" name="_12_DESTINATION/_12_2_ADMIN_1"/>
    <tableColumn id="21" xr3:uid="{00000000-0010-0000-0000-000015000000}" name="_12_DESTINATION/_12_2_1_ADMIN_1"/>
    <tableColumn id="22" xr3:uid="{00000000-0010-0000-0000-000016000000}" name="_12_DESTINATION/_12_3_CITY"/>
    <tableColumn id="23" xr3:uid="{00000000-0010-0000-0000-000017000000}" name="_12_DESTINATION/_12_3_1_CITY"/>
    <tableColumn id="24" xr3:uid="{00000000-0010-0000-0000-000018000000}" name="_13_TYPE_OF_FLOW_max_3_choice"/>
    <tableColumn id="25" xr3:uid="{00000000-0010-0000-0000-000019000000}" name="_13_TYPE_OF_FLOW_max_3_choice/a_Seasonal_"/>
    <tableColumn id="26" xr3:uid="{00000000-0010-0000-0000-00001A000000}" name="_13_TYPE_OF_FLOW_max_3_choice/b_Forced_movement_due_to_N_D"/>
    <tableColumn id="27" xr3:uid="{00000000-0010-0000-0000-00001B000000}" name="_13_TYPE_OF_FLOW_max_3_choice/c_Forced_movement_due_to_Conf"/>
    <tableColumn id="28" xr3:uid="{00000000-0010-0000-0000-00001C000000}" name="_13_TYPE_OF_FLOW_max_3_choice/d_Economic_migration_6_months"/>
    <tableColumn id="29" xr3:uid="{00000000-0010-0000-0000-00001D000000}" name="_13_TYPE_OF_FLOW_max_3_choice/e_Short_term_local_movement-6_months"/>
    <tableColumn id="30" xr3:uid="{00000000-0010-0000-0000-00001E000000}" name="_13_TYPE_OF_FLOW_max_3_choice/f_Tourism"/>
    <tableColumn id="31" xr3:uid="{00000000-0010-0000-0000-00001F000000}" name="_13_TYPE_OF_FLOW_max_3_choice/g_Dont_know"/>
    <tableColumn id="32" xr3:uid="{00000000-0010-0000-0000-000020000000}" name="_14_1_NATIONALITY/_14_a_NATIONALITY"/>
    <tableColumn id="33" xr3:uid="{00000000-0010-0000-0000-000021000000}" name="_14_1_NATIONALITY/_14_a1_NATIONALITY"/>
    <tableColumn id="34" xr3:uid="{00000000-0010-0000-0000-000022000000}" name="_14_1_NATIONALITY/_15a_No_PER_NATIONALITY"/>
    <tableColumn id="35" xr3:uid="{00000000-0010-0000-0000-000023000000}" name="_14_2_NATIONALITY/_14_b_NATIONALITY"/>
    <tableColumn id="36" xr3:uid="{00000000-0010-0000-0000-000024000000}" name="_14_2_NATIONALITY/_14_b1_NATIONALITY"/>
    <tableColumn id="37" xr3:uid="{00000000-0010-0000-0000-000025000000}" name="_14_2_NATIONALITY/_15b_No_PER_NATIONALITY"/>
    <tableColumn id="38" xr3:uid="{00000000-0010-0000-0000-000026000000}" name="_14_3_NATIONALITY/_14_c_NATIONALITY"/>
    <tableColumn id="39" xr3:uid="{00000000-0010-0000-0000-000027000000}" name="_14_3_NATIONALITY/_14_c1_NATIONALITY"/>
    <tableColumn id="40" xr3:uid="{00000000-0010-0000-0000-000028000000}" name="_14_3_NATIONALITY/_15c_No_PER_NATIONALITY"/>
    <tableColumn id="41" xr3:uid="{00000000-0010-0000-0000-000029000000}" name="total_number_nationality"/>
    <tableColumn id="55" xr3:uid="{00000000-0010-0000-0000-000037000000}" name="today" dataDxfId="1"/>
    <tableColumn id="63" xr3:uid="{00000000-0010-0000-0000-00003F000000}" name="_index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8"/>
  <sheetViews>
    <sheetView tabSelected="1" workbookViewId="0">
      <selection activeCell="AN1" sqref="AN1:AX1048576"/>
    </sheetView>
  </sheetViews>
  <sheetFormatPr defaultColWidth="14.7109375" defaultRowHeight="15" x14ac:dyDescent="0.25"/>
  <cols>
    <col min="1" max="1" width="14.85546875" customWidth="1"/>
    <col min="2" max="2" width="12.42578125" customWidth="1"/>
    <col min="3" max="3" width="15" customWidth="1"/>
    <col min="4" max="4" width="12.85546875" customWidth="1"/>
    <col min="5" max="5" width="12" customWidth="1"/>
    <col min="6" max="7" width="14.5703125" customWidth="1"/>
    <col min="8" max="8" width="18.5703125" customWidth="1"/>
    <col min="9" max="9" width="18.42578125" customWidth="1"/>
    <col min="10" max="10" width="17.7109375" customWidth="1"/>
    <col min="11" max="11" width="16.7109375" customWidth="1"/>
    <col min="12" max="12" width="21.5703125" customWidth="1"/>
    <col min="13" max="13" width="18.42578125" customWidth="1"/>
    <col min="14" max="14" width="17.85546875" customWidth="1"/>
    <col min="15" max="15" width="17.140625" customWidth="1"/>
    <col min="16" max="16" width="20" customWidth="1"/>
    <col min="17" max="17" width="17.140625" customWidth="1"/>
    <col min="18" max="18" width="15.140625" customWidth="1"/>
    <col min="19" max="19" width="17.140625" customWidth="1"/>
    <col min="20" max="20" width="16" customWidth="1"/>
    <col min="21" max="21" width="15.85546875" customWidth="1"/>
    <col min="22" max="22" width="62.7109375" customWidth="1"/>
    <col min="23" max="23" width="17.85546875" customWidth="1"/>
    <col min="24" max="24" width="16" customWidth="1"/>
    <col min="25" max="25" width="20.5703125" customWidth="1"/>
    <col min="26" max="26" width="16.85546875" customWidth="1"/>
    <col min="27" max="27" width="13.5703125" customWidth="1"/>
    <col min="28" max="28" width="13.140625" customWidth="1"/>
    <col min="29" max="29" width="15.5703125" customWidth="1"/>
    <col min="30" max="30" width="19.5703125" customWidth="1"/>
    <col min="31" max="31" width="15.140625" customWidth="1"/>
    <col min="32" max="32" width="17.85546875" customWidth="1"/>
    <col min="33" max="33" width="7.28515625" customWidth="1"/>
    <col min="34" max="39" width="6.140625" customWidth="1"/>
    <col min="40" max="40" width="15.140625" customWidth="1"/>
    <col min="41" max="41" width="8.7109375" customWidth="1"/>
  </cols>
  <sheetData>
    <row r="1" spans="1:41" ht="73.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</row>
    <row r="2" spans="1:41" x14ac:dyDescent="0.25">
      <c r="A2" t="s">
        <v>41</v>
      </c>
      <c r="B2" t="s">
        <v>88</v>
      </c>
      <c r="C2" t="s">
        <v>89</v>
      </c>
      <c r="D2" t="s">
        <v>90</v>
      </c>
      <c r="E2" t="s">
        <v>90</v>
      </c>
      <c r="F2" t="s">
        <v>44</v>
      </c>
      <c r="G2" s="1">
        <v>43101</v>
      </c>
      <c r="H2" t="s">
        <v>45</v>
      </c>
      <c r="J2" t="s">
        <v>46</v>
      </c>
      <c r="L2" t="s">
        <v>58</v>
      </c>
      <c r="N2" t="s">
        <v>78</v>
      </c>
      <c r="P2" t="s">
        <v>83</v>
      </c>
      <c r="T2" t="s">
        <v>61</v>
      </c>
      <c r="V2" t="s">
        <v>62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 t="s">
        <v>46</v>
      </c>
      <c r="AF2">
        <v>18</v>
      </c>
      <c r="AN2" s="1">
        <v>43156</v>
      </c>
      <c r="AO2">
        <v>70</v>
      </c>
    </row>
    <row r="3" spans="1:41" x14ac:dyDescent="0.25">
      <c r="A3" t="s">
        <v>41</v>
      </c>
      <c r="B3" t="s">
        <v>88</v>
      </c>
      <c r="C3" t="s">
        <v>89</v>
      </c>
      <c r="D3" t="s">
        <v>90</v>
      </c>
      <c r="E3" t="s">
        <v>90</v>
      </c>
      <c r="F3" t="s">
        <v>44</v>
      </c>
      <c r="G3" s="1">
        <v>43101</v>
      </c>
      <c r="H3" t="s">
        <v>45</v>
      </c>
      <c r="J3" t="s">
        <v>46</v>
      </c>
      <c r="L3" t="s">
        <v>58</v>
      </c>
      <c r="N3" t="s">
        <v>94</v>
      </c>
      <c r="P3" t="s">
        <v>83</v>
      </c>
      <c r="T3" t="s">
        <v>61</v>
      </c>
      <c r="U3" t="s">
        <v>65</v>
      </c>
      <c r="V3" t="s">
        <v>62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 t="s">
        <v>46</v>
      </c>
      <c r="AF3">
        <v>513</v>
      </c>
      <c r="AN3" s="1">
        <v>43142</v>
      </c>
      <c r="AO3">
        <v>93</v>
      </c>
    </row>
    <row r="4" spans="1:41" x14ac:dyDescent="0.25">
      <c r="A4" t="s">
        <v>41</v>
      </c>
      <c r="B4" t="s">
        <v>80</v>
      </c>
      <c r="C4" t="s">
        <v>81</v>
      </c>
      <c r="D4" t="s">
        <v>96</v>
      </c>
      <c r="E4" t="s">
        <v>96</v>
      </c>
      <c r="F4" t="s">
        <v>44</v>
      </c>
      <c r="G4" s="1">
        <v>43101</v>
      </c>
      <c r="H4" t="s">
        <v>45</v>
      </c>
      <c r="J4" t="s">
        <v>46</v>
      </c>
      <c r="N4" t="s">
        <v>61</v>
      </c>
      <c r="P4" t="s">
        <v>83</v>
      </c>
      <c r="T4" t="s">
        <v>61</v>
      </c>
      <c r="V4" t="s">
        <v>62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 t="s">
        <v>46</v>
      </c>
      <c r="AF4">
        <v>20</v>
      </c>
      <c r="AN4" s="1">
        <v>43143</v>
      </c>
      <c r="AO4">
        <v>95</v>
      </c>
    </row>
    <row r="5" spans="1:41" x14ac:dyDescent="0.25">
      <c r="A5" t="s">
        <v>41</v>
      </c>
      <c r="B5" t="s">
        <v>88</v>
      </c>
      <c r="C5" t="s">
        <v>89</v>
      </c>
      <c r="D5" t="s">
        <v>90</v>
      </c>
      <c r="E5" t="s">
        <v>90</v>
      </c>
      <c r="F5" t="s">
        <v>44</v>
      </c>
      <c r="G5" s="1">
        <v>43101</v>
      </c>
      <c r="H5" t="s">
        <v>45</v>
      </c>
      <c r="J5" t="s">
        <v>46</v>
      </c>
      <c r="L5" t="s">
        <v>58</v>
      </c>
      <c r="N5" t="s">
        <v>78</v>
      </c>
      <c r="P5" t="s">
        <v>83</v>
      </c>
      <c r="T5" t="s">
        <v>61</v>
      </c>
      <c r="V5" t="s">
        <v>62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 t="s">
        <v>46</v>
      </c>
      <c r="AF5">
        <v>18</v>
      </c>
      <c r="AN5" s="1">
        <v>43157</v>
      </c>
      <c r="AO5">
        <v>184</v>
      </c>
    </row>
    <row r="6" spans="1:41" x14ac:dyDescent="0.25">
      <c r="A6" t="s">
        <v>41</v>
      </c>
      <c r="B6" t="s">
        <v>80</v>
      </c>
      <c r="C6" t="s">
        <v>81</v>
      </c>
      <c r="D6" t="s">
        <v>96</v>
      </c>
      <c r="E6" t="s">
        <v>96</v>
      </c>
      <c r="F6" t="s">
        <v>44</v>
      </c>
      <c r="G6" s="1">
        <v>43101</v>
      </c>
      <c r="H6" t="s">
        <v>45</v>
      </c>
      <c r="J6" t="s">
        <v>46</v>
      </c>
      <c r="P6" t="s">
        <v>83</v>
      </c>
      <c r="V6" t="s">
        <v>62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 t="s">
        <v>46</v>
      </c>
      <c r="AF6">
        <v>10</v>
      </c>
      <c r="AN6" s="1"/>
    </row>
    <row r="7" spans="1:41" x14ac:dyDescent="0.25">
      <c r="A7" t="s">
        <v>41</v>
      </c>
      <c r="B7" t="s">
        <v>80</v>
      </c>
      <c r="C7" t="s">
        <v>81</v>
      </c>
      <c r="D7" t="s">
        <v>96</v>
      </c>
      <c r="E7" t="s">
        <v>96</v>
      </c>
      <c r="F7" t="s">
        <v>44</v>
      </c>
      <c r="G7" s="1">
        <v>43101</v>
      </c>
      <c r="H7" t="s">
        <v>45</v>
      </c>
      <c r="J7" t="s">
        <v>46</v>
      </c>
      <c r="P7" t="s">
        <v>83</v>
      </c>
      <c r="V7" t="s">
        <v>62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 t="s">
        <v>46</v>
      </c>
      <c r="AF7">
        <v>10</v>
      </c>
      <c r="AN7" s="1"/>
    </row>
    <row r="8" spans="1:41" x14ac:dyDescent="0.25">
      <c r="A8" t="s">
        <v>41</v>
      </c>
      <c r="B8" t="s">
        <v>80</v>
      </c>
      <c r="C8" t="s">
        <v>81</v>
      </c>
      <c r="D8" t="s">
        <v>96</v>
      </c>
      <c r="E8" t="s">
        <v>96</v>
      </c>
      <c r="F8" t="s">
        <v>44</v>
      </c>
      <c r="G8" s="1">
        <v>43101</v>
      </c>
      <c r="H8" t="s">
        <v>45</v>
      </c>
      <c r="J8" t="s">
        <v>46</v>
      </c>
      <c r="P8" t="s">
        <v>83</v>
      </c>
      <c r="V8" t="s">
        <v>62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 t="s">
        <v>46</v>
      </c>
      <c r="AF8">
        <v>10</v>
      </c>
      <c r="AN8" s="1"/>
    </row>
    <row r="9" spans="1:41" x14ac:dyDescent="0.25">
      <c r="A9" t="s">
        <v>41</v>
      </c>
      <c r="B9" t="s">
        <v>42</v>
      </c>
      <c r="C9" t="s">
        <v>56</v>
      </c>
      <c r="D9" t="s">
        <v>57</v>
      </c>
      <c r="E9" t="s">
        <v>57</v>
      </c>
      <c r="F9" t="s">
        <v>44</v>
      </c>
      <c r="G9" s="1">
        <v>43102</v>
      </c>
      <c r="H9" t="s">
        <v>45</v>
      </c>
      <c r="J9" t="s">
        <v>46</v>
      </c>
      <c r="L9" t="s">
        <v>58</v>
      </c>
      <c r="N9" t="s">
        <v>59</v>
      </c>
      <c r="P9" t="s">
        <v>60</v>
      </c>
      <c r="T9" t="s">
        <v>61</v>
      </c>
      <c r="V9" t="s">
        <v>63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 t="s">
        <v>46</v>
      </c>
      <c r="AF9">
        <v>8</v>
      </c>
      <c r="AN9" s="1">
        <v>43135</v>
      </c>
      <c r="AO9">
        <v>7</v>
      </c>
    </row>
    <row r="10" spans="1:41" x14ac:dyDescent="0.25">
      <c r="A10" t="s">
        <v>41</v>
      </c>
      <c r="B10" t="s">
        <v>42</v>
      </c>
      <c r="D10" t="s">
        <v>66</v>
      </c>
      <c r="E10" t="s">
        <v>66</v>
      </c>
      <c r="F10" t="s">
        <v>44</v>
      </c>
      <c r="G10" s="1">
        <v>43102</v>
      </c>
      <c r="H10" t="s">
        <v>45</v>
      </c>
      <c r="J10" t="s">
        <v>46</v>
      </c>
      <c r="L10" t="s">
        <v>58</v>
      </c>
      <c r="N10" t="s">
        <v>61</v>
      </c>
      <c r="O10" t="s">
        <v>67</v>
      </c>
      <c r="P10" t="s">
        <v>41</v>
      </c>
      <c r="R10" t="s">
        <v>42</v>
      </c>
      <c r="T10" t="s">
        <v>47</v>
      </c>
      <c r="V10" t="s">
        <v>55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 t="s">
        <v>46</v>
      </c>
      <c r="AF10">
        <v>12</v>
      </c>
      <c r="AN10" s="1">
        <v>43137</v>
      </c>
      <c r="AO10">
        <v>9</v>
      </c>
    </row>
    <row r="11" spans="1:41" x14ac:dyDescent="0.25">
      <c r="A11" t="s">
        <v>41</v>
      </c>
      <c r="B11" t="s">
        <v>42</v>
      </c>
      <c r="C11" t="s">
        <v>56</v>
      </c>
      <c r="D11" t="s">
        <v>66</v>
      </c>
      <c r="E11" t="s">
        <v>66</v>
      </c>
      <c r="F11" t="s">
        <v>44</v>
      </c>
      <c r="G11" s="1">
        <v>43102</v>
      </c>
      <c r="H11" t="s">
        <v>45</v>
      </c>
      <c r="J11" t="s">
        <v>46</v>
      </c>
      <c r="L11" t="s">
        <v>58</v>
      </c>
      <c r="N11" t="s">
        <v>61</v>
      </c>
      <c r="O11" t="s">
        <v>65</v>
      </c>
      <c r="P11" t="s">
        <v>41</v>
      </c>
      <c r="R11" t="s">
        <v>42</v>
      </c>
      <c r="T11" t="s">
        <v>47</v>
      </c>
      <c r="V11" t="s">
        <v>68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0</v>
      </c>
      <c r="AD11" t="s">
        <v>46</v>
      </c>
      <c r="AF11">
        <v>11</v>
      </c>
      <c r="AN11" s="1">
        <v>43137</v>
      </c>
      <c r="AO11">
        <v>10</v>
      </c>
    </row>
    <row r="12" spans="1:41" x14ac:dyDescent="0.25">
      <c r="A12" t="s">
        <v>41</v>
      </c>
      <c r="B12" t="s">
        <v>42</v>
      </c>
      <c r="C12" t="s">
        <v>56</v>
      </c>
      <c r="D12" t="s">
        <v>66</v>
      </c>
      <c r="E12" t="s">
        <v>66</v>
      </c>
      <c r="F12" t="s">
        <v>44</v>
      </c>
      <c r="G12" s="1">
        <v>43102</v>
      </c>
      <c r="H12" t="s">
        <v>45</v>
      </c>
      <c r="J12" t="s">
        <v>46</v>
      </c>
      <c r="L12" t="s">
        <v>58</v>
      </c>
      <c r="N12" t="s">
        <v>61</v>
      </c>
      <c r="O12" t="s">
        <v>67</v>
      </c>
      <c r="P12" t="s">
        <v>41</v>
      </c>
      <c r="R12" t="s">
        <v>42</v>
      </c>
      <c r="T12" t="s">
        <v>47</v>
      </c>
      <c r="V12" t="s">
        <v>62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 t="s">
        <v>46</v>
      </c>
      <c r="AF12">
        <v>9</v>
      </c>
      <c r="AN12" s="1">
        <v>43137</v>
      </c>
      <c r="AO12">
        <v>11</v>
      </c>
    </row>
    <row r="13" spans="1:41" x14ac:dyDescent="0.25">
      <c r="A13" t="s">
        <v>41</v>
      </c>
      <c r="B13" t="s">
        <v>88</v>
      </c>
      <c r="C13" t="s">
        <v>89</v>
      </c>
      <c r="D13" t="s">
        <v>90</v>
      </c>
      <c r="E13" t="s">
        <v>90</v>
      </c>
      <c r="F13" t="s">
        <v>44</v>
      </c>
      <c r="G13" s="1">
        <v>43102</v>
      </c>
      <c r="H13" t="s">
        <v>45</v>
      </c>
      <c r="J13" t="s">
        <v>46</v>
      </c>
      <c r="L13" t="s">
        <v>64</v>
      </c>
      <c r="N13" t="s">
        <v>78</v>
      </c>
      <c r="P13" t="s">
        <v>83</v>
      </c>
      <c r="T13" t="s">
        <v>61</v>
      </c>
      <c r="V13" t="s">
        <v>62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 t="s">
        <v>46</v>
      </c>
      <c r="AF13">
        <v>137</v>
      </c>
      <c r="AN13" s="1">
        <v>43143</v>
      </c>
      <c r="AO13">
        <v>94</v>
      </c>
    </row>
    <row r="14" spans="1:41" x14ac:dyDescent="0.25">
      <c r="A14" t="s">
        <v>41</v>
      </c>
      <c r="B14" t="s">
        <v>42</v>
      </c>
      <c r="C14" t="s">
        <v>56</v>
      </c>
      <c r="D14" t="s">
        <v>43</v>
      </c>
      <c r="E14" t="s">
        <v>43</v>
      </c>
      <c r="F14" t="s">
        <v>44</v>
      </c>
      <c r="G14" s="1">
        <v>43102</v>
      </c>
      <c r="H14" t="s">
        <v>45</v>
      </c>
      <c r="J14" t="s">
        <v>46</v>
      </c>
      <c r="L14" t="s">
        <v>98</v>
      </c>
      <c r="N14" t="s">
        <v>61</v>
      </c>
      <c r="O14" t="s">
        <v>100</v>
      </c>
      <c r="P14" t="s">
        <v>41</v>
      </c>
      <c r="R14" t="s">
        <v>49</v>
      </c>
      <c r="T14" t="s">
        <v>61</v>
      </c>
      <c r="U14" t="s">
        <v>101</v>
      </c>
      <c r="V14" t="s">
        <v>63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 t="s">
        <v>46</v>
      </c>
      <c r="AF14">
        <v>17</v>
      </c>
      <c r="AN14" s="1">
        <v>43146</v>
      </c>
      <c r="AO14">
        <v>106</v>
      </c>
    </row>
    <row r="15" spans="1:41" x14ac:dyDescent="0.25">
      <c r="A15" t="s">
        <v>41</v>
      </c>
      <c r="B15" t="s">
        <v>88</v>
      </c>
      <c r="C15" t="s">
        <v>89</v>
      </c>
      <c r="D15" t="s">
        <v>90</v>
      </c>
      <c r="E15" t="s">
        <v>90</v>
      </c>
      <c r="F15" t="s">
        <v>44</v>
      </c>
      <c r="G15" s="1">
        <v>43102</v>
      </c>
      <c r="H15" t="s">
        <v>45</v>
      </c>
      <c r="J15" t="s">
        <v>46</v>
      </c>
      <c r="L15" t="s">
        <v>58</v>
      </c>
      <c r="N15" t="s">
        <v>78</v>
      </c>
      <c r="P15" t="s">
        <v>83</v>
      </c>
      <c r="T15" t="s">
        <v>61</v>
      </c>
      <c r="V15" t="s">
        <v>62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 t="s">
        <v>46</v>
      </c>
      <c r="AF15">
        <v>14</v>
      </c>
      <c r="AN15" s="1">
        <v>43157</v>
      </c>
      <c r="AO15">
        <v>185</v>
      </c>
    </row>
    <row r="16" spans="1:41" x14ac:dyDescent="0.25">
      <c r="A16" t="s">
        <v>41</v>
      </c>
      <c r="B16" t="s">
        <v>80</v>
      </c>
      <c r="C16" t="s">
        <v>81</v>
      </c>
      <c r="D16" t="s">
        <v>96</v>
      </c>
      <c r="E16" t="s">
        <v>96</v>
      </c>
      <c r="F16" t="s">
        <v>44</v>
      </c>
      <c r="G16" s="1">
        <v>43102</v>
      </c>
      <c r="H16" t="s">
        <v>45</v>
      </c>
      <c r="J16" t="s">
        <v>46</v>
      </c>
      <c r="P16" t="s">
        <v>83</v>
      </c>
      <c r="V16" t="s">
        <v>62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 t="s">
        <v>46</v>
      </c>
      <c r="AF16">
        <v>20</v>
      </c>
      <c r="AN16" s="1"/>
    </row>
    <row r="17" spans="1:41" x14ac:dyDescent="0.25">
      <c r="A17" t="s">
        <v>41</v>
      </c>
      <c r="B17" t="s">
        <v>80</v>
      </c>
      <c r="C17" t="s">
        <v>81</v>
      </c>
      <c r="D17" t="s">
        <v>96</v>
      </c>
      <c r="E17" t="s">
        <v>96</v>
      </c>
      <c r="F17" t="s">
        <v>44</v>
      </c>
      <c r="G17" s="1">
        <v>43102</v>
      </c>
      <c r="H17" t="s">
        <v>45</v>
      </c>
      <c r="J17" t="s">
        <v>46</v>
      </c>
      <c r="P17" t="s">
        <v>83</v>
      </c>
      <c r="V17" t="s">
        <v>62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 t="s">
        <v>46</v>
      </c>
      <c r="AF17">
        <v>10</v>
      </c>
      <c r="AN17" s="1"/>
    </row>
    <row r="18" spans="1:41" x14ac:dyDescent="0.25">
      <c r="A18" t="s">
        <v>41</v>
      </c>
      <c r="B18" t="s">
        <v>80</v>
      </c>
      <c r="C18" t="s">
        <v>81</v>
      </c>
      <c r="D18" t="s">
        <v>96</v>
      </c>
      <c r="E18" t="s">
        <v>96</v>
      </c>
      <c r="F18" t="s">
        <v>44</v>
      </c>
      <c r="G18" s="1">
        <v>43102</v>
      </c>
      <c r="H18" t="s">
        <v>45</v>
      </c>
      <c r="J18" t="s">
        <v>46</v>
      </c>
      <c r="P18" t="s">
        <v>83</v>
      </c>
      <c r="V18" t="s">
        <v>62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 t="s">
        <v>46</v>
      </c>
      <c r="AF18">
        <v>12</v>
      </c>
      <c r="AN18" s="1"/>
    </row>
    <row r="19" spans="1:41" x14ac:dyDescent="0.25">
      <c r="A19" t="s">
        <v>41</v>
      </c>
      <c r="B19" t="s">
        <v>42</v>
      </c>
      <c r="C19" t="s">
        <v>56</v>
      </c>
      <c r="D19" t="s">
        <v>43</v>
      </c>
      <c r="E19" t="s">
        <v>43</v>
      </c>
      <c r="F19" t="s">
        <v>44</v>
      </c>
      <c r="G19" s="1">
        <v>43104</v>
      </c>
      <c r="H19" t="s">
        <v>45</v>
      </c>
      <c r="J19" t="s">
        <v>46</v>
      </c>
      <c r="L19" t="s">
        <v>58</v>
      </c>
      <c r="N19" t="s">
        <v>59</v>
      </c>
      <c r="P19" t="s">
        <v>41</v>
      </c>
      <c r="R19" t="s">
        <v>42</v>
      </c>
      <c r="T19" t="s">
        <v>61</v>
      </c>
      <c r="U19" t="s">
        <v>101</v>
      </c>
      <c r="V19" t="s">
        <v>63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 t="s">
        <v>46</v>
      </c>
      <c r="AF19">
        <v>17</v>
      </c>
      <c r="AN19" s="1">
        <v>43146</v>
      </c>
      <c r="AO19">
        <v>105</v>
      </c>
    </row>
    <row r="20" spans="1:41" x14ac:dyDescent="0.25">
      <c r="A20" t="s">
        <v>41</v>
      </c>
      <c r="B20" t="s">
        <v>42</v>
      </c>
      <c r="C20" t="s">
        <v>56</v>
      </c>
      <c r="D20" t="s">
        <v>66</v>
      </c>
      <c r="E20" t="s">
        <v>66</v>
      </c>
      <c r="F20" t="s">
        <v>44</v>
      </c>
      <c r="G20" s="1">
        <v>43105</v>
      </c>
      <c r="H20" t="s">
        <v>45</v>
      </c>
      <c r="J20" t="s">
        <v>46</v>
      </c>
      <c r="L20" t="s">
        <v>58</v>
      </c>
      <c r="N20" t="s">
        <v>69</v>
      </c>
      <c r="P20" t="s">
        <v>41</v>
      </c>
      <c r="R20" t="s">
        <v>42</v>
      </c>
      <c r="T20" t="s">
        <v>47</v>
      </c>
      <c r="V20" t="s">
        <v>62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 t="s">
        <v>46</v>
      </c>
      <c r="AF20">
        <v>6</v>
      </c>
      <c r="AN20" s="1">
        <v>43137</v>
      </c>
      <c r="AO20">
        <v>12</v>
      </c>
    </row>
    <row r="21" spans="1:41" x14ac:dyDescent="0.25">
      <c r="A21" t="s">
        <v>41</v>
      </c>
      <c r="B21" t="s">
        <v>42</v>
      </c>
      <c r="C21" t="s">
        <v>56</v>
      </c>
      <c r="D21" t="s">
        <v>66</v>
      </c>
      <c r="E21" t="s">
        <v>66</v>
      </c>
      <c r="F21" t="s">
        <v>44</v>
      </c>
      <c r="G21" s="1">
        <v>43105</v>
      </c>
      <c r="H21" t="s">
        <v>45</v>
      </c>
      <c r="J21" t="s">
        <v>46</v>
      </c>
      <c r="L21" t="s">
        <v>70</v>
      </c>
      <c r="N21" t="s">
        <v>61</v>
      </c>
      <c r="O21" t="s">
        <v>65</v>
      </c>
      <c r="P21" t="s">
        <v>41</v>
      </c>
      <c r="R21" t="s">
        <v>42</v>
      </c>
      <c r="T21" t="s">
        <v>47</v>
      </c>
      <c r="V21" t="s">
        <v>48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 t="s">
        <v>46</v>
      </c>
      <c r="AF21">
        <v>9</v>
      </c>
      <c r="AN21" s="1">
        <v>43137</v>
      </c>
      <c r="AO21">
        <v>13</v>
      </c>
    </row>
    <row r="22" spans="1:41" x14ac:dyDescent="0.25">
      <c r="A22" t="s">
        <v>41</v>
      </c>
      <c r="B22" t="s">
        <v>42</v>
      </c>
      <c r="C22" t="s">
        <v>56</v>
      </c>
      <c r="D22" t="s">
        <v>66</v>
      </c>
      <c r="E22" t="s">
        <v>66</v>
      </c>
      <c r="F22" t="s">
        <v>44</v>
      </c>
      <c r="G22" s="1">
        <v>43105</v>
      </c>
      <c r="H22" t="s">
        <v>45</v>
      </c>
      <c r="J22" t="s">
        <v>46</v>
      </c>
      <c r="L22" t="s">
        <v>58</v>
      </c>
      <c r="N22" t="s">
        <v>71</v>
      </c>
      <c r="P22" t="s">
        <v>41</v>
      </c>
      <c r="R22" t="s">
        <v>42</v>
      </c>
      <c r="T22" t="s">
        <v>47</v>
      </c>
      <c r="V22" t="s">
        <v>62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 t="s">
        <v>46</v>
      </c>
      <c r="AF22">
        <v>11</v>
      </c>
      <c r="AN22" s="1">
        <v>43137</v>
      </c>
      <c r="AO22">
        <v>14</v>
      </c>
    </row>
    <row r="23" spans="1:41" x14ac:dyDescent="0.25">
      <c r="A23" t="s">
        <v>41</v>
      </c>
      <c r="B23" t="s">
        <v>80</v>
      </c>
      <c r="C23" t="s">
        <v>81</v>
      </c>
      <c r="D23" t="s">
        <v>96</v>
      </c>
      <c r="E23" t="s">
        <v>96</v>
      </c>
      <c r="F23" t="s">
        <v>44</v>
      </c>
      <c r="G23" s="1">
        <v>43105</v>
      </c>
      <c r="H23" t="s">
        <v>45</v>
      </c>
      <c r="J23" t="s">
        <v>46</v>
      </c>
      <c r="P23" t="s">
        <v>83</v>
      </c>
      <c r="V23" t="s">
        <v>62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 t="s">
        <v>46</v>
      </c>
      <c r="AF23">
        <v>10</v>
      </c>
      <c r="AN23" s="1"/>
    </row>
    <row r="24" spans="1:41" x14ac:dyDescent="0.25">
      <c r="A24" t="s">
        <v>41</v>
      </c>
      <c r="B24" t="s">
        <v>80</v>
      </c>
      <c r="C24" t="s">
        <v>81</v>
      </c>
      <c r="D24" t="s">
        <v>96</v>
      </c>
      <c r="E24" t="s">
        <v>96</v>
      </c>
      <c r="F24" t="s">
        <v>44</v>
      </c>
      <c r="G24" s="1">
        <v>43105</v>
      </c>
      <c r="H24" t="s">
        <v>45</v>
      </c>
      <c r="J24" t="s">
        <v>46</v>
      </c>
      <c r="P24" t="s">
        <v>83</v>
      </c>
      <c r="V24" t="s">
        <v>62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 t="s">
        <v>46</v>
      </c>
      <c r="AF24">
        <v>8</v>
      </c>
      <c r="AN24" s="1"/>
    </row>
    <row r="25" spans="1:41" x14ac:dyDescent="0.25">
      <c r="A25" t="s">
        <v>41</v>
      </c>
      <c r="B25" t="s">
        <v>80</v>
      </c>
      <c r="C25" t="s">
        <v>81</v>
      </c>
      <c r="D25" t="s">
        <v>96</v>
      </c>
      <c r="E25" t="s">
        <v>96</v>
      </c>
      <c r="F25" t="s">
        <v>44</v>
      </c>
      <c r="G25" s="1">
        <v>43105</v>
      </c>
      <c r="H25" t="s">
        <v>45</v>
      </c>
      <c r="J25" t="s">
        <v>46</v>
      </c>
      <c r="P25" t="s">
        <v>60</v>
      </c>
      <c r="V25" t="s">
        <v>62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 t="s">
        <v>46</v>
      </c>
      <c r="AF25">
        <v>10</v>
      </c>
      <c r="AN25" s="1"/>
    </row>
    <row r="26" spans="1:41" x14ac:dyDescent="0.25">
      <c r="A26" t="s">
        <v>41</v>
      </c>
      <c r="B26" t="s">
        <v>80</v>
      </c>
      <c r="C26" t="s">
        <v>81</v>
      </c>
      <c r="D26" t="s">
        <v>96</v>
      </c>
      <c r="E26" t="s">
        <v>96</v>
      </c>
      <c r="F26" t="s">
        <v>44</v>
      </c>
      <c r="G26" s="1">
        <v>43108</v>
      </c>
      <c r="H26" t="s">
        <v>45</v>
      </c>
      <c r="J26" t="s">
        <v>46</v>
      </c>
      <c r="P26" t="s">
        <v>60</v>
      </c>
      <c r="V26" t="s">
        <v>62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 t="s">
        <v>46</v>
      </c>
      <c r="AF26">
        <v>10</v>
      </c>
      <c r="AN26" s="1"/>
    </row>
    <row r="27" spans="1:41" x14ac:dyDescent="0.25">
      <c r="A27" t="s">
        <v>41</v>
      </c>
      <c r="B27" t="s">
        <v>80</v>
      </c>
      <c r="C27" t="s">
        <v>81</v>
      </c>
      <c r="D27" t="s">
        <v>96</v>
      </c>
      <c r="E27" t="s">
        <v>96</v>
      </c>
      <c r="F27" t="s">
        <v>44</v>
      </c>
      <c r="G27" s="1">
        <v>43108</v>
      </c>
      <c r="H27" t="s">
        <v>45</v>
      </c>
      <c r="J27" t="s">
        <v>46</v>
      </c>
      <c r="P27" t="s">
        <v>83</v>
      </c>
      <c r="V27" t="s">
        <v>62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 t="s">
        <v>46</v>
      </c>
      <c r="AF27">
        <v>12</v>
      </c>
      <c r="AN27" s="1"/>
    </row>
    <row r="28" spans="1:41" x14ac:dyDescent="0.25">
      <c r="A28" t="s">
        <v>41</v>
      </c>
      <c r="B28" t="s">
        <v>80</v>
      </c>
      <c r="C28" t="s">
        <v>81</v>
      </c>
      <c r="D28" t="s">
        <v>96</v>
      </c>
      <c r="E28" t="s">
        <v>96</v>
      </c>
      <c r="F28" t="s">
        <v>44</v>
      </c>
      <c r="G28" s="1">
        <v>43108</v>
      </c>
      <c r="H28" t="s">
        <v>45</v>
      </c>
      <c r="J28" t="s">
        <v>46</v>
      </c>
      <c r="P28" t="s">
        <v>60</v>
      </c>
      <c r="V28" t="s">
        <v>63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 t="s">
        <v>46</v>
      </c>
      <c r="AF28">
        <v>10</v>
      </c>
      <c r="AN28" s="1"/>
    </row>
    <row r="29" spans="1:41" x14ac:dyDescent="0.25">
      <c r="A29" t="s">
        <v>41</v>
      </c>
      <c r="B29" t="s">
        <v>42</v>
      </c>
      <c r="C29" t="s">
        <v>56</v>
      </c>
      <c r="D29" t="s">
        <v>77</v>
      </c>
      <c r="E29" t="s">
        <v>77</v>
      </c>
      <c r="F29" t="s">
        <v>44</v>
      </c>
      <c r="G29" s="1">
        <v>43110</v>
      </c>
      <c r="H29" t="s">
        <v>45</v>
      </c>
      <c r="J29" t="s">
        <v>46</v>
      </c>
      <c r="L29" t="s">
        <v>92</v>
      </c>
      <c r="N29" t="s">
        <v>61</v>
      </c>
      <c r="P29" t="s">
        <v>41</v>
      </c>
      <c r="T29" t="s">
        <v>61</v>
      </c>
      <c r="U29" t="s">
        <v>102</v>
      </c>
      <c r="V29" t="s">
        <v>84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 t="s">
        <v>46</v>
      </c>
      <c r="AF29">
        <v>17</v>
      </c>
      <c r="AN29" s="1">
        <v>43147</v>
      </c>
      <c r="AO29">
        <v>110</v>
      </c>
    </row>
    <row r="30" spans="1:41" x14ac:dyDescent="0.25">
      <c r="A30" t="s">
        <v>41</v>
      </c>
      <c r="B30" t="s">
        <v>80</v>
      </c>
      <c r="C30" t="s">
        <v>81</v>
      </c>
      <c r="D30" t="s">
        <v>96</v>
      </c>
      <c r="E30" t="s">
        <v>96</v>
      </c>
      <c r="F30" t="s">
        <v>44</v>
      </c>
      <c r="G30" s="1">
        <v>43110</v>
      </c>
      <c r="H30" t="s">
        <v>45</v>
      </c>
      <c r="J30" t="s">
        <v>46</v>
      </c>
      <c r="P30" t="s">
        <v>60</v>
      </c>
      <c r="V30" t="s">
        <v>62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 t="s">
        <v>46</v>
      </c>
      <c r="AF30">
        <v>10</v>
      </c>
      <c r="AN30" s="1"/>
    </row>
    <row r="31" spans="1:41" x14ac:dyDescent="0.25">
      <c r="A31" t="s">
        <v>41</v>
      </c>
      <c r="B31" t="s">
        <v>80</v>
      </c>
      <c r="C31" t="s">
        <v>81</v>
      </c>
      <c r="D31" t="s">
        <v>96</v>
      </c>
      <c r="E31" t="s">
        <v>96</v>
      </c>
      <c r="F31" t="s">
        <v>44</v>
      </c>
      <c r="G31" s="1">
        <v>43110</v>
      </c>
      <c r="H31" t="s">
        <v>45</v>
      </c>
      <c r="J31" t="s">
        <v>46</v>
      </c>
      <c r="P31" t="s">
        <v>83</v>
      </c>
      <c r="V31" t="s">
        <v>62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 t="s">
        <v>46</v>
      </c>
      <c r="AF31">
        <v>16</v>
      </c>
      <c r="AN31" s="1"/>
    </row>
    <row r="32" spans="1:41" x14ac:dyDescent="0.25">
      <c r="A32" t="s">
        <v>41</v>
      </c>
      <c r="B32" t="s">
        <v>80</v>
      </c>
      <c r="C32" t="s">
        <v>81</v>
      </c>
      <c r="D32" t="s">
        <v>96</v>
      </c>
      <c r="E32" t="s">
        <v>96</v>
      </c>
      <c r="F32" t="s">
        <v>44</v>
      </c>
      <c r="G32" s="1">
        <v>43110</v>
      </c>
      <c r="H32" t="s">
        <v>45</v>
      </c>
      <c r="J32" t="s">
        <v>46</v>
      </c>
      <c r="P32" t="s">
        <v>83</v>
      </c>
      <c r="V32" t="s">
        <v>62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 t="s">
        <v>46</v>
      </c>
      <c r="AF32">
        <v>10</v>
      </c>
      <c r="AN32" s="1"/>
    </row>
    <row r="33" spans="1:41" x14ac:dyDescent="0.25">
      <c r="A33" t="s">
        <v>41</v>
      </c>
      <c r="B33" t="s">
        <v>80</v>
      </c>
      <c r="C33" t="s">
        <v>81</v>
      </c>
      <c r="D33" t="s">
        <v>96</v>
      </c>
      <c r="E33" t="s">
        <v>96</v>
      </c>
      <c r="F33" t="s">
        <v>44</v>
      </c>
      <c r="G33" s="1">
        <v>43113</v>
      </c>
      <c r="H33" t="s">
        <v>45</v>
      </c>
      <c r="J33" t="s">
        <v>46</v>
      </c>
      <c r="P33" t="s">
        <v>83</v>
      </c>
      <c r="V33" t="s">
        <v>63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 t="s">
        <v>46</v>
      </c>
      <c r="AF33">
        <v>15</v>
      </c>
      <c r="AN33" s="1"/>
    </row>
    <row r="34" spans="1:41" x14ac:dyDescent="0.25">
      <c r="A34" t="s">
        <v>41</v>
      </c>
      <c r="B34" t="s">
        <v>80</v>
      </c>
      <c r="C34" t="s">
        <v>81</v>
      </c>
      <c r="D34" t="s">
        <v>96</v>
      </c>
      <c r="E34" t="s">
        <v>96</v>
      </c>
      <c r="F34" t="s">
        <v>44</v>
      </c>
      <c r="G34" s="1">
        <v>43113</v>
      </c>
      <c r="H34" t="s">
        <v>45</v>
      </c>
      <c r="J34" t="s">
        <v>46</v>
      </c>
      <c r="P34" t="s">
        <v>83</v>
      </c>
      <c r="V34" t="s">
        <v>63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 t="s">
        <v>46</v>
      </c>
      <c r="AF34">
        <v>10</v>
      </c>
      <c r="AN34" s="1"/>
    </row>
    <row r="35" spans="1:41" x14ac:dyDescent="0.25">
      <c r="A35" t="s">
        <v>41</v>
      </c>
      <c r="B35" t="s">
        <v>80</v>
      </c>
      <c r="C35" t="s">
        <v>81</v>
      </c>
      <c r="D35" t="s">
        <v>96</v>
      </c>
      <c r="E35" t="s">
        <v>96</v>
      </c>
      <c r="F35" t="s">
        <v>44</v>
      </c>
      <c r="G35" s="1">
        <v>43113</v>
      </c>
      <c r="H35" t="s">
        <v>45</v>
      </c>
      <c r="J35" t="s">
        <v>46</v>
      </c>
      <c r="P35" t="s">
        <v>60</v>
      </c>
      <c r="V35" t="s">
        <v>63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 t="s">
        <v>46</v>
      </c>
      <c r="AF35">
        <v>14</v>
      </c>
      <c r="AN35" s="1"/>
    </row>
    <row r="36" spans="1:41" x14ac:dyDescent="0.25">
      <c r="A36" t="s">
        <v>41</v>
      </c>
      <c r="B36" t="s">
        <v>42</v>
      </c>
      <c r="C36" t="s">
        <v>56</v>
      </c>
      <c r="D36" t="s">
        <v>77</v>
      </c>
      <c r="E36" t="s">
        <v>77</v>
      </c>
      <c r="F36" t="s">
        <v>44</v>
      </c>
      <c r="G36" s="1">
        <v>43114</v>
      </c>
      <c r="H36" t="s">
        <v>45</v>
      </c>
      <c r="J36" t="s">
        <v>46</v>
      </c>
      <c r="N36" t="s">
        <v>59</v>
      </c>
      <c r="P36" t="s">
        <v>41</v>
      </c>
      <c r="R36" t="s">
        <v>42</v>
      </c>
      <c r="T36" t="s">
        <v>61</v>
      </c>
      <c r="U36" t="s">
        <v>102</v>
      </c>
      <c r="V36" t="s">
        <v>103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 t="s">
        <v>46</v>
      </c>
      <c r="AF36">
        <v>10</v>
      </c>
      <c r="AN36" s="1">
        <v>43146</v>
      </c>
      <c r="AO36">
        <v>107</v>
      </c>
    </row>
    <row r="37" spans="1:41" x14ac:dyDescent="0.25">
      <c r="A37" t="s">
        <v>41</v>
      </c>
      <c r="B37" t="s">
        <v>88</v>
      </c>
      <c r="C37" t="s">
        <v>89</v>
      </c>
      <c r="D37" t="s">
        <v>90</v>
      </c>
      <c r="E37" t="s">
        <v>90</v>
      </c>
      <c r="F37" t="s">
        <v>44</v>
      </c>
      <c r="G37" s="1">
        <v>43114</v>
      </c>
      <c r="H37" t="s">
        <v>45</v>
      </c>
      <c r="J37" t="s">
        <v>46</v>
      </c>
      <c r="L37" t="s">
        <v>58</v>
      </c>
      <c r="N37" t="s">
        <v>78</v>
      </c>
      <c r="P37" t="s">
        <v>83</v>
      </c>
      <c r="T37" t="s">
        <v>61</v>
      </c>
      <c r="V37" t="s">
        <v>62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 t="s">
        <v>46</v>
      </c>
      <c r="AF37">
        <v>27</v>
      </c>
      <c r="AN37" s="1">
        <v>43157</v>
      </c>
      <c r="AO37">
        <v>191</v>
      </c>
    </row>
    <row r="38" spans="1:41" x14ac:dyDescent="0.25">
      <c r="A38" t="s">
        <v>41</v>
      </c>
      <c r="B38" t="s">
        <v>80</v>
      </c>
      <c r="C38" t="s">
        <v>81</v>
      </c>
      <c r="D38" t="s">
        <v>96</v>
      </c>
      <c r="E38" t="s">
        <v>96</v>
      </c>
      <c r="F38" t="s">
        <v>44</v>
      </c>
      <c r="G38" s="1">
        <v>43115</v>
      </c>
      <c r="H38" t="s">
        <v>45</v>
      </c>
      <c r="J38" t="s">
        <v>46</v>
      </c>
      <c r="P38" t="s">
        <v>60</v>
      </c>
      <c r="V38" t="s">
        <v>63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 t="s">
        <v>46</v>
      </c>
      <c r="AF38">
        <v>15</v>
      </c>
      <c r="AN38" s="1"/>
    </row>
    <row r="39" spans="1:41" x14ac:dyDescent="0.25">
      <c r="A39" t="s">
        <v>41</v>
      </c>
      <c r="B39" t="s">
        <v>80</v>
      </c>
      <c r="C39" t="s">
        <v>81</v>
      </c>
      <c r="D39" t="s">
        <v>96</v>
      </c>
      <c r="E39" t="s">
        <v>96</v>
      </c>
      <c r="F39" t="s">
        <v>44</v>
      </c>
      <c r="G39" s="1">
        <v>43115</v>
      </c>
      <c r="H39" t="s">
        <v>45</v>
      </c>
      <c r="J39" t="s">
        <v>46</v>
      </c>
      <c r="P39" t="s">
        <v>83</v>
      </c>
      <c r="V39" t="s">
        <v>62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 t="s">
        <v>46</v>
      </c>
      <c r="AF39">
        <v>10</v>
      </c>
      <c r="AN39" s="1"/>
    </row>
    <row r="40" spans="1:41" x14ac:dyDescent="0.25">
      <c r="A40" t="s">
        <v>41</v>
      </c>
      <c r="B40" t="s">
        <v>80</v>
      </c>
      <c r="C40" t="s">
        <v>81</v>
      </c>
      <c r="D40" t="s">
        <v>96</v>
      </c>
      <c r="E40" t="s">
        <v>96</v>
      </c>
      <c r="F40" t="s">
        <v>44</v>
      </c>
      <c r="G40" s="1">
        <v>43116</v>
      </c>
      <c r="H40" t="s">
        <v>45</v>
      </c>
      <c r="J40" t="s">
        <v>46</v>
      </c>
      <c r="P40" t="s">
        <v>60</v>
      </c>
      <c r="V40" t="s">
        <v>63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 t="s">
        <v>46</v>
      </c>
      <c r="AF40">
        <v>10</v>
      </c>
      <c r="AN40" s="1"/>
    </row>
    <row r="41" spans="1:41" x14ac:dyDescent="0.25">
      <c r="A41" t="s">
        <v>41</v>
      </c>
      <c r="B41" t="s">
        <v>42</v>
      </c>
      <c r="C41" t="s">
        <v>56</v>
      </c>
      <c r="D41" t="s">
        <v>66</v>
      </c>
      <c r="E41" t="s">
        <v>66</v>
      </c>
      <c r="F41" t="s">
        <v>44</v>
      </c>
      <c r="G41" s="1">
        <v>43117</v>
      </c>
      <c r="H41" t="s">
        <v>45</v>
      </c>
      <c r="J41" t="s">
        <v>46</v>
      </c>
      <c r="N41" t="s">
        <v>71</v>
      </c>
      <c r="P41" t="s">
        <v>41</v>
      </c>
      <c r="R41" t="s">
        <v>42</v>
      </c>
      <c r="T41" t="s">
        <v>47</v>
      </c>
      <c r="V41" t="s">
        <v>62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 t="s">
        <v>46</v>
      </c>
      <c r="AF41">
        <v>6</v>
      </c>
      <c r="AN41" s="1">
        <v>43137</v>
      </c>
      <c r="AO41">
        <v>19</v>
      </c>
    </row>
    <row r="42" spans="1:41" x14ac:dyDescent="0.25">
      <c r="A42" t="s">
        <v>41</v>
      </c>
      <c r="B42" t="s">
        <v>42</v>
      </c>
      <c r="C42" t="s">
        <v>56</v>
      </c>
      <c r="D42" t="s">
        <v>66</v>
      </c>
      <c r="E42" t="s">
        <v>66</v>
      </c>
      <c r="F42" t="s">
        <v>44</v>
      </c>
      <c r="G42" s="1">
        <v>43117</v>
      </c>
      <c r="H42" t="s">
        <v>45</v>
      </c>
      <c r="J42" t="s">
        <v>53</v>
      </c>
      <c r="N42" t="s">
        <v>61</v>
      </c>
      <c r="O42" t="s">
        <v>73</v>
      </c>
      <c r="P42" t="s">
        <v>41</v>
      </c>
      <c r="R42" t="s">
        <v>42</v>
      </c>
      <c r="T42" t="s">
        <v>47</v>
      </c>
      <c r="V42" t="s">
        <v>48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 t="s">
        <v>53</v>
      </c>
      <c r="AF42">
        <v>11</v>
      </c>
      <c r="AN42" s="1">
        <v>43137</v>
      </c>
      <c r="AO42">
        <v>20</v>
      </c>
    </row>
    <row r="43" spans="1:41" x14ac:dyDescent="0.25">
      <c r="A43" t="s">
        <v>41</v>
      </c>
      <c r="B43" t="s">
        <v>42</v>
      </c>
      <c r="C43" t="s">
        <v>56</v>
      </c>
      <c r="D43" t="s">
        <v>43</v>
      </c>
      <c r="E43" t="s">
        <v>43</v>
      </c>
      <c r="F43" t="s">
        <v>44</v>
      </c>
      <c r="G43" s="1">
        <v>43117</v>
      </c>
      <c r="H43" t="s">
        <v>45</v>
      </c>
      <c r="J43" t="s">
        <v>46</v>
      </c>
      <c r="L43" t="s">
        <v>70</v>
      </c>
      <c r="N43" t="s">
        <v>61</v>
      </c>
      <c r="P43" t="s">
        <v>41</v>
      </c>
      <c r="R43" t="s">
        <v>42</v>
      </c>
      <c r="T43" t="s">
        <v>47</v>
      </c>
      <c r="V43" t="s">
        <v>48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 t="s">
        <v>46</v>
      </c>
      <c r="AF43">
        <v>16</v>
      </c>
      <c r="AN43" s="1">
        <v>43146</v>
      </c>
      <c r="AO43">
        <v>98</v>
      </c>
    </row>
    <row r="44" spans="1:41" x14ac:dyDescent="0.25">
      <c r="A44" t="s">
        <v>41</v>
      </c>
      <c r="B44" t="s">
        <v>88</v>
      </c>
      <c r="C44" t="s">
        <v>89</v>
      </c>
      <c r="D44" t="s">
        <v>90</v>
      </c>
      <c r="E44" t="s">
        <v>90</v>
      </c>
      <c r="F44" t="s">
        <v>44</v>
      </c>
      <c r="G44" s="1">
        <v>43117</v>
      </c>
      <c r="H44" t="s">
        <v>45</v>
      </c>
      <c r="J44" t="s">
        <v>46</v>
      </c>
      <c r="L44" t="s">
        <v>58</v>
      </c>
      <c r="N44" t="s">
        <v>78</v>
      </c>
      <c r="P44" t="s">
        <v>83</v>
      </c>
      <c r="T44" t="s">
        <v>61</v>
      </c>
      <c r="V44" t="s">
        <v>62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 t="s">
        <v>46</v>
      </c>
      <c r="AF44">
        <v>34</v>
      </c>
      <c r="AN44" s="1">
        <v>43157</v>
      </c>
      <c r="AO44">
        <v>194</v>
      </c>
    </row>
    <row r="45" spans="1:41" x14ac:dyDescent="0.25">
      <c r="A45" t="s">
        <v>41</v>
      </c>
      <c r="B45" t="s">
        <v>80</v>
      </c>
      <c r="C45" t="s">
        <v>81</v>
      </c>
      <c r="D45" t="s">
        <v>96</v>
      </c>
      <c r="E45" t="s">
        <v>96</v>
      </c>
      <c r="F45" t="s">
        <v>44</v>
      </c>
      <c r="G45" s="1">
        <v>43117</v>
      </c>
      <c r="H45" t="s">
        <v>45</v>
      </c>
      <c r="J45" t="s">
        <v>46</v>
      </c>
      <c r="P45" t="s">
        <v>83</v>
      </c>
      <c r="V45" t="s">
        <v>63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 t="s">
        <v>46</v>
      </c>
      <c r="AF45">
        <v>10</v>
      </c>
      <c r="AN45" s="1"/>
    </row>
    <row r="46" spans="1:41" x14ac:dyDescent="0.25">
      <c r="A46" t="s">
        <v>41</v>
      </c>
      <c r="B46" t="s">
        <v>42</v>
      </c>
      <c r="C46" t="s">
        <v>56</v>
      </c>
      <c r="D46" t="s">
        <v>66</v>
      </c>
      <c r="E46" t="s">
        <v>66</v>
      </c>
      <c r="F46" t="s">
        <v>44</v>
      </c>
      <c r="G46" s="1">
        <v>43118</v>
      </c>
      <c r="H46" t="s">
        <v>45</v>
      </c>
      <c r="J46" t="s">
        <v>46</v>
      </c>
      <c r="N46" t="s">
        <v>61</v>
      </c>
      <c r="O46" t="s">
        <v>65</v>
      </c>
      <c r="P46" t="s">
        <v>41</v>
      </c>
      <c r="R46" t="s">
        <v>42</v>
      </c>
      <c r="T46" t="s">
        <v>47</v>
      </c>
      <c r="V46" t="s">
        <v>55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 t="s">
        <v>46</v>
      </c>
      <c r="AF46">
        <v>7</v>
      </c>
      <c r="AN46" s="1">
        <v>43137</v>
      </c>
      <c r="AO46">
        <v>16</v>
      </c>
    </row>
    <row r="47" spans="1:41" x14ac:dyDescent="0.25">
      <c r="A47" t="s">
        <v>41</v>
      </c>
      <c r="B47" t="s">
        <v>42</v>
      </c>
      <c r="C47" t="s">
        <v>56</v>
      </c>
      <c r="D47" t="s">
        <v>66</v>
      </c>
      <c r="E47" t="s">
        <v>66</v>
      </c>
      <c r="F47" t="s">
        <v>44</v>
      </c>
      <c r="G47" s="1">
        <v>43118</v>
      </c>
      <c r="H47" t="s">
        <v>45</v>
      </c>
      <c r="J47" t="s">
        <v>46</v>
      </c>
      <c r="N47" t="s">
        <v>61</v>
      </c>
      <c r="O47" t="s">
        <v>65</v>
      </c>
      <c r="P47" t="s">
        <v>41</v>
      </c>
      <c r="R47" t="s">
        <v>42</v>
      </c>
      <c r="T47" t="s">
        <v>47</v>
      </c>
      <c r="V47" t="s">
        <v>48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 t="s">
        <v>46</v>
      </c>
      <c r="AF47">
        <v>10</v>
      </c>
      <c r="AN47" s="1">
        <v>43137</v>
      </c>
      <c r="AO47">
        <v>17</v>
      </c>
    </row>
    <row r="48" spans="1:41" x14ac:dyDescent="0.25">
      <c r="A48" t="s">
        <v>41</v>
      </c>
      <c r="B48" t="s">
        <v>42</v>
      </c>
      <c r="C48" t="s">
        <v>56</v>
      </c>
      <c r="D48" t="s">
        <v>66</v>
      </c>
      <c r="E48" t="s">
        <v>66</v>
      </c>
      <c r="F48" t="s">
        <v>44</v>
      </c>
      <c r="G48" s="1">
        <v>43118</v>
      </c>
      <c r="H48" t="s">
        <v>45</v>
      </c>
      <c r="J48" t="s">
        <v>46</v>
      </c>
      <c r="L48" t="s">
        <v>61</v>
      </c>
      <c r="M48" t="s">
        <v>72</v>
      </c>
      <c r="N48" t="s">
        <v>61</v>
      </c>
      <c r="O48" t="s">
        <v>65</v>
      </c>
      <c r="P48" t="s">
        <v>41</v>
      </c>
      <c r="R48" t="s">
        <v>42</v>
      </c>
      <c r="T48" t="s">
        <v>47</v>
      </c>
      <c r="V48" t="s">
        <v>62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 t="s">
        <v>46</v>
      </c>
      <c r="AF48">
        <v>9</v>
      </c>
      <c r="AN48" s="1">
        <v>43137</v>
      </c>
      <c r="AO48">
        <v>18</v>
      </c>
    </row>
    <row r="49" spans="1:41" x14ac:dyDescent="0.25">
      <c r="A49" t="s">
        <v>41</v>
      </c>
      <c r="B49" t="s">
        <v>42</v>
      </c>
      <c r="C49" t="s">
        <v>56</v>
      </c>
      <c r="D49" t="s">
        <v>43</v>
      </c>
      <c r="E49" t="s">
        <v>43</v>
      </c>
      <c r="F49" t="s">
        <v>44</v>
      </c>
      <c r="G49" s="1">
        <v>43118</v>
      </c>
      <c r="H49" t="s">
        <v>45</v>
      </c>
      <c r="J49" t="s">
        <v>46</v>
      </c>
      <c r="L49" t="s">
        <v>58</v>
      </c>
      <c r="N49" t="s">
        <v>61</v>
      </c>
      <c r="P49" t="s">
        <v>41</v>
      </c>
      <c r="R49" t="s">
        <v>42</v>
      </c>
      <c r="T49" t="s">
        <v>47</v>
      </c>
      <c r="V49" t="s">
        <v>48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 t="s">
        <v>46</v>
      </c>
      <c r="AF49">
        <v>12</v>
      </c>
      <c r="AN49" s="1">
        <v>43146</v>
      </c>
      <c r="AO49">
        <v>99</v>
      </c>
    </row>
    <row r="50" spans="1:41" x14ac:dyDescent="0.25">
      <c r="A50" t="s">
        <v>41</v>
      </c>
      <c r="B50" t="s">
        <v>42</v>
      </c>
      <c r="C50" t="s">
        <v>56</v>
      </c>
      <c r="D50" t="s">
        <v>43</v>
      </c>
      <c r="E50" t="s">
        <v>43</v>
      </c>
      <c r="F50" t="s">
        <v>44</v>
      </c>
      <c r="G50" s="1">
        <v>43118</v>
      </c>
      <c r="H50" t="s">
        <v>45</v>
      </c>
      <c r="J50" t="s">
        <v>46</v>
      </c>
      <c r="N50" t="s">
        <v>61</v>
      </c>
      <c r="P50" t="s">
        <v>41</v>
      </c>
      <c r="R50" t="s">
        <v>42</v>
      </c>
      <c r="T50" t="s">
        <v>47</v>
      </c>
      <c r="V50" t="s">
        <v>48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 t="s">
        <v>46</v>
      </c>
      <c r="AF50">
        <v>15</v>
      </c>
      <c r="AN50" s="1">
        <v>43146</v>
      </c>
      <c r="AO50">
        <v>100</v>
      </c>
    </row>
    <row r="51" spans="1:41" x14ac:dyDescent="0.25">
      <c r="A51" t="s">
        <v>41</v>
      </c>
      <c r="B51" t="s">
        <v>88</v>
      </c>
      <c r="C51" t="s">
        <v>89</v>
      </c>
      <c r="D51" t="s">
        <v>90</v>
      </c>
      <c r="E51" t="s">
        <v>90</v>
      </c>
      <c r="F51" t="s">
        <v>44</v>
      </c>
      <c r="G51" s="1">
        <v>43118</v>
      </c>
      <c r="H51" t="s">
        <v>45</v>
      </c>
      <c r="J51" t="s">
        <v>46</v>
      </c>
      <c r="L51" t="s">
        <v>58</v>
      </c>
      <c r="N51" t="s">
        <v>78</v>
      </c>
      <c r="P51" t="s">
        <v>83</v>
      </c>
      <c r="T51" t="s">
        <v>61</v>
      </c>
      <c r="V51" t="s">
        <v>62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 t="s">
        <v>46</v>
      </c>
      <c r="AF51">
        <v>19</v>
      </c>
      <c r="AN51" s="1">
        <v>43157</v>
      </c>
      <c r="AO51">
        <v>195</v>
      </c>
    </row>
    <row r="52" spans="1:41" x14ac:dyDescent="0.25">
      <c r="A52" t="s">
        <v>41</v>
      </c>
      <c r="B52" t="s">
        <v>80</v>
      </c>
      <c r="C52" t="s">
        <v>81</v>
      </c>
      <c r="D52" t="s">
        <v>96</v>
      </c>
      <c r="E52" t="s">
        <v>96</v>
      </c>
      <c r="F52" t="s">
        <v>44</v>
      </c>
      <c r="G52" s="1">
        <v>43118</v>
      </c>
      <c r="H52" t="s">
        <v>45</v>
      </c>
      <c r="J52" t="s">
        <v>46</v>
      </c>
      <c r="P52" t="s">
        <v>83</v>
      </c>
      <c r="V52" t="s">
        <v>63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 t="s">
        <v>46</v>
      </c>
      <c r="AF52">
        <v>15</v>
      </c>
      <c r="AN52" s="1"/>
    </row>
    <row r="53" spans="1:41" x14ac:dyDescent="0.25">
      <c r="A53" t="s">
        <v>41</v>
      </c>
      <c r="B53" t="s">
        <v>80</v>
      </c>
      <c r="C53" t="s">
        <v>81</v>
      </c>
      <c r="D53" t="s">
        <v>96</v>
      </c>
      <c r="E53" t="s">
        <v>96</v>
      </c>
      <c r="F53" t="s">
        <v>44</v>
      </c>
      <c r="G53" s="1">
        <v>43119</v>
      </c>
      <c r="H53" t="s">
        <v>45</v>
      </c>
      <c r="J53" t="s">
        <v>46</v>
      </c>
      <c r="P53" t="s">
        <v>83</v>
      </c>
      <c r="V53" t="s">
        <v>63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 t="s">
        <v>46</v>
      </c>
      <c r="AF53">
        <v>8</v>
      </c>
      <c r="AN53" s="1"/>
    </row>
    <row r="54" spans="1:41" x14ac:dyDescent="0.25">
      <c r="A54" t="s">
        <v>41</v>
      </c>
      <c r="B54" t="s">
        <v>42</v>
      </c>
      <c r="C54" t="s">
        <v>56</v>
      </c>
      <c r="D54" t="s">
        <v>66</v>
      </c>
      <c r="E54" t="s">
        <v>66</v>
      </c>
      <c r="F54" t="s">
        <v>44</v>
      </c>
      <c r="G54" s="1">
        <v>43120</v>
      </c>
      <c r="H54" t="s">
        <v>45</v>
      </c>
      <c r="J54" t="s">
        <v>46</v>
      </c>
      <c r="N54" t="s">
        <v>61</v>
      </c>
      <c r="O54" t="s">
        <v>65</v>
      </c>
      <c r="P54" t="s">
        <v>41</v>
      </c>
      <c r="R54" t="s">
        <v>42</v>
      </c>
      <c r="T54" t="s">
        <v>47</v>
      </c>
      <c r="V54" t="s">
        <v>48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 t="s">
        <v>46</v>
      </c>
      <c r="AF54">
        <v>14</v>
      </c>
      <c r="AN54" s="1">
        <v>43137</v>
      </c>
      <c r="AO54">
        <v>21</v>
      </c>
    </row>
    <row r="55" spans="1:41" x14ac:dyDescent="0.25">
      <c r="A55" t="s">
        <v>41</v>
      </c>
      <c r="B55" t="s">
        <v>42</v>
      </c>
      <c r="C55" t="s">
        <v>56</v>
      </c>
      <c r="D55" t="s">
        <v>66</v>
      </c>
      <c r="E55" t="s">
        <v>66</v>
      </c>
      <c r="F55" t="s">
        <v>44</v>
      </c>
      <c r="G55" s="1">
        <v>43120</v>
      </c>
      <c r="H55" t="s">
        <v>74</v>
      </c>
      <c r="J55" t="s">
        <v>41</v>
      </c>
      <c r="N55" t="s">
        <v>61</v>
      </c>
      <c r="O55" t="s">
        <v>65</v>
      </c>
      <c r="P55" t="s">
        <v>46</v>
      </c>
      <c r="T55" t="s">
        <v>61</v>
      </c>
      <c r="U55" t="s">
        <v>65</v>
      </c>
      <c r="V55" t="s">
        <v>75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 t="s">
        <v>76</v>
      </c>
      <c r="AF55">
        <v>10</v>
      </c>
      <c r="AN55" s="1">
        <v>43137</v>
      </c>
      <c r="AO55">
        <v>22</v>
      </c>
    </row>
    <row r="56" spans="1:41" x14ac:dyDescent="0.25">
      <c r="A56" t="s">
        <v>41</v>
      </c>
      <c r="B56" t="s">
        <v>42</v>
      </c>
      <c r="C56" t="s">
        <v>56</v>
      </c>
      <c r="D56" t="s">
        <v>66</v>
      </c>
      <c r="E56" t="s">
        <v>66</v>
      </c>
      <c r="F56" t="s">
        <v>44</v>
      </c>
      <c r="G56" s="1">
        <v>43120</v>
      </c>
      <c r="H56" t="s">
        <v>45</v>
      </c>
      <c r="J56" t="s">
        <v>46</v>
      </c>
      <c r="N56" t="s">
        <v>61</v>
      </c>
      <c r="O56" t="s">
        <v>65</v>
      </c>
      <c r="P56" t="s">
        <v>41</v>
      </c>
      <c r="R56" t="s">
        <v>42</v>
      </c>
      <c r="T56" t="s">
        <v>47</v>
      </c>
      <c r="V56" t="s">
        <v>62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 t="s">
        <v>46</v>
      </c>
      <c r="AF56">
        <v>9</v>
      </c>
      <c r="AN56" s="1">
        <v>43137</v>
      </c>
      <c r="AO56">
        <v>23</v>
      </c>
    </row>
    <row r="57" spans="1:41" x14ac:dyDescent="0.25">
      <c r="A57" t="s">
        <v>41</v>
      </c>
      <c r="B57" t="s">
        <v>42</v>
      </c>
      <c r="C57" t="s">
        <v>56</v>
      </c>
      <c r="D57" t="s">
        <v>43</v>
      </c>
      <c r="E57" t="s">
        <v>43</v>
      </c>
      <c r="F57" t="s">
        <v>44</v>
      </c>
      <c r="G57" s="1">
        <v>43120</v>
      </c>
      <c r="H57" t="s">
        <v>45</v>
      </c>
      <c r="J57" t="s">
        <v>46</v>
      </c>
      <c r="L57" t="s">
        <v>98</v>
      </c>
      <c r="N57" t="s">
        <v>61</v>
      </c>
      <c r="O57" t="s">
        <v>99</v>
      </c>
      <c r="P57" t="s">
        <v>41</v>
      </c>
      <c r="R57" t="s">
        <v>42</v>
      </c>
      <c r="T57" t="s">
        <v>47</v>
      </c>
      <c r="V57" t="s">
        <v>95</v>
      </c>
      <c r="W57">
        <v>0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 t="s">
        <v>46</v>
      </c>
      <c r="AF57">
        <v>18</v>
      </c>
      <c r="AN57" s="1">
        <v>43146</v>
      </c>
      <c r="AO57">
        <v>101</v>
      </c>
    </row>
    <row r="58" spans="1:41" x14ac:dyDescent="0.25">
      <c r="A58" t="s">
        <v>41</v>
      </c>
      <c r="B58" t="s">
        <v>42</v>
      </c>
      <c r="C58" t="s">
        <v>56</v>
      </c>
      <c r="D58" t="s">
        <v>43</v>
      </c>
      <c r="E58" t="s">
        <v>43</v>
      </c>
      <c r="F58" t="s">
        <v>44</v>
      </c>
      <c r="G58" s="1">
        <v>43120</v>
      </c>
      <c r="H58" t="s">
        <v>45</v>
      </c>
      <c r="J58" t="s">
        <v>46</v>
      </c>
      <c r="L58" t="s">
        <v>98</v>
      </c>
      <c r="N58" t="s">
        <v>59</v>
      </c>
      <c r="P58" t="s">
        <v>41</v>
      </c>
      <c r="R58" t="s">
        <v>42</v>
      </c>
      <c r="T58" t="s">
        <v>47</v>
      </c>
      <c r="V58" t="s">
        <v>48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 t="s">
        <v>46</v>
      </c>
      <c r="AF58">
        <v>15</v>
      </c>
      <c r="AN58" s="1">
        <v>43146</v>
      </c>
      <c r="AO58">
        <v>102</v>
      </c>
    </row>
    <row r="59" spans="1:41" x14ac:dyDescent="0.25">
      <c r="A59" t="s">
        <v>41</v>
      </c>
      <c r="B59" t="s">
        <v>88</v>
      </c>
      <c r="C59" t="s">
        <v>89</v>
      </c>
      <c r="D59" t="s">
        <v>90</v>
      </c>
      <c r="E59" t="s">
        <v>90</v>
      </c>
      <c r="F59" t="s">
        <v>44</v>
      </c>
      <c r="G59" s="1">
        <v>43120</v>
      </c>
      <c r="H59" t="s">
        <v>45</v>
      </c>
      <c r="J59" t="s">
        <v>46</v>
      </c>
      <c r="L59" t="s">
        <v>58</v>
      </c>
      <c r="N59" t="s">
        <v>78</v>
      </c>
      <c r="P59" t="s">
        <v>83</v>
      </c>
      <c r="T59" t="s">
        <v>61</v>
      </c>
      <c r="V59" t="s">
        <v>62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 t="s">
        <v>46</v>
      </c>
      <c r="AF59">
        <v>10</v>
      </c>
      <c r="AN59" s="1">
        <v>43157</v>
      </c>
      <c r="AO59">
        <v>196</v>
      </c>
    </row>
    <row r="60" spans="1:41" x14ac:dyDescent="0.25">
      <c r="A60" t="s">
        <v>41</v>
      </c>
      <c r="B60" t="s">
        <v>80</v>
      </c>
      <c r="C60" t="s">
        <v>81</v>
      </c>
      <c r="D60" t="s">
        <v>96</v>
      </c>
      <c r="E60" t="s">
        <v>96</v>
      </c>
      <c r="F60" t="s">
        <v>44</v>
      </c>
      <c r="G60" s="1">
        <v>43120</v>
      </c>
      <c r="H60" t="s">
        <v>45</v>
      </c>
      <c r="J60" t="s">
        <v>46</v>
      </c>
      <c r="P60" t="s">
        <v>83</v>
      </c>
      <c r="V60" t="s">
        <v>63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 t="s">
        <v>46</v>
      </c>
      <c r="AF60">
        <v>12</v>
      </c>
      <c r="AN60" s="1"/>
    </row>
    <row r="61" spans="1:41" x14ac:dyDescent="0.25">
      <c r="A61" t="s">
        <v>41</v>
      </c>
      <c r="B61" t="s">
        <v>80</v>
      </c>
      <c r="C61" t="s">
        <v>81</v>
      </c>
      <c r="D61" t="s">
        <v>96</v>
      </c>
      <c r="E61" t="s">
        <v>96</v>
      </c>
      <c r="F61" t="s">
        <v>44</v>
      </c>
      <c r="G61" s="1">
        <v>43120</v>
      </c>
      <c r="H61" t="s">
        <v>45</v>
      </c>
      <c r="J61" t="s">
        <v>46</v>
      </c>
      <c r="P61" t="s">
        <v>60</v>
      </c>
      <c r="V61" t="s">
        <v>62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 t="s">
        <v>46</v>
      </c>
      <c r="AF61">
        <v>10</v>
      </c>
      <c r="AN61" s="1"/>
    </row>
    <row r="62" spans="1:41" x14ac:dyDescent="0.25">
      <c r="A62" t="s">
        <v>41</v>
      </c>
      <c r="B62" t="s">
        <v>80</v>
      </c>
      <c r="C62" t="s">
        <v>81</v>
      </c>
      <c r="D62" t="s">
        <v>96</v>
      </c>
      <c r="E62" t="s">
        <v>96</v>
      </c>
      <c r="F62" t="s">
        <v>44</v>
      </c>
      <c r="G62" s="1">
        <v>43120</v>
      </c>
      <c r="H62" t="s">
        <v>45</v>
      </c>
      <c r="J62" t="s">
        <v>46</v>
      </c>
      <c r="P62" t="s">
        <v>83</v>
      </c>
      <c r="V62" t="s">
        <v>63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 t="s">
        <v>46</v>
      </c>
      <c r="AF62">
        <v>8</v>
      </c>
      <c r="AN62" s="1"/>
    </row>
    <row r="63" spans="1:41" x14ac:dyDescent="0.25">
      <c r="A63" t="s">
        <v>41</v>
      </c>
      <c r="B63" t="s">
        <v>42</v>
      </c>
      <c r="C63" t="s">
        <v>56</v>
      </c>
      <c r="D63" t="s">
        <v>66</v>
      </c>
      <c r="E63" t="s">
        <v>66</v>
      </c>
      <c r="F63" t="s">
        <v>44</v>
      </c>
      <c r="G63" s="1">
        <v>43121</v>
      </c>
      <c r="H63" t="s">
        <v>45</v>
      </c>
      <c r="J63" t="s">
        <v>53</v>
      </c>
      <c r="N63" t="s">
        <v>61</v>
      </c>
      <c r="O63" t="s">
        <v>73</v>
      </c>
      <c r="P63" t="s">
        <v>41</v>
      </c>
      <c r="R63" t="s">
        <v>42</v>
      </c>
      <c r="T63" t="s">
        <v>47</v>
      </c>
      <c r="V63" t="s">
        <v>48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 t="s">
        <v>53</v>
      </c>
      <c r="AF63">
        <v>14</v>
      </c>
      <c r="AN63" s="1">
        <v>43137</v>
      </c>
      <c r="AO63">
        <v>24</v>
      </c>
    </row>
    <row r="64" spans="1:41" x14ac:dyDescent="0.25">
      <c r="A64" t="s">
        <v>41</v>
      </c>
      <c r="B64" t="s">
        <v>42</v>
      </c>
      <c r="C64" t="s">
        <v>56</v>
      </c>
      <c r="D64" t="s">
        <v>66</v>
      </c>
      <c r="E64" t="s">
        <v>66</v>
      </c>
      <c r="F64" t="s">
        <v>44</v>
      </c>
      <c r="G64" s="1">
        <v>43121</v>
      </c>
      <c r="H64" t="s">
        <v>45</v>
      </c>
      <c r="J64" t="s">
        <v>46</v>
      </c>
      <c r="N64" t="s">
        <v>61</v>
      </c>
      <c r="O64" t="s">
        <v>65</v>
      </c>
      <c r="P64" t="s">
        <v>41</v>
      </c>
      <c r="R64" t="s">
        <v>42</v>
      </c>
      <c r="T64" t="s">
        <v>47</v>
      </c>
      <c r="V64" t="s">
        <v>62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 t="s">
        <v>46</v>
      </c>
      <c r="AF64">
        <v>8</v>
      </c>
      <c r="AN64" s="1">
        <v>43137</v>
      </c>
      <c r="AO64">
        <v>25</v>
      </c>
    </row>
    <row r="65" spans="1:41" x14ac:dyDescent="0.25">
      <c r="A65" t="s">
        <v>41</v>
      </c>
      <c r="B65" t="s">
        <v>42</v>
      </c>
      <c r="C65" t="s">
        <v>56</v>
      </c>
      <c r="D65" t="s">
        <v>43</v>
      </c>
      <c r="E65" t="s">
        <v>43</v>
      </c>
      <c r="F65" t="s">
        <v>44</v>
      </c>
      <c r="G65" s="1">
        <v>43121</v>
      </c>
      <c r="H65" t="s">
        <v>45</v>
      </c>
      <c r="J65" t="s">
        <v>46</v>
      </c>
      <c r="L65" t="s">
        <v>98</v>
      </c>
      <c r="N65" t="s">
        <v>61</v>
      </c>
      <c r="O65" t="s">
        <v>100</v>
      </c>
      <c r="P65" t="s">
        <v>41</v>
      </c>
      <c r="R65" t="s">
        <v>42</v>
      </c>
      <c r="T65" t="s">
        <v>61</v>
      </c>
      <c r="U65" t="s">
        <v>101</v>
      </c>
      <c r="V65" t="s">
        <v>48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 t="s">
        <v>46</v>
      </c>
      <c r="AF65">
        <v>15</v>
      </c>
      <c r="AN65" s="1">
        <v>43146</v>
      </c>
      <c r="AO65">
        <v>103</v>
      </c>
    </row>
    <row r="66" spans="1:41" x14ac:dyDescent="0.25">
      <c r="A66" t="s">
        <v>41</v>
      </c>
      <c r="B66" t="s">
        <v>88</v>
      </c>
      <c r="C66" t="s">
        <v>89</v>
      </c>
      <c r="D66" t="s">
        <v>90</v>
      </c>
      <c r="E66" t="s">
        <v>90</v>
      </c>
      <c r="F66" t="s">
        <v>44</v>
      </c>
      <c r="G66" s="1">
        <v>43121</v>
      </c>
      <c r="H66" t="s">
        <v>45</v>
      </c>
      <c r="J66" t="s">
        <v>46</v>
      </c>
      <c r="L66" t="s">
        <v>58</v>
      </c>
      <c r="N66" t="s">
        <v>78</v>
      </c>
      <c r="P66" t="s">
        <v>83</v>
      </c>
      <c r="T66" t="s">
        <v>61</v>
      </c>
      <c r="V66" t="s">
        <v>62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 t="s">
        <v>46</v>
      </c>
      <c r="AF66">
        <v>40</v>
      </c>
      <c r="AN66" s="1">
        <v>43157</v>
      </c>
      <c r="AO66">
        <v>197</v>
      </c>
    </row>
    <row r="67" spans="1:41" x14ac:dyDescent="0.25">
      <c r="A67" t="s">
        <v>41</v>
      </c>
      <c r="B67" t="s">
        <v>80</v>
      </c>
      <c r="C67" t="s">
        <v>81</v>
      </c>
      <c r="D67" t="s">
        <v>96</v>
      </c>
      <c r="E67" t="s">
        <v>96</v>
      </c>
      <c r="F67" t="s">
        <v>44</v>
      </c>
      <c r="G67" s="1">
        <v>43121</v>
      </c>
      <c r="H67" t="s">
        <v>45</v>
      </c>
      <c r="J67" t="s">
        <v>46</v>
      </c>
      <c r="P67" t="s">
        <v>60</v>
      </c>
      <c r="V67" t="s">
        <v>63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 t="s">
        <v>46</v>
      </c>
      <c r="AF67">
        <v>10</v>
      </c>
      <c r="AN67" s="1"/>
    </row>
    <row r="68" spans="1:41" x14ac:dyDescent="0.25">
      <c r="A68" t="s">
        <v>41</v>
      </c>
      <c r="B68" t="s">
        <v>80</v>
      </c>
      <c r="C68" t="s">
        <v>81</v>
      </c>
      <c r="D68" t="s">
        <v>96</v>
      </c>
      <c r="E68" t="s">
        <v>96</v>
      </c>
      <c r="F68" t="s">
        <v>44</v>
      </c>
      <c r="G68" s="1">
        <v>43121</v>
      </c>
      <c r="H68" t="s">
        <v>45</v>
      </c>
      <c r="J68" t="s">
        <v>46</v>
      </c>
      <c r="P68" t="s">
        <v>83</v>
      </c>
      <c r="V68" t="s">
        <v>63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 t="s">
        <v>46</v>
      </c>
      <c r="AF68">
        <v>8</v>
      </c>
      <c r="AN68" s="1"/>
    </row>
    <row r="69" spans="1:41" x14ac:dyDescent="0.25">
      <c r="A69" t="s">
        <v>41</v>
      </c>
      <c r="B69" t="s">
        <v>80</v>
      </c>
      <c r="C69" t="s">
        <v>81</v>
      </c>
      <c r="D69" t="s">
        <v>96</v>
      </c>
      <c r="E69" t="s">
        <v>96</v>
      </c>
      <c r="F69" t="s">
        <v>44</v>
      </c>
      <c r="G69" s="1">
        <v>43121</v>
      </c>
      <c r="H69" t="s">
        <v>45</v>
      </c>
      <c r="J69" t="s">
        <v>46</v>
      </c>
      <c r="P69" t="s">
        <v>60</v>
      </c>
      <c r="V69" t="s">
        <v>63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 t="s">
        <v>46</v>
      </c>
      <c r="AF69">
        <v>12</v>
      </c>
      <c r="AN69" s="1"/>
    </row>
    <row r="70" spans="1:41" x14ac:dyDescent="0.25">
      <c r="A70" t="s">
        <v>41</v>
      </c>
      <c r="B70" t="s">
        <v>42</v>
      </c>
      <c r="C70" t="s">
        <v>56</v>
      </c>
      <c r="D70" t="s">
        <v>66</v>
      </c>
      <c r="E70" t="s">
        <v>66</v>
      </c>
      <c r="F70" t="s">
        <v>44</v>
      </c>
      <c r="G70" s="1">
        <v>43122</v>
      </c>
      <c r="H70" t="s">
        <v>45</v>
      </c>
      <c r="J70" t="s">
        <v>46</v>
      </c>
      <c r="N70" t="s">
        <v>61</v>
      </c>
      <c r="O70" t="s">
        <v>65</v>
      </c>
      <c r="P70" t="s">
        <v>41</v>
      </c>
      <c r="R70" t="s">
        <v>42</v>
      </c>
      <c r="T70" t="s">
        <v>47</v>
      </c>
      <c r="V70" t="s">
        <v>62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 t="s">
        <v>46</v>
      </c>
      <c r="AF70">
        <v>12</v>
      </c>
      <c r="AN70" s="1">
        <v>43137</v>
      </c>
      <c r="AO70">
        <v>15</v>
      </c>
    </row>
    <row r="71" spans="1:41" x14ac:dyDescent="0.25">
      <c r="A71" t="s">
        <v>41</v>
      </c>
      <c r="B71" t="s">
        <v>42</v>
      </c>
      <c r="C71" t="s">
        <v>56</v>
      </c>
      <c r="D71" t="s">
        <v>43</v>
      </c>
      <c r="E71" t="s">
        <v>43</v>
      </c>
      <c r="F71" t="s">
        <v>44</v>
      </c>
      <c r="G71" s="1">
        <v>43122</v>
      </c>
      <c r="H71" t="s">
        <v>45</v>
      </c>
      <c r="J71" t="s">
        <v>46</v>
      </c>
      <c r="L71" t="s">
        <v>58</v>
      </c>
      <c r="N71" t="s">
        <v>59</v>
      </c>
      <c r="P71" t="s">
        <v>41</v>
      </c>
      <c r="R71" t="s">
        <v>42</v>
      </c>
      <c r="T71" t="s">
        <v>61</v>
      </c>
      <c r="U71" t="s">
        <v>101</v>
      </c>
      <c r="V71" t="s">
        <v>48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 t="s">
        <v>46</v>
      </c>
      <c r="AF71">
        <v>21</v>
      </c>
      <c r="AN71" s="1">
        <v>43146</v>
      </c>
      <c r="AO71">
        <v>104</v>
      </c>
    </row>
    <row r="72" spans="1:41" x14ac:dyDescent="0.25">
      <c r="A72" t="s">
        <v>41</v>
      </c>
      <c r="B72" t="s">
        <v>42</v>
      </c>
      <c r="C72" t="s">
        <v>56</v>
      </c>
      <c r="D72" t="s">
        <v>57</v>
      </c>
      <c r="E72" t="s">
        <v>57</v>
      </c>
      <c r="F72" t="s">
        <v>44</v>
      </c>
      <c r="G72" s="1">
        <v>43123</v>
      </c>
      <c r="H72" t="s">
        <v>45</v>
      </c>
      <c r="J72" t="s">
        <v>46</v>
      </c>
      <c r="N72" t="s">
        <v>61</v>
      </c>
      <c r="P72" t="s">
        <v>60</v>
      </c>
      <c r="T72" t="s">
        <v>61</v>
      </c>
      <c r="V72" t="s">
        <v>68</v>
      </c>
      <c r="W72">
        <v>0</v>
      </c>
      <c r="X72">
        <v>0</v>
      </c>
      <c r="Y72">
        <v>1</v>
      </c>
      <c r="Z72">
        <v>1</v>
      </c>
      <c r="AA72">
        <v>0</v>
      </c>
      <c r="AB72">
        <v>0</v>
      </c>
      <c r="AC72">
        <v>0</v>
      </c>
      <c r="AD72" t="s">
        <v>46</v>
      </c>
      <c r="AF72">
        <v>6</v>
      </c>
      <c r="AN72" s="1">
        <v>43156</v>
      </c>
      <c r="AO72">
        <v>60</v>
      </c>
    </row>
    <row r="73" spans="1:41" x14ac:dyDescent="0.25">
      <c r="A73" t="s">
        <v>41</v>
      </c>
      <c r="B73" t="s">
        <v>80</v>
      </c>
      <c r="C73" t="s">
        <v>81</v>
      </c>
      <c r="D73" t="s">
        <v>96</v>
      </c>
      <c r="E73" t="s">
        <v>96</v>
      </c>
      <c r="F73" t="s">
        <v>44</v>
      </c>
      <c r="G73" s="1">
        <v>43123</v>
      </c>
      <c r="H73" t="s">
        <v>45</v>
      </c>
      <c r="J73" t="s">
        <v>46</v>
      </c>
      <c r="P73" t="s">
        <v>83</v>
      </c>
      <c r="V73" t="s">
        <v>63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 t="s">
        <v>46</v>
      </c>
      <c r="AF73">
        <v>14</v>
      </c>
      <c r="AN73" s="1"/>
    </row>
    <row r="74" spans="1:41" x14ac:dyDescent="0.25">
      <c r="A74" t="s">
        <v>41</v>
      </c>
      <c r="B74" t="s">
        <v>80</v>
      </c>
      <c r="C74" t="s">
        <v>81</v>
      </c>
      <c r="D74" t="s">
        <v>96</v>
      </c>
      <c r="E74" t="s">
        <v>96</v>
      </c>
      <c r="F74" t="s">
        <v>44</v>
      </c>
      <c r="G74" s="1">
        <v>43123</v>
      </c>
      <c r="H74" t="s">
        <v>45</v>
      </c>
      <c r="J74" t="s">
        <v>46</v>
      </c>
      <c r="P74" t="s">
        <v>83</v>
      </c>
      <c r="V74" t="s">
        <v>63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 t="s">
        <v>46</v>
      </c>
      <c r="AF74">
        <v>12</v>
      </c>
      <c r="AN74" s="1"/>
    </row>
    <row r="75" spans="1:41" x14ac:dyDescent="0.25">
      <c r="A75" t="s">
        <v>41</v>
      </c>
      <c r="B75" t="s">
        <v>80</v>
      </c>
      <c r="C75" t="s">
        <v>81</v>
      </c>
      <c r="D75" t="s">
        <v>96</v>
      </c>
      <c r="E75" t="s">
        <v>96</v>
      </c>
      <c r="F75" t="s">
        <v>44</v>
      </c>
      <c r="G75" s="1">
        <v>43123</v>
      </c>
      <c r="H75" t="s">
        <v>45</v>
      </c>
      <c r="J75" t="s">
        <v>46</v>
      </c>
      <c r="P75" t="s">
        <v>83</v>
      </c>
      <c r="V75" t="s">
        <v>63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 t="s">
        <v>46</v>
      </c>
      <c r="AF75">
        <v>10</v>
      </c>
      <c r="AN75" s="1"/>
    </row>
    <row r="76" spans="1:41" x14ac:dyDescent="0.25">
      <c r="A76" t="s">
        <v>41</v>
      </c>
      <c r="B76" t="s">
        <v>80</v>
      </c>
      <c r="C76" t="s">
        <v>81</v>
      </c>
      <c r="D76" t="s">
        <v>82</v>
      </c>
      <c r="E76" t="s">
        <v>82</v>
      </c>
      <c r="F76" t="s">
        <v>44</v>
      </c>
      <c r="G76" s="1">
        <v>43124</v>
      </c>
      <c r="H76" t="s">
        <v>45</v>
      </c>
      <c r="J76" t="s">
        <v>46</v>
      </c>
      <c r="N76" t="s">
        <v>61</v>
      </c>
      <c r="P76" t="s">
        <v>83</v>
      </c>
      <c r="T76" t="s">
        <v>61</v>
      </c>
      <c r="V76" t="s">
        <v>62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 t="s">
        <v>46</v>
      </c>
      <c r="AF76">
        <v>8</v>
      </c>
      <c r="AN76" s="1">
        <v>43151</v>
      </c>
      <c r="AO76">
        <v>53</v>
      </c>
    </row>
    <row r="77" spans="1:41" x14ac:dyDescent="0.25">
      <c r="A77" t="s">
        <v>41</v>
      </c>
      <c r="B77" t="s">
        <v>42</v>
      </c>
      <c r="D77" t="s">
        <v>57</v>
      </c>
      <c r="E77" t="s">
        <v>57</v>
      </c>
      <c r="F77" t="s">
        <v>44</v>
      </c>
      <c r="G77" s="1">
        <v>43124</v>
      </c>
      <c r="H77" t="s">
        <v>45</v>
      </c>
      <c r="J77" t="s">
        <v>46</v>
      </c>
      <c r="N77" t="s">
        <v>61</v>
      </c>
      <c r="P77" t="s">
        <v>60</v>
      </c>
      <c r="T77" t="s">
        <v>61</v>
      </c>
      <c r="V77" t="s">
        <v>62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 t="s">
        <v>46</v>
      </c>
      <c r="AF77">
        <v>63</v>
      </c>
      <c r="AN77" s="1">
        <v>43156</v>
      </c>
      <c r="AO77">
        <v>59</v>
      </c>
    </row>
    <row r="78" spans="1:41" x14ac:dyDescent="0.25">
      <c r="A78" t="s">
        <v>41</v>
      </c>
      <c r="B78" t="s">
        <v>80</v>
      </c>
      <c r="C78" t="s">
        <v>81</v>
      </c>
      <c r="D78" t="s">
        <v>96</v>
      </c>
      <c r="E78" t="s">
        <v>96</v>
      </c>
      <c r="F78" t="s">
        <v>44</v>
      </c>
      <c r="G78" s="1">
        <v>43124</v>
      </c>
      <c r="H78" t="s">
        <v>45</v>
      </c>
      <c r="J78" t="s">
        <v>46</v>
      </c>
      <c r="P78" t="s">
        <v>83</v>
      </c>
      <c r="V78" t="s">
        <v>63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 t="s">
        <v>46</v>
      </c>
      <c r="AF78">
        <v>8</v>
      </c>
      <c r="AN78" s="1"/>
    </row>
    <row r="79" spans="1:41" x14ac:dyDescent="0.25">
      <c r="A79" t="s">
        <v>41</v>
      </c>
      <c r="B79" t="s">
        <v>80</v>
      </c>
      <c r="C79" t="s">
        <v>81</v>
      </c>
      <c r="D79" t="s">
        <v>96</v>
      </c>
      <c r="E79" t="s">
        <v>96</v>
      </c>
      <c r="F79" t="s">
        <v>44</v>
      </c>
      <c r="G79" s="1">
        <v>43124</v>
      </c>
      <c r="H79" t="s">
        <v>45</v>
      </c>
      <c r="J79" t="s">
        <v>46</v>
      </c>
      <c r="P79" t="s">
        <v>83</v>
      </c>
      <c r="V79" t="s">
        <v>63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 t="s">
        <v>46</v>
      </c>
      <c r="AF79">
        <v>10</v>
      </c>
      <c r="AN79" s="1"/>
    </row>
    <row r="80" spans="1:41" x14ac:dyDescent="0.25">
      <c r="A80" t="s">
        <v>41</v>
      </c>
      <c r="B80" t="s">
        <v>80</v>
      </c>
      <c r="C80" t="s">
        <v>81</v>
      </c>
      <c r="D80" t="s">
        <v>96</v>
      </c>
      <c r="E80" t="s">
        <v>96</v>
      </c>
      <c r="F80" t="s">
        <v>44</v>
      </c>
      <c r="G80" s="1">
        <v>43124</v>
      </c>
      <c r="H80" t="s">
        <v>45</v>
      </c>
      <c r="J80" t="s">
        <v>46</v>
      </c>
      <c r="P80" t="s">
        <v>83</v>
      </c>
      <c r="V80" t="s">
        <v>63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 t="s">
        <v>46</v>
      </c>
      <c r="AF80">
        <v>8</v>
      </c>
      <c r="AN80" s="1"/>
    </row>
    <row r="81" spans="1:41" x14ac:dyDescent="0.25">
      <c r="A81" t="s">
        <v>41</v>
      </c>
      <c r="B81" t="s">
        <v>80</v>
      </c>
      <c r="C81" t="s">
        <v>81</v>
      </c>
      <c r="D81" t="s">
        <v>82</v>
      </c>
      <c r="E81" t="s">
        <v>82</v>
      </c>
      <c r="F81" t="s">
        <v>44</v>
      </c>
      <c r="G81" s="1">
        <v>43125</v>
      </c>
      <c r="H81" t="s">
        <v>45</v>
      </c>
      <c r="J81" t="s">
        <v>46</v>
      </c>
      <c r="N81" t="s">
        <v>61</v>
      </c>
      <c r="P81" t="s">
        <v>83</v>
      </c>
      <c r="T81" t="s">
        <v>61</v>
      </c>
      <c r="V81" t="s">
        <v>62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 t="s">
        <v>46</v>
      </c>
      <c r="AF81">
        <v>19</v>
      </c>
      <c r="AN81" s="1">
        <v>43156</v>
      </c>
      <c r="AO81">
        <v>47</v>
      </c>
    </row>
    <row r="82" spans="1:41" x14ac:dyDescent="0.25">
      <c r="A82" t="s">
        <v>41</v>
      </c>
      <c r="B82" t="s">
        <v>42</v>
      </c>
      <c r="C82" t="s">
        <v>56</v>
      </c>
      <c r="D82" t="s">
        <v>57</v>
      </c>
      <c r="E82" t="s">
        <v>57</v>
      </c>
      <c r="F82" t="s">
        <v>44</v>
      </c>
      <c r="G82" s="1">
        <v>43125</v>
      </c>
      <c r="H82" t="s">
        <v>45</v>
      </c>
      <c r="J82" t="s">
        <v>46</v>
      </c>
      <c r="N82" t="s">
        <v>61</v>
      </c>
      <c r="P82" t="s">
        <v>41</v>
      </c>
      <c r="R82" t="s">
        <v>42</v>
      </c>
      <c r="T82" t="s">
        <v>47</v>
      </c>
      <c r="V82" t="s">
        <v>84</v>
      </c>
      <c r="W82">
        <v>0</v>
      </c>
      <c r="X82">
        <v>1</v>
      </c>
      <c r="Y82">
        <v>0</v>
      </c>
      <c r="Z82">
        <v>1</v>
      </c>
      <c r="AA82">
        <v>0</v>
      </c>
      <c r="AB82">
        <v>0</v>
      </c>
      <c r="AC82">
        <v>0</v>
      </c>
      <c r="AD82" t="s">
        <v>46</v>
      </c>
      <c r="AF82">
        <v>88</v>
      </c>
      <c r="AN82" s="1">
        <v>43156</v>
      </c>
      <c r="AO82">
        <v>58</v>
      </c>
    </row>
    <row r="83" spans="1:41" x14ac:dyDescent="0.25">
      <c r="A83" t="s">
        <v>41</v>
      </c>
      <c r="B83" t="s">
        <v>42</v>
      </c>
      <c r="C83" t="s">
        <v>56</v>
      </c>
      <c r="D83" t="s">
        <v>43</v>
      </c>
      <c r="E83" t="s">
        <v>43</v>
      </c>
      <c r="F83" t="s">
        <v>44</v>
      </c>
      <c r="G83" s="1">
        <v>43125</v>
      </c>
      <c r="H83" t="s">
        <v>45</v>
      </c>
      <c r="J83" t="s">
        <v>46</v>
      </c>
      <c r="N83" t="s">
        <v>61</v>
      </c>
      <c r="P83" t="s">
        <v>41</v>
      </c>
      <c r="R83" t="s">
        <v>49</v>
      </c>
      <c r="T83" t="s">
        <v>52</v>
      </c>
      <c r="V83" t="s">
        <v>84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 t="s">
        <v>46</v>
      </c>
      <c r="AF83">
        <v>9</v>
      </c>
      <c r="AN83" s="1">
        <v>43156</v>
      </c>
      <c r="AO83">
        <v>66</v>
      </c>
    </row>
    <row r="84" spans="1:41" x14ac:dyDescent="0.25">
      <c r="A84" t="s">
        <v>41</v>
      </c>
      <c r="B84" t="s">
        <v>42</v>
      </c>
      <c r="C84" t="s">
        <v>56</v>
      </c>
      <c r="D84" t="s">
        <v>87</v>
      </c>
      <c r="E84" t="s">
        <v>87</v>
      </c>
      <c r="F84" t="s">
        <v>44</v>
      </c>
      <c r="G84" s="1">
        <v>43125</v>
      </c>
      <c r="H84" t="s">
        <v>45</v>
      </c>
      <c r="J84" t="s">
        <v>46</v>
      </c>
      <c r="N84" t="s">
        <v>61</v>
      </c>
      <c r="P84" t="s">
        <v>41</v>
      </c>
      <c r="R84" t="s">
        <v>49</v>
      </c>
      <c r="T84" t="s">
        <v>47</v>
      </c>
      <c r="V84" t="s">
        <v>62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 t="s">
        <v>46</v>
      </c>
      <c r="AF84">
        <v>66</v>
      </c>
      <c r="AN84" s="1">
        <v>43156</v>
      </c>
      <c r="AO84">
        <v>69</v>
      </c>
    </row>
    <row r="85" spans="1:41" x14ac:dyDescent="0.25">
      <c r="A85" t="s">
        <v>41</v>
      </c>
      <c r="B85" t="s">
        <v>88</v>
      </c>
      <c r="C85" t="s">
        <v>89</v>
      </c>
      <c r="D85" t="s">
        <v>90</v>
      </c>
      <c r="E85" t="s">
        <v>90</v>
      </c>
      <c r="F85" t="s">
        <v>44</v>
      </c>
      <c r="G85" s="1">
        <v>43125</v>
      </c>
      <c r="H85" t="s">
        <v>45</v>
      </c>
      <c r="J85" t="s">
        <v>46</v>
      </c>
      <c r="L85" t="s">
        <v>58</v>
      </c>
      <c r="N85" t="s">
        <v>78</v>
      </c>
      <c r="P85" t="s">
        <v>83</v>
      </c>
      <c r="T85" t="s">
        <v>61</v>
      </c>
      <c r="V85" t="s">
        <v>62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 t="s">
        <v>46</v>
      </c>
      <c r="AF85">
        <v>35</v>
      </c>
      <c r="AN85" s="1">
        <v>43157</v>
      </c>
      <c r="AO85">
        <v>198</v>
      </c>
    </row>
    <row r="86" spans="1:41" x14ac:dyDescent="0.25">
      <c r="A86" t="s">
        <v>41</v>
      </c>
      <c r="B86" t="s">
        <v>88</v>
      </c>
      <c r="C86" t="s">
        <v>89</v>
      </c>
      <c r="D86" t="s">
        <v>90</v>
      </c>
      <c r="E86" t="s">
        <v>90</v>
      </c>
      <c r="F86" t="s">
        <v>44</v>
      </c>
      <c r="G86" s="1">
        <v>43126</v>
      </c>
      <c r="H86" t="s">
        <v>45</v>
      </c>
      <c r="J86" t="s">
        <v>46</v>
      </c>
      <c r="L86" t="s">
        <v>58</v>
      </c>
      <c r="N86" t="s">
        <v>78</v>
      </c>
      <c r="P86" t="s">
        <v>83</v>
      </c>
      <c r="T86" t="s">
        <v>61</v>
      </c>
      <c r="V86" t="s">
        <v>62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 t="s">
        <v>46</v>
      </c>
      <c r="AF86">
        <v>29</v>
      </c>
      <c r="AN86" s="1">
        <v>43157</v>
      </c>
      <c r="AO86">
        <v>199</v>
      </c>
    </row>
    <row r="87" spans="1:41" x14ac:dyDescent="0.25">
      <c r="A87" t="s">
        <v>41</v>
      </c>
      <c r="B87" t="s">
        <v>80</v>
      </c>
      <c r="C87" t="s">
        <v>81</v>
      </c>
      <c r="D87" t="s">
        <v>96</v>
      </c>
      <c r="E87" t="s">
        <v>96</v>
      </c>
      <c r="F87" t="s">
        <v>44</v>
      </c>
      <c r="G87" s="1">
        <v>43126</v>
      </c>
      <c r="H87" t="s">
        <v>45</v>
      </c>
      <c r="J87" t="s">
        <v>46</v>
      </c>
      <c r="P87" t="s">
        <v>83</v>
      </c>
      <c r="V87" t="s">
        <v>63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 t="s">
        <v>46</v>
      </c>
      <c r="AF87">
        <v>12</v>
      </c>
      <c r="AN87" s="1"/>
    </row>
    <row r="88" spans="1:41" x14ac:dyDescent="0.25">
      <c r="A88" t="s">
        <v>41</v>
      </c>
      <c r="B88" t="s">
        <v>80</v>
      </c>
      <c r="C88" t="s">
        <v>81</v>
      </c>
      <c r="D88" t="s">
        <v>96</v>
      </c>
      <c r="E88" t="s">
        <v>96</v>
      </c>
      <c r="F88" t="s">
        <v>44</v>
      </c>
      <c r="G88" s="1">
        <v>43126</v>
      </c>
      <c r="H88" t="s">
        <v>45</v>
      </c>
      <c r="J88" t="s">
        <v>46</v>
      </c>
      <c r="P88" t="s">
        <v>83</v>
      </c>
      <c r="V88" t="s">
        <v>63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 t="s">
        <v>46</v>
      </c>
      <c r="AF88">
        <v>8</v>
      </c>
      <c r="AN88" s="1"/>
    </row>
    <row r="89" spans="1:41" x14ac:dyDescent="0.25">
      <c r="A89" t="s">
        <v>41</v>
      </c>
      <c r="B89" t="s">
        <v>80</v>
      </c>
      <c r="C89" t="s">
        <v>81</v>
      </c>
      <c r="D89" t="s">
        <v>96</v>
      </c>
      <c r="E89" t="s">
        <v>96</v>
      </c>
      <c r="F89" t="s">
        <v>44</v>
      </c>
      <c r="G89" s="1">
        <v>43126</v>
      </c>
      <c r="H89" t="s">
        <v>45</v>
      </c>
      <c r="J89" t="s">
        <v>46</v>
      </c>
      <c r="P89" t="s">
        <v>60</v>
      </c>
      <c r="V89" t="s">
        <v>63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 t="s">
        <v>46</v>
      </c>
      <c r="AF89">
        <v>10</v>
      </c>
      <c r="AN89" s="1"/>
    </row>
    <row r="90" spans="1:41" x14ac:dyDescent="0.25">
      <c r="A90" t="s">
        <v>41</v>
      </c>
      <c r="B90" t="s">
        <v>88</v>
      </c>
      <c r="C90" t="s">
        <v>89</v>
      </c>
      <c r="D90" t="s">
        <v>90</v>
      </c>
      <c r="E90" t="s">
        <v>90</v>
      </c>
      <c r="F90" t="s">
        <v>44</v>
      </c>
      <c r="G90" s="1">
        <v>43127</v>
      </c>
      <c r="H90" t="s">
        <v>45</v>
      </c>
      <c r="J90" t="s">
        <v>46</v>
      </c>
      <c r="L90" t="s">
        <v>58</v>
      </c>
      <c r="N90" t="s">
        <v>78</v>
      </c>
      <c r="P90" t="s">
        <v>83</v>
      </c>
      <c r="T90" t="s">
        <v>61</v>
      </c>
      <c r="V90" t="s">
        <v>62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 t="s">
        <v>46</v>
      </c>
      <c r="AF90">
        <v>40</v>
      </c>
      <c r="AN90" s="1">
        <v>43157</v>
      </c>
      <c r="AO90">
        <v>200</v>
      </c>
    </row>
    <row r="91" spans="1:41" x14ac:dyDescent="0.25">
      <c r="A91" t="s">
        <v>41</v>
      </c>
      <c r="B91" t="s">
        <v>80</v>
      </c>
      <c r="C91" t="s">
        <v>81</v>
      </c>
      <c r="D91" t="s">
        <v>82</v>
      </c>
      <c r="E91" t="s">
        <v>82</v>
      </c>
      <c r="F91" t="s">
        <v>44</v>
      </c>
      <c r="G91" s="1">
        <v>43127</v>
      </c>
      <c r="H91" t="s">
        <v>45</v>
      </c>
      <c r="J91" t="s">
        <v>46</v>
      </c>
      <c r="N91" t="s">
        <v>61</v>
      </c>
      <c r="P91" t="s">
        <v>83</v>
      </c>
      <c r="T91" t="s">
        <v>61</v>
      </c>
      <c r="V91" t="s">
        <v>62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 t="s">
        <v>46</v>
      </c>
      <c r="AF91">
        <v>17</v>
      </c>
      <c r="AN91" s="1">
        <v>43156</v>
      </c>
      <c r="AO91">
        <v>48</v>
      </c>
    </row>
    <row r="92" spans="1:41" x14ac:dyDescent="0.25">
      <c r="A92" t="s">
        <v>41</v>
      </c>
      <c r="B92" t="s">
        <v>42</v>
      </c>
      <c r="D92" t="s">
        <v>43</v>
      </c>
      <c r="E92" t="s">
        <v>43</v>
      </c>
      <c r="F92" t="s">
        <v>44</v>
      </c>
      <c r="G92" s="1">
        <v>43127</v>
      </c>
      <c r="H92" t="s">
        <v>45</v>
      </c>
      <c r="J92" t="s">
        <v>46</v>
      </c>
      <c r="N92" t="s">
        <v>61</v>
      </c>
      <c r="P92" t="s">
        <v>85</v>
      </c>
      <c r="T92" t="s">
        <v>61</v>
      </c>
      <c r="V92" t="s">
        <v>84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0</v>
      </c>
      <c r="AD92" t="s">
        <v>46</v>
      </c>
      <c r="AF92">
        <v>13</v>
      </c>
      <c r="AN92" s="1">
        <v>43156</v>
      </c>
      <c r="AO92">
        <v>67</v>
      </c>
    </row>
    <row r="93" spans="1:41" x14ac:dyDescent="0.25">
      <c r="A93" t="s">
        <v>41</v>
      </c>
      <c r="B93" t="s">
        <v>88</v>
      </c>
      <c r="C93" t="s">
        <v>89</v>
      </c>
      <c r="D93" t="s">
        <v>90</v>
      </c>
      <c r="E93" t="s">
        <v>90</v>
      </c>
      <c r="F93" t="s">
        <v>44</v>
      </c>
      <c r="G93" s="1">
        <v>43127</v>
      </c>
      <c r="H93" t="s">
        <v>45</v>
      </c>
      <c r="J93" t="s">
        <v>46</v>
      </c>
      <c r="L93" t="s">
        <v>58</v>
      </c>
      <c r="N93" t="s">
        <v>78</v>
      </c>
      <c r="P93" t="s">
        <v>83</v>
      </c>
      <c r="T93" t="s">
        <v>61</v>
      </c>
      <c r="V93" t="s">
        <v>62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 t="s">
        <v>46</v>
      </c>
      <c r="AF93">
        <v>40</v>
      </c>
      <c r="AN93" s="1">
        <v>43157</v>
      </c>
      <c r="AO93">
        <v>201</v>
      </c>
    </row>
    <row r="94" spans="1:41" x14ac:dyDescent="0.25">
      <c r="A94" t="s">
        <v>41</v>
      </c>
      <c r="B94" t="s">
        <v>80</v>
      </c>
      <c r="C94" t="s">
        <v>81</v>
      </c>
      <c r="D94" t="s">
        <v>96</v>
      </c>
      <c r="E94" t="s">
        <v>96</v>
      </c>
      <c r="F94" t="s">
        <v>44</v>
      </c>
      <c r="G94" s="1">
        <v>43127</v>
      </c>
      <c r="H94" t="s">
        <v>45</v>
      </c>
      <c r="J94" t="s">
        <v>46</v>
      </c>
      <c r="P94" t="s">
        <v>83</v>
      </c>
      <c r="V94" t="s">
        <v>63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 t="s">
        <v>46</v>
      </c>
      <c r="AF94">
        <v>13</v>
      </c>
      <c r="AN94" s="1"/>
    </row>
    <row r="95" spans="1:41" x14ac:dyDescent="0.25">
      <c r="A95" t="s">
        <v>41</v>
      </c>
      <c r="B95" t="s">
        <v>80</v>
      </c>
      <c r="C95" t="s">
        <v>81</v>
      </c>
      <c r="D95" t="s">
        <v>96</v>
      </c>
      <c r="E95" t="s">
        <v>96</v>
      </c>
      <c r="F95" t="s">
        <v>44</v>
      </c>
      <c r="G95" s="1">
        <v>43127</v>
      </c>
      <c r="H95" t="s">
        <v>45</v>
      </c>
      <c r="J95" t="s">
        <v>46</v>
      </c>
      <c r="P95" t="s">
        <v>83</v>
      </c>
      <c r="V95" t="s">
        <v>63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 t="s">
        <v>46</v>
      </c>
      <c r="AF95">
        <v>15</v>
      </c>
      <c r="AN95" s="1"/>
    </row>
    <row r="96" spans="1:41" x14ac:dyDescent="0.25">
      <c r="A96" t="s">
        <v>41</v>
      </c>
      <c r="B96" t="s">
        <v>80</v>
      </c>
      <c r="C96" t="s">
        <v>81</v>
      </c>
      <c r="D96" t="s">
        <v>96</v>
      </c>
      <c r="E96" t="s">
        <v>96</v>
      </c>
      <c r="F96" t="s">
        <v>44</v>
      </c>
      <c r="G96" s="1">
        <v>43127</v>
      </c>
      <c r="H96" t="s">
        <v>45</v>
      </c>
      <c r="J96" t="s">
        <v>46</v>
      </c>
      <c r="P96" t="s">
        <v>60</v>
      </c>
      <c r="V96" t="s">
        <v>63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 t="s">
        <v>46</v>
      </c>
      <c r="AF96">
        <v>10</v>
      </c>
      <c r="AN96" s="1"/>
    </row>
    <row r="97" spans="1:41" x14ac:dyDescent="0.25">
      <c r="A97" t="s">
        <v>41</v>
      </c>
      <c r="B97" t="s">
        <v>80</v>
      </c>
      <c r="C97" t="s">
        <v>81</v>
      </c>
      <c r="D97" t="s">
        <v>82</v>
      </c>
      <c r="E97" t="s">
        <v>82</v>
      </c>
      <c r="F97" t="s">
        <v>44</v>
      </c>
      <c r="G97" s="1">
        <v>43128</v>
      </c>
      <c r="H97" t="s">
        <v>45</v>
      </c>
      <c r="J97" t="s">
        <v>46</v>
      </c>
      <c r="N97" t="s">
        <v>61</v>
      </c>
      <c r="P97" t="s">
        <v>83</v>
      </c>
      <c r="T97" t="s">
        <v>61</v>
      </c>
      <c r="V97" t="s">
        <v>62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 t="s">
        <v>46</v>
      </c>
      <c r="AF97">
        <v>11</v>
      </c>
      <c r="AN97" s="1">
        <v>43156</v>
      </c>
      <c r="AO97">
        <v>49</v>
      </c>
    </row>
    <row r="98" spans="1:41" x14ac:dyDescent="0.25">
      <c r="A98" t="s">
        <v>41</v>
      </c>
      <c r="B98" t="s">
        <v>42</v>
      </c>
      <c r="D98" t="s">
        <v>77</v>
      </c>
      <c r="E98" t="s">
        <v>77</v>
      </c>
      <c r="F98" t="s">
        <v>44</v>
      </c>
      <c r="G98" s="1">
        <v>43128</v>
      </c>
      <c r="H98" t="s">
        <v>45</v>
      </c>
      <c r="J98" t="s">
        <v>46</v>
      </c>
      <c r="N98" t="s">
        <v>61</v>
      </c>
      <c r="P98" t="s">
        <v>41</v>
      </c>
      <c r="R98" t="s">
        <v>49</v>
      </c>
      <c r="T98" t="s">
        <v>52</v>
      </c>
      <c r="V98" t="s">
        <v>62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 t="s">
        <v>46</v>
      </c>
      <c r="AF98">
        <v>286</v>
      </c>
      <c r="AN98" s="1">
        <v>43156</v>
      </c>
      <c r="AO98">
        <v>54</v>
      </c>
    </row>
    <row r="99" spans="1:41" x14ac:dyDescent="0.25">
      <c r="A99" t="s">
        <v>41</v>
      </c>
      <c r="B99" t="s">
        <v>88</v>
      </c>
      <c r="C99" t="s">
        <v>89</v>
      </c>
      <c r="D99" t="s">
        <v>90</v>
      </c>
      <c r="E99" t="s">
        <v>90</v>
      </c>
      <c r="F99" t="s">
        <v>44</v>
      </c>
      <c r="G99" s="1">
        <v>43128</v>
      </c>
      <c r="H99" t="s">
        <v>45</v>
      </c>
      <c r="J99" t="s">
        <v>46</v>
      </c>
      <c r="L99" t="s">
        <v>58</v>
      </c>
      <c r="N99" t="s">
        <v>78</v>
      </c>
      <c r="P99" t="s">
        <v>83</v>
      </c>
      <c r="T99" t="s">
        <v>61</v>
      </c>
      <c r="V99" t="s">
        <v>62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 t="s">
        <v>46</v>
      </c>
      <c r="AF99">
        <v>32</v>
      </c>
      <c r="AN99" s="1">
        <v>43157</v>
      </c>
      <c r="AO99">
        <v>202</v>
      </c>
    </row>
    <row r="100" spans="1:41" x14ac:dyDescent="0.25">
      <c r="A100" t="s">
        <v>41</v>
      </c>
      <c r="B100" t="s">
        <v>88</v>
      </c>
      <c r="C100" t="s">
        <v>89</v>
      </c>
      <c r="D100" t="s">
        <v>90</v>
      </c>
      <c r="E100" t="s">
        <v>90</v>
      </c>
      <c r="F100" t="s">
        <v>44</v>
      </c>
      <c r="G100" s="1">
        <v>43128</v>
      </c>
      <c r="H100" t="s">
        <v>45</v>
      </c>
      <c r="J100" t="s">
        <v>46</v>
      </c>
      <c r="L100" t="s">
        <v>58</v>
      </c>
      <c r="N100" t="s">
        <v>78</v>
      </c>
      <c r="P100" t="s">
        <v>83</v>
      </c>
      <c r="T100" t="s">
        <v>61</v>
      </c>
      <c r="V100" t="s">
        <v>62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 t="s">
        <v>46</v>
      </c>
      <c r="AF100">
        <v>29</v>
      </c>
      <c r="AN100" s="1">
        <v>43157</v>
      </c>
      <c r="AO100">
        <v>203</v>
      </c>
    </row>
    <row r="101" spans="1:41" x14ac:dyDescent="0.25">
      <c r="A101" t="s">
        <v>41</v>
      </c>
      <c r="B101" t="s">
        <v>80</v>
      </c>
      <c r="C101" t="s">
        <v>81</v>
      </c>
      <c r="D101" t="s">
        <v>96</v>
      </c>
      <c r="E101" t="s">
        <v>96</v>
      </c>
      <c r="F101" t="s">
        <v>44</v>
      </c>
      <c r="G101" s="1">
        <v>43128</v>
      </c>
      <c r="H101" t="s">
        <v>45</v>
      </c>
      <c r="J101" t="s">
        <v>46</v>
      </c>
      <c r="P101" t="s">
        <v>83</v>
      </c>
      <c r="V101" t="s">
        <v>63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 t="s">
        <v>46</v>
      </c>
      <c r="AF101">
        <v>10</v>
      </c>
      <c r="AN101" s="1"/>
    </row>
    <row r="102" spans="1:41" x14ac:dyDescent="0.25">
      <c r="A102" t="s">
        <v>41</v>
      </c>
      <c r="B102" t="s">
        <v>80</v>
      </c>
      <c r="C102" t="s">
        <v>81</v>
      </c>
      <c r="D102" t="s">
        <v>96</v>
      </c>
      <c r="E102" t="s">
        <v>96</v>
      </c>
      <c r="F102" t="s">
        <v>44</v>
      </c>
      <c r="G102" s="1">
        <v>43128</v>
      </c>
      <c r="H102" t="s">
        <v>45</v>
      </c>
      <c r="J102" t="s">
        <v>46</v>
      </c>
      <c r="P102" t="s">
        <v>83</v>
      </c>
      <c r="V102" t="s">
        <v>63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 t="s">
        <v>46</v>
      </c>
      <c r="AF102">
        <v>8</v>
      </c>
      <c r="AN102" s="1"/>
    </row>
    <row r="103" spans="1:41" x14ac:dyDescent="0.25">
      <c r="A103" t="s">
        <v>41</v>
      </c>
      <c r="B103" t="s">
        <v>80</v>
      </c>
      <c r="C103" t="s">
        <v>81</v>
      </c>
      <c r="D103" t="s">
        <v>96</v>
      </c>
      <c r="E103" t="s">
        <v>96</v>
      </c>
      <c r="F103" t="s">
        <v>44</v>
      </c>
      <c r="G103" s="1">
        <v>43128</v>
      </c>
      <c r="H103" t="s">
        <v>45</v>
      </c>
      <c r="J103" t="s">
        <v>46</v>
      </c>
      <c r="P103" t="s">
        <v>83</v>
      </c>
      <c r="V103" t="s">
        <v>63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 t="s">
        <v>46</v>
      </c>
      <c r="AF103">
        <v>12</v>
      </c>
      <c r="AN103" s="1"/>
    </row>
    <row r="104" spans="1:41" x14ac:dyDescent="0.25">
      <c r="A104" t="s">
        <v>41</v>
      </c>
      <c r="B104" t="s">
        <v>145</v>
      </c>
      <c r="C104" t="s">
        <v>146</v>
      </c>
      <c r="D104" t="s">
        <v>150</v>
      </c>
      <c r="E104" t="s">
        <v>150</v>
      </c>
      <c r="F104" t="s">
        <v>44</v>
      </c>
      <c r="G104" s="1">
        <v>43128</v>
      </c>
      <c r="H104" t="s">
        <v>151</v>
      </c>
      <c r="J104" t="s">
        <v>46</v>
      </c>
      <c r="N104" t="s">
        <v>61</v>
      </c>
      <c r="P104" t="s">
        <v>83</v>
      </c>
      <c r="T104" t="s">
        <v>61</v>
      </c>
      <c r="V104" t="s">
        <v>62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 t="s">
        <v>46</v>
      </c>
      <c r="AF104">
        <v>90</v>
      </c>
      <c r="AN104" s="1">
        <v>43159</v>
      </c>
      <c r="AO104">
        <v>89</v>
      </c>
    </row>
    <row r="105" spans="1:41" x14ac:dyDescent="0.25">
      <c r="A105" t="s">
        <v>41</v>
      </c>
      <c r="B105" t="s">
        <v>145</v>
      </c>
      <c r="C105" t="s">
        <v>146</v>
      </c>
      <c r="D105" t="s">
        <v>150</v>
      </c>
      <c r="E105" t="s">
        <v>150</v>
      </c>
      <c r="F105" t="s">
        <v>44</v>
      </c>
      <c r="G105" s="1">
        <v>43128</v>
      </c>
      <c r="H105" t="s">
        <v>74</v>
      </c>
      <c r="J105" t="s">
        <v>46</v>
      </c>
      <c r="N105" t="s">
        <v>61</v>
      </c>
      <c r="P105" t="s">
        <v>83</v>
      </c>
      <c r="T105" t="s">
        <v>61</v>
      </c>
      <c r="V105" t="s">
        <v>62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 t="s">
        <v>46</v>
      </c>
      <c r="AF105">
        <v>50</v>
      </c>
      <c r="AN105" s="1">
        <v>43159</v>
      </c>
      <c r="AO105">
        <v>90</v>
      </c>
    </row>
    <row r="106" spans="1:41" x14ac:dyDescent="0.25">
      <c r="A106" t="s">
        <v>41</v>
      </c>
      <c r="B106" t="s">
        <v>145</v>
      </c>
      <c r="C106" t="s">
        <v>146</v>
      </c>
      <c r="D106" t="s">
        <v>150</v>
      </c>
      <c r="E106" t="s">
        <v>150</v>
      </c>
      <c r="F106" t="s">
        <v>44</v>
      </c>
      <c r="G106" s="1">
        <v>43128</v>
      </c>
      <c r="H106" t="s">
        <v>151</v>
      </c>
      <c r="J106" t="s">
        <v>46</v>
      </c>
      <c r="N106" t="s">
        <v>61</v>
      </c>
      <c r="P106" t="s">
        <v>83</v>
      </c>
      <c r="T106" t="s">
        <v>61</v>
      </c>
      <c r="V106" t="s">
        <v>62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 t="s">
        <v>46</v>
      </c>
      <c r="AF106">
        <v>100</v>
      </c>
      <c r="AN106" s="1">
        <v>43159</v>
      </c>
      <c r="AO106">
        <v>91</v>
      </c>
    </row>
    <row r="107" spans="1:41" x14ac:dyDescent="0.25">
      <c r="A107" t="s">
        <v>41</v>
      </c>
      <c r="B107" t="s">
        <v>145</v>
      </c>
      <c r="C107" t="s">
        <v>146</v>
      </c>
      <c r="D107" t="s">
        <v>150</v>
      </c>
      <c r="E107" t="s">
        <v>150</v>
      </c>
      <c r="F107" t="s">
        <v>44</v>
      </c>
      <c r="G107" s="1">
        <v>43128</v>
      </c>
      <c r="H107" t="s">
        <v>74</v>
      </c>
      <c r="J107" t="s">
        <v>46</v>
      </c>
      <c r="N107" t="s">
        <v>61</v>
      </c>
      <c r="P107" t="s">
        <v>83</v>
      </c>
      <c r="T107" t="s">
        <v>61</v>
      </c>
      <c r="V107" t="s">
        <v>62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 t="s">
        <v>46</v>
      </c>
      <c r="AF107">
        <v>53</v>
      </c>
      <c r="AN107" s="1">
        <v>43159</v>
      </c>
      <c r="AO107">
        <v>92</v>
      </c>
    </row>
    <row r="108" spans="1:41" x14ac:dyDescent="0.25">
      <c r="A108" t="s">
        <v>41</v>
      </c>
      <c r="B108" t="s">
        <v>145</v>
      </c>
      <c r="C108" t="s">
        <v>146</v>
      </c>
      <c r="D108" t="s">
        <v>150</v>
      </c>
      <c r="E108" t="s">
        <v>150</v>
      </c>
      <c r="F108" t="s">
        <v>44</v>
      </c>
      <c r="G108" s="1">
        <v>43128</v>
      </c>
      <c r="H108" t="s">
        <v>74</v>
      </c>
      <c r="J108" t="s">
        <v>46</v>
      </c>
      <c r="N108" t="s">
        <v>61</v>
      </c>
      <c r="P108" t="s">
        <v>83</v>
      </c>
      <c r="T108" t="s">
        <v>61</v>
      </c>
      <c r="V108" t="s">
        <v>62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 t="s">
        <v>46</v>
      </c>
      <c r="AF108">
        <v>45</v>
      </c>
      <c r="AN108" s="1">
        <v>43159</v>
      </c>
      <c r="AO108">
        <v>93</v>
      </c>
    </row>
    <row r="109" spans="1:41" x14ac:dyDescent="0.25">
      <c r="A109" t="s">
        <v>41</v>
      </c>
      <c r="B109" t="s">
        <v>145</v>
      </c>
      <c r="C109" t="s">
        <v>146</v>
      </c>
      <c r="D109" t="s">
        <v>152</v>
      </c>
      <c r="E109" t="s">
        <v>152</v>
      </c>
      <c r="F109" t="s">
        <v>44</v>
      </c>
      <c r="G109" s="1">
        <v>43128</v>
      </c>
      <c r="H109" t="s">
        <v>151</v>
      </c>
      <c r="J109" t="s">
        <v>46</v>
      </c>
      <c r="L109" t="s">
        <v>153</v>
      </c>
      <c r="N109" t="s">
        <v>61</v>
      </c>
      <c r="P109" t="s">
        <v>83</v>
      </c>
      <c r="T109" t="s">
        <v>61</v>
      </c>
      <c r="V109" t="s">
        <v>62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 t="s">
        <v>46</v>
      </c>
      <c r="AF109">
        <v>20</v>
      </c>
      <c r="AN109" s="1">
        <v>43159</v>
      </c>
      <c r="AO109">
        <v>2</v>
      </c>
    </row>
    <row r="110" spans="1:41" x14ac:dyDescent="0.25">
      <c r="A110" t="s">
        <v>41</v>
      </c>
      <c r="B110" t="s">
        <v>145</v>
      </c>
      <c r="C110" t="s">
        <v>146</v>
      </c>
      <c r="D110" t="s">
        <v>152</v>
      </c>
      <c r="E110" t="s">
        <v>152</v>
      </c>
      <c r="F110" t="s">
        <v>44</v>
      </c>
      <c r="G110" s="1">
        <v>43128</v>
      </c>
      <c r="H110" t="s">
        <v>151</v>
      </c>
      <c r="J110" t="s">
        <v>46</v>
      </c>
      <c r="L110" t="s">
        <v>153</v>
      </c>
      <c r="N110" t="s">
        <v>61</v>
      </c>
      <c r="P110" t="s">
        <v>83</v>
      </c>
      <c r="T110" t="s">
        <v>61</v>
      </c>
      <c r="V110" t="s">
        <v>62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t="s">
        <v>46</v>
      </c>
      <c r="AF110">
        <v>25</v>
      </c>
      <c r="AN110" s="1">
        <v>43159</v>
      </c>
      <c r="AO110">
        <v>3</v>
      </c>
    </row>
    <row r="111" spans="1:41" x14ac:dyDescent="0.25">
      <c r="A111" t="s">
        <v>41</v>
      </c>
      <c r="B111" t="s">
        <v>145</v>
      </c>
      <c r="C111" t="s">
        <v>146</v>
      </c>
      <c r="D111" t="s">
        <v>152</v>
      </c>
      <c r="E111" t="s">
        <v>152</v>
      </c>
      <c r="F111" t="s">
        <v>44</v>
      </c>
      <c r="G111" s="1">
        <v>43128</v>
      </c>
      <c r="H111" t="s">
        <v>151</v>
      </c>
      <c r="J111" t="s">
        <v>46</v>
      </c>
      <c r="N111" t="s">
        <v>61</v>
      </c>
      <c r="P111" t="s">
        <v>83</v>
      </c>
      <c r="T111" t="s">
        <v>61</v>
      </c>
      <c r="V111" t="s">
        <v>62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t="s">
        <v>46</v>
      </c>
      <c r="AF111">
        <v>96</v>
      </c>
      <c r="AN111" s="1">
        <v>43159</v>
      </c>
      <c r="AO111">
        <v>94</v>
      </c>
    </row>
    <row r="112" spans="1:41" x14ac:dyDescent="0.25">
      <c r="A112" t="s">
        <v>41</v>
      </c>
      <c r="B112" t="s">
        <v>145</v>
      </c>
      <c r="C112" t="s">
        <v>146</v>
      </c>
      <c r="D112" t="s">
        <v>152</v>
      </c>
      <c r="E112" t="s">
        <v>152</v>
      </c>
      <c r="F112" t="s">
        <v>44</v>
      </c>
      <c r="G112" s="1">
        <v>43128</v>
      </c>
      <c r="H112" t="s">
        <v>151</v>
      </c>
      <c r="J112" t="s">
        <v>46</v>
      </c>
      <c r="N112" t="s">
        <v>61</v>
      </c>
      <c r="P112" t="s">
        <v>83</v>
      </c>
      <c r="T112" t="s">
        <v>61</v>
      </c>
      <c r="V112" t="s">
        <v>62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 t="s">
        <v>46</v>
      </c>
      <c r="AF112">
        <v>60</v>
      </c>
      <c r="AN112" s="1">
        <v>43159</v>
      </c>
      <c r="AO112">
        <v>95</v>
      </c>
    </row>
    <row r="113" spans="1:41" x14ac:dyDescent="0.25">
      <c r="A113" t="s">
        <v>41</v>
      </c>
      <c r="B113" t="s">
        <v>145</v>
      </c>
      <c r="C113" t="s">
        <v>146</v>
      </c>
      <c r="D113" t="s">
        <v>152</v>
      </c>
      <c r="E113" t="s">
        <v>152</v>
      </c>
      <c r="F113" t="s">
        <v>44</v>
      </c>
      <c r="G113" s="1">
        <v>43128</v>
      </c>
      <c r="H113" t="s">
        <v>151</v>
      </c>
      <c r="J113" t="s">
        <v>46</v>
      </c>
      <c r="N113" t="s">
        <v>61</v>
      </c>
      <c r="P113" t="s">
        <v>83</v>
      </c>
      <c r="T113" t="s">
        <v>61</v>
      </c>
      <c r="V113" t="s">
        <v>48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 t="s">
        <v>46</v>
      </c>
      <c r="AF113">
        <v>37</v>
      </c>
      <c r="AN113" s="1">
        <v>43159</v>
      </c>
      <c r="AO113">
        <v>96</v>
      </c>
    </row>
    <row r="114" spans="1:41" x14ac:dyDescent="0.25">
      <c r="A114" t="s">
        <v>41</v>
      </c>
      <c r="B114" t="s">
        <v>80</v>
      </c>
      <c r="C114" t="s">
        <v>81</v>
      </c>
      <c r="D114" t="s">
        <v>82</v>
      </c>
      <c r="E114" t="s">
        <v>82</v>
      </c>
      <c r="F114" t="s">
        <v>44</v>
      </c>
      <c r="G114" s="1">
        <v>43129</v>
      </c>
      <c r="H114" t="s">
        <v>45</v>
      </c>
      <c r="J114" t="s">
        <v>46</v>
      </c>
      <c r="N114" t="s">
        <v>61</v>
      </c>
      <c r="P114" t="s">
        <v>83</v>
      </c>
      <c r="T114" t="s">
        <v>61</v>
      </c>
      <c r="V114" t="s">
        <v>62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 t="s">
        <v>46</v>
      </c>
      <c r="AF114">
        <v>9</v>
      </c>
      <c r="AN114" s="1">
        <v>43156</v>
      </c>
      <c r="AO114">
        <v>50</v>
      </c>
    </row>
    <row r="115" spans="1:41" x14ac:dyDescent="0.25">
      <c r="A115" t="s">
        <v>41</v>
      </c>
      <c r="B115" t="s">
        <v>42</v>
      </c>
      <c r="D115" t="s">
        <v>77</v>
      </c>
      <c r="E115" t="s">
        <v>77</v>
      </c>
      <c r="F115" t="s">
        <v>44</v>
      </c>
      <c r="G115" s="1">
        <v>43129</v>
      </c>
      <c r="H115" t="s">
        <v>45</v>
      </c>
      <c r="J115" t="s">
        <v>46</v>
      </c>
      <c r="N115" t="s">
        <v>61</v>
      </c>
      <c r="P115" t="s">
        <v>83</v>
      </c>
      <c r="T115" t="s">
        <v>61</v>
      </c>
      <c r="V115" t="s">
        <v>84</v>
      </c>
      <c r="W115">
        <v>0</v>
      </c>
      <c r="X115">
        <v>1</v>
      </c>
      <c r="Y115">
        <v>0</v>
      </c>
      <c r="Z115">
        <v>1</v>
      </c>
      <c r="AA115">
        <v>0</v>
      </c>
      <c r="AB115">
        <v>0</v>
      </c>
      <c r="AC115">
        <v>0</v>
      </c>
      <c r="AD115" t="s">
        <v>46</v>
      </c>
      <c r="AF115">
        <v>16</v>
      </c>
      <c r="AN115" s="1">
        <v>43156</v>
      </c>
      <c r="AO115">
        <v>55</v>
      </c>
    </row>
    <row r="116" spans="1:41" x14ac:dyDescent="0.25">
      <c r="A116" t="s">
        <v>41</v>
      </c>
      <c r="B116" t="s">
        <v>80</v>
      </c>
      <c r="C116" t="s">
        <v>81</v>
      </c>
      <c r="D116" t="s">
        <v>96</v>
      </c>
      <c r="E116" t="s">
        <v>96</v>
      </c>
      <c r="F116" t="s">
        <v>44</v>
      </c>
      <c r="G116" s="1">
        <v>43129</v>
      </c>
      <c r="H116" t="s">
        <v>45</v>
      </c>
      <c r="J116" t="s">
        <v>46</v>
      </c>
      <c r="P116" t="s">
        <v>60</v>
      </c>
      <c r="V116" t="s">
        <v>63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 t="s">
        <v>46</v>
      </c>
      <c r="AF116">
        <v>10</v>
      </c>
      <c r="AN116" s="1"/>
    </row>
    <row r="117" spans="1:41" x14ac:dyDescent="0.25">
      <c r="A117" t="s">
        <v>41</v>
      </c>
      <c r="B117" t="s">
        <v>80</v>
      </c>
      <c r="C117" t="s">
        <v>81</v>
      </c>
      <c r="D117" t="s">
        <v>96</v>
      </c>
      <c r="E117" t="s">
        <v>96</v>
      </c>
      <c r="F117" t="s">
        <v>44</v>
      </c>
      <c r="G117" s="1">
        <v>43129</v>
      </c>
      <c r="H117" t="s">
        <v>45</v>
      </c>
      <c r="J117" t="s">
        <v>46</v>
      </c>
      <c r="P117" t="s">
        <v>60</v>
      </c>
      <c r="V117" t="s">
        <v>63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 t="s">
        <v>46</v>
      </c>
      <c r="AF117">
        <v>8</v>
      </c>
      <c r="AN117" s="1"/>
    </row>
    <row r="118" spans="1:41" x14ac:dyDescent="0.25">
      <c r="A118" t="s">
        <v>41</v>
      </c>
      <c r="B118" t="s">
        <v>80</v>
      </c>
      <c r="C118" t="s">
        <v>81</v>
      </c>
      <c r="D118" t="s">
        <v>96</v>
      </c>
      <c r="E118" t="s">
        <v>96</v>
      </c>
      <c r="F118" t="s">
        <v>44</v>
      </c>
      <c r="G118" s="1">
        <v>43129</v>
      </c>
      <c r="H118" t="s">
        <v>45</v>
      </c>
      <c r="J118" t="s">
        <v>46</v>
      </c>
      <c r="P118" t="s">
        <v>60</v>
      </c>
      <c r="V118" t="s">
        <v>63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 t="s">
        <v>46</v>
      </c>
      <c r="AF118">
        <v>5</v>
      </c>
      <c r="AN118" s="1"/>
    </row>
    <row r="119" spans="1:41" x14ac:dyDescent="0.25">
      <c r="A119" t="s">
        <v>41</v>
      </c>
      <c r="B119" t="s">
        <v>49</v>
      </c>
      <c r="C119" t="s">
        <v>50</v>
      </c>
      <c r="D119" t="s">
        <v>51</v>
      </c>
      <c r="E119" t="s">
        <v>51</v>
      </c>
      <c r="F119" t="s">
        <v>44</v>
      </c>
      <c r="G119" s="1">
        <v>43130</v>
      </c>
      <c r="H119" t="s">
        <v>45</v>
      </c>
      <c r="J119" t="s">
        <v>41</v>
      </c>
      <c r="L119" t="s">
        <v>49</v>
      </c>
      <c r="N119" t="s">
        <v>52</v>
      </c>
      <c r="P119" t="s">
        <v>53</v>
      </c>
      <c r="T119" t="s">
        <v>54</v>
      </c>
      <c r="V119" t="s">
        <v>55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 t="s">
        <v>41</v>
      </c>
      <c r="AF119">
        <v>38</v>
      </c>
      <c r="AN119" s="1">
        <v>43131</v>
      </c>
      <c r="AO119">
        <v>2</v>
      </c>
    </row>
    <row r="120" spans="1:41" x14ac:dyDescent="0.25">
      <c r="A120" t="s">
        <v>41</v>
      </c>
      <c r="B120" t="s">
        <v>80</v>
      </c>
      <c r="C120" t="s">
        <v>81</v>
      </c>
      <c r="D120" t="s">
        <v>82</v>
      </c>
      <c r="E120" t="s">
        <v>82</v>
      </c>
      <c r="F120" t="s">
        <v>44</v>
      </c>
      <c r="G120" s="1">
        <v>43130</v>
      </c>
      <c r="H120" t="s">
        <v>45</v>
      </c>
      <c r="J120" t="s">
        <v>46</v>
      </c>
      <c r="N120" t="s">
        <v>61</v>
      </c>
      <c r="P120" t="s">
        <v>83</v>
      </c>
      <c r="T120" t="s">
        <v>61</v>
      </c>
      <c r="V120" t="s">
        <v>62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 t="s">
        <v>46</v>
      </c>
      <c r="AF120">
        <v>6</v>
      </c>
      <c r="AN120" s="1">
        <v>43156</v>
      </c>
      <c r="AO120">
        <v>51</v>
      </c>
    </row>
    <row r="121" spans="1:41" x14ac:dyDescent="0.25">
      <c r="A121" t="s">
        <v>41</v>
      </c>
      <c r="B121" t="s">
        <v>42</v>
      </c>
      <c r="C121" t="s">
        <v>56</v>
      </c>
      <c r="D121" t="s">
        <v>43</v>
      </c>
      <c r="E121" t="s">
        <v>43</v>
      </c>
      <c r="F121" t="s">
        <v>44</v>
      </c>
      <c r="G121" s="1">
        <v>43130</v>
      </c>
      <c r="H121" t="s">
        <v>45</v>
      </c>
      <c r="J121" t="s">
        <v>46</v>
      </c>
      <c r="N121" t="s">
        <v>61</v>
      </c>
      <c r="P121" t="s">
        <v>83</v>
      </c>
      <c r="T121" t="s">
        <v>61</v>
      </c>
      <c r="V121" t="s">
        <v>86</v>
      </c>
      <c r="W121">
        <v>0</v>
      </c>
      <c r="X121">
        <v>1</v>
      </c>
      <c r="Y121">
        <v>1</v>
      </c>
      <c r="Z121">
        <v>1</v>
      </c>
      <c r="AA121">
        <v>0</v>
      </c>
      <c r="AB121">
        <v>0</v>
      </c>
      <c r="AC121">
        <v>0</v>
      </c>
      <c r="AD121" t="s">
        <v>46</v>
      </c>
      <c r="AF121">
        <v>43</v>
      </c>
      <c r="AN121" s="1">
        <v>43156</v>
      </c>
      <c r="AO121">
        <v>68</v>
      </c>
    </row>
    <row r="122" spans="1:41" x14ac:dyDescent="0.25">
      <c r="A122" t="s">
        <v>41</v>
      </c>
      <c r="B122" t="s">
        <v>88</v>
      </c>
      <c r="D122" t="s">
        <v>90</v>
      </c>
      <c r="E122" t="s">
        <v>90</v>
      </c>
      <c r="F122" t="s">
        <v>44</v>
      </c>
      <c r="G122" s="1">
        <v>43130</v>
      </c>
      <c r="H122" t="s">
        <v>45</v>
      </c>
      <c r="J122" t="s">
        <v>46</v>
      </c>
      <c r="L122" t="s">
        <v>58</v>
      </c>
      <c r="N122" t="s">
        <v>78</v>
      </c>
      <c r="P122" t="s">
        <v>83</v>
      </c>
      <c r="T122" t="s">
        <v>61</v>
      </c>
      <c r="V122" t="s">
        <v>62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 t="s">
        <v>46</v>
      </c>
      <c r="AF122">
        <v>41</v>
      </c>
      <c r="AN122" s="1">
        <v>43157</v>
      </c>
      <c r="AO122">
        <v>204</v>
      </c>
    </row>
    <row r="123" spans="1:41" x14ac:dyDescent="0.25">
      <c r="A123" t="s">
        <v>41</v>
      </c>
      <c r="B123" t="s">
        <v>80</v>
      </c>
      <c r="C123" t="s">
        <v>81</v>
      </c>
      <c r="D123" t="s">
        <v>96</v>
      </c>
      <c r="E123" t="s">
        <v>96</v>
      </c>
      <c r="F123" t="s">
        <v>44</v>
      </c>
      <c r="G123" s="1">
        <v>43130</v>
      </c>
      <c r="H123" t="s">
        <v>45</v>
      </c>
      <c r="J123" t="s">
        <v>46</v>
      </c>
      <c r="P123" t="s">
        <v>60</v>
      </c>
      <c r="V123" t="s">
        <v>63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 t="s">
        <v>46</v>
      </c>
      <c r="AF123">
        <v>12</v>
      </c>
      <c r="AN123" s="1"/>
    </row>
    <row r="124" spans="1:41" x14ac:dyDescent="0.25">
      <c r="A124" t="s">
        <v>41</v>
      </c>
      <c r="B124" t="s">
        <v>80</v>
      </c>
      <c r="C124" t="s">
        <v>81</v>
      </c>
      <c r="D124" t="s">
        <v>96</v>
      </c>
      <c r="E124" t="s">
        <v>96</v>
      </c>
      <c r="F124" t="s">
        <v>44</v>
      </c>
      <c r="G124" s="1">
        <v>43130</v>
      </c>
      <c r="H124" t="s">
        <v>45</v>
      </c>
      <c r="J124" t="s">
        <v>46</v>
      </c>
      <c r="P124" t="s">
        <v>83</v>
      </c>
      <c r="V124" t="s">
        <v>63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 t="s">
        <v>46</v>
      </c>
      <c r="AF124">
        <v>8</v>
      </c>
      <c r="AN124" s="1"/>
    </row>
    <row r="125" spans="1:41" x14ac:dyDescent="0.25">
      <c r="A125" t="s">
        <v>41</v>
      </c>
      <c r="B125" t="s">
        <v>80</v>
      </c>
      <c r="C125" t="s">
        <v>81</v>
      </c>
      <c r="D125" t="s">
        <v>96</v>
      </c>
      <c r="E125" t="s">
        <v>96</v>
      </c>
      <c r="F125" t="s">
        <v>44</v>
      </c>
      <c r="G125" s="1">
        <v>43130</v>
      </c>
      <c r="H125" t="s">
        <v>45</v>
      </c>
      <c r="J125" t="s">
        <v>46</v>
      </c>
      <c r="P125" t="s">
        <v>83</v>
      </c>
      <c r="V125" t="s">
        <v>63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 t="s">
        <v>46</v>
      </c>
      <c r="AF125">
        <v>10</v>
      </c>
      <c r="AN125" s="1"/>
    </row>
    <row r="126" spans="1:41" x14ac:dyDescent="0.25">
      <c r="A126" t="s">
        <v>41</v>
      </c>
      <c r="B126" t="s">
        <v>88</v>
      </c>
      <c r="C126" t="s">
        <v>89</v>
      </c>
      <c r="D126" t="s">
        <v>90</v>
      </c>
      <c r="E126" t="s">
        <v>90</v>
      </c>
      <c r="F126" t="s">
        <v>44</v>
      </c>
      <c r="G126" s="1">
        <v>43131</v>
      </c>
      <c r="H126" t="s">
        <v>45</v>
      </c>
      <c r="J126" t="s">
        <v>46</v>
      </c>
      <c r="L126" t="s">
        <v>58</v>
      </c>
      <c r="N126" t="s">
        <v>78</v>
      </c>
      <c r="P126" t="s">
        <v>83</v>
      </c>
      <c r="T126" t="s">
        <v>61</v>
      </c>
      <c r="V126" t="s">
        <v>62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 t="s">
        <v>46</v>
      </c>
      <c r="AF126">
        <v>30</v>
      </c>
      <c r="AG126" t="s">
        <v>61</v>
      </c>
      <c r="AN126" s="1">
        <v>43157</v>
      </c>
      <c r="AO126">
        <v>183</v>
      </c>
    </row>
    <row r="127" spans="1:41" x14ac:dyDescent="0.25">
      <c r="A127" t="s">
        <v>41</v>
      </c>
      <c r="B127" t="s">
        <v>49</v>
      </c>
      <c r="C127" t="s">
        <v>50</v>
      </c>
      <c r="D127" t="s">
        <v>51</v>
      </c>
      <c r="E127" t="s">
        <v>51</v>
      </c>
      <c r="F127" t="s">
        <v>44</v>
      </c>
      <c r="G127" s="1">
        <v>43131</v>
      </c>
      <c r="H127" t="s">
        <v>45</v>
      </c>
      <c r="J127" t="s">
        <v>41</v>
      </c>
      <c r="L127" t="s">
        <v>49</v>
      </c>
      <c r="N127" t="s">
        <v>52</v>
      </c>
      <c r="P127" t="s">
        <v>53</v>
      </c>
      <c r="T127" t="s">
        <v>54</v>
      </c>
      <c r="V127" t="s">
        <v>55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 t="s">
        <v>46</v>
      </c>
      <c r="AF127">
        <v>13</v>
      </c>
      <c r="AN127" s="1">
        <v>43131</v>
      </c>
      <c r="AO127">
        <v>3</v>
      </c>
    </row>
    <row r="128" spans="1:41" x14ac:dyDescent="0.25">
      <c r="A128" t="s">
        <v>41</v>
      </c>
      <c r="B128" t="s">
        <v>49</v>
      </c>
      <c r="C128" t="s">
        <v>50</v>
      </c>
      <c r="D128" t="s">
        <v>51</v>
      </c>
      <c r="E128" t="s">
        <v>51</v>
      </c>
      <c r="F128" t="s">
        <v>44</v>
      </c>
      <c r="G128" s="1">
        <v>43131</v>
      </c>
      <c r="H128" t="s">
        <v>45</v>
      </c>
      <c r="J128" t="s">
        <v>41</v>
      </c>
      <c r="L128" t="s">
        <v>49</v>
      </c>
      <c r="N128" t="s">
        <v>52</v>
      </c>
      <c r="P128" t="s">
        <v>53</v>
      </c>
      <c r="T128" t="s">
        <v>54</v>
      </c>
      <c r="V128" t="s">
        <v>55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 t="s">
        <v>46</v>
      </c>
      <c r="AF128">
        <v>13</v>
      </c>
      <c r="AN128" s="1">
        <v>43131</v>
      </c>
      <c r="AO128">
        <v>4</v>
      </c>
    </row>
    <row r="129" spans="1:41" x14ac:dyDescent="0.25">
      <c r="A129" t="s">
        <v>41</v>
      </c>
      <c r="B129" t="s">
        <v>49</v>
      </c>
      <c r="C129" t="s">
        <v>50</v>
      </c>
      <c r="D129" t="s">
        <v>51</v>
      </c>
      <c r="E129" t="s">
        <v>51</v>
      </c>
      <c r="F129" t="s">
        <v>44</v>
      </c>
      <c r="G129" s="1">
        <v>43131</v>
      </c>
      <c r="H129" t="s">
        <v>45</v>
      </c>
      <c r="J129" t="s">
        <v>53</v>
      </c>
      <c r="N129" t="s">
        <v>54</v>
      </c>
      <c r="P129" t="s">
        <v>41</v>
      </c>
      <c r="R129" t="s">
        <v>49</v>
      </c>
      <c r="T129" t="s">
        <v>52</v>
      </c>
      <c r="V129" t="s">
        <v>55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 t="s">
        <v>41</v>
      </c>
      <c r="AF129">
        <v>2</v>
      </c>
      <c r="AN129" s="1">
        <v>43132</v>
      </c>
      <c r="AO129">
        <v>5</v>
      </c>
    </row>
    <row r="130" spans="1:41" x14ac:dyDescent="0.25">
      <c r="A130" t="s">
        <v>41</v>
      </c>
      <c r="B130" t="s">
        <v>80</v>
      </c>
      <c r="C130" t="s">
        <v>81</v>
      </c>
      <c r="D130" t="s">
        <v>82</v>
      </c>
      <c r="E130" t="s">
        <v>82</v>
      </c>
      <c r="F130" t="s">
        <v>44</v>
      </c>
      <c r="G130" s="1">
        <v>43131</v>
      </c>
      <c r="H130" t="s">
        <v>45</v>
      </c>
      <c r="J130" t="s">
        <v>46</v>
      </c>
      <c r="N130" t="s">
        <v>61</v>
      </c>
      <c r="P130" t="s">
        <v>83</v>
      </c>
      <c r="T130" t="s">
        <v>61</v>
      </c>
      <c r="V130" t="s">
        <v>62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 t="s">
        <v>46</v>
      </c>
      <c r="AF130">
        <v>22</v>
      </c>
      <c r="AN130" s="1">
        <v>43156</v>
      </c>
      <c r="AO130">
        <v>52</v>
      </c>
    </row>
    <row r="131" spans="1:41" x14ac:dyDescent="0.25">
      <c r="A131" t="s">
        <v>41</v>
      </c>
      <c r="B131" t="s">
        <v>88</v>
      </c>
      <c r="C131" t="s">
        <v>89</v>
      </c>
      <c r="D131" t="s">
        <v>91</v>
      </c>
      <c r="E131" t="s">
        <v>91</v>
      </c>
      <c r="F131" t="s">
        <v>44</v>
      </c>
      <c r="G131" s="1">
        <v>43131</v>
      </c>
      <c r="H131" t="s">
        <v>45</v>
      </c>
      <c r="J131" t="s">
        <v>46</v>
      </c>
      <c r="L131" t="s">
        <v>64</v>
      </c>
      <c r="N131" t="s">
        <v>61</v>
      </c>
      <c r="P131" t="s">
        <v>83</v>
      </c>
      <c r="T131" t="s">
        <v>61</v>
      </c>
      <c r="V131" t="s">
        <v>62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 t="s">
        <v>46</v>
      </c>
      <c r="AF131">
        <v>336</v>
      </c>
      <c r="AN131" s="1">
        <v>43144</v>
      </c>
      <c r="AO131">
        <v>96</v>
      </c>
    </row>
    <row r="132" spans="1:41" x14ac:dyDescent="0.25">
      <c r="A132" t="s">
        <v>41</v>
      </c>
      <c r="B132" t="s">
        <v>80</v>
      </c>
      <c r="C132" t="s">
        <v>97</v>
      </c>
      <c r="D132" t="s">
        <v>82</v>
      </c>
      <c r="E132" t="s">
        <v>82</v>
      </c>
      <c r="F132" t="s">
        <v>44</v>
      </c>
      <c r="G132" s="1">
        <v>43131</v>
      </c>
      <c r="H132" t="s">
        <v>45</v>
      </c>
      <c r="J132" t="s">
        <v>46</v>
      </c>
      <c r="N132" t="s">
        <v>61</v>
      </c>
      <c r="P132" t="s">
        <v>83</v>
      </c>
      <c r="T132" t="s">
        <v>61</v>
      </c>
      <c r="V132" t="s">
        <v>62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 t="s">
        <v>46</v>
      </c>
      <c r="AF132">
        <v>92</v>
      </c>
      <c r="AN132" s="1">
        <v>43146</v>
      </c>
      <c r="AO132">
        <v>97</v>
      </c>
    </row>
    <row r="133" spans="1:41" x14ac:dyDescent="0.25">
      <c r="A133" t="s">
        <v>41</v>
      </c>
      <c r="B133" t="s">
        <v>88</v>
      </c>
      <c r="C133" t="s">
        <v>89</v>
      </c>
      <c r="D133" t="s">
        <v>90</v>
      </c>
      <c r="E133" t="s">
        <v>90</v>
      </c>
      <c r="F133" t="s">
        <v>44</v>
      </c>
      <c r="G133" s="1">
        <v>43131</v>
      </c>
      <c r="H133" t="s">
        <v>45</v>
      </c>
      <c r="J133" t="s">
        <v>46</v>
      </c>
      <c r="L133" t="s">
        <v>58</v>
      </c>
      <c r="N133" t="s">
        <v>78</v>
      </c>
      <c r="P133" t="s">
        <v>83</v>
      </c>
      <c r="T133" t="s">
        <v>61</v>
      </c>
      <c r="V133" t="s">
        <v>62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 t="s">
        <v>46</v>
      </c>
      <c r="AF133">
        <v>26</v>
      </c>
      <c r="AN133" s="1">
        <v>43157</v>
      </c>
      <c r="AO133">
        <v>205</v>
      </c>
    </row>
    <row r="134" spans="1:41" x14ac:dyDescent="0.25">
      <c r="A134" t="s">
        <v>41</v>
      </c>
      <c r="B134" t="s">
        <v>80</v>
      </c>
      <c r="C134" t="s">
        <v>81</v>
      </c>
      <c r="D134" t="s">
        <v>96</v>
      </c>
      <c r="E134" t="s">
        <v>96</v>
      </c>
      <c r="F134" t="s">
        <v>44</v>
      </c>
      <c r="G134" s="1">
        <v>43131</v>
      </c>
      <c r="H134" t="s">
        <v>45</v>
      </c>
      <c r="J134" t="s">
        <v>46</v>
      </c>
      <c r="P134" t="s">
        <v>83</v>
      </c>
      <c r="V134" t="s">
        <v>63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 t="s">
        <v>46</v>
      </c>
      <c r="AF134">
        <v>10</v>
      </c>
      <c r="AN134" s="1"/>
    </row>
    <row r="135" spans="1:41" x14ac:dyDescent="0.25">
      <c r="A135" t="s">
        <v>41</v>
      </c>
      <c r="B135" t="s">
        <v>80</v>
      </c>
      <c r="C135" t="s">
        <v>81</v>
      </c>
      <c r="D135" t="s">
        <v>96</v>
      </c>
      <c r="E135" t="s">
        <v>96</v>
      </c>
      <c r="F135" t="s">
        <v>44</v>
      </c>
      <c r="G135" s="1">
        <v>43131</v>
      </c>
      <c r="H135" t="s">
        <v>45</v>
      </c>
      <c r="J135" t="s">
        <v>46</v>
      </c>
      <c r="P135" t="s">
        <v>83</v>
      </c>
      <c r="V135" t="s">
        <v>63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 t="s">
        <v>46</v>
      </c>
      <c r="AF135">
        <v>14</v>
      </c>
      <c r="AN135" s="1"/>
    </row>
    <row r="136" spans="1:41" x14ac:dyDescent="0.25">
      <c r="A136" t="s">
        <v>41</v>
      </c>
      <c r="B136" t="s">
        <v>80</v>
      </c>
      <c r="C136" t="s">
        <v>81</v>
      </c>
      <c r="D136" t="s">
        <v>96</v>
      </c>
      <c r="E136" t="s">
        <v>96</v>
      </c>
      <c r="F136" t="s">
        <v>44</v>
      </c>
      <c r="G136" s="1">
        <v>43131</v>
      </c>
      <c r="H136" t="s">
        <v>45</v>
      </c>
      <c r="J136" t="s">
        <v>46</v>
      </c>
      <c r="P136" t="s">
        <v>83</v>
      </c>
      <c r="V136" t="s">
        <v>63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 t="s">
        <v>46</v>
      </c>
      <c r="AF136">
        <v>10</v>
      </c>
      <c r="AN136" s="1"/>
    </row>
    <row r="137" spans="1:41" x14ac:dyDescent="0.25">
      <c r="A137" t="s">
        <v>41</v>
      </c>
      <c r="B137" t="s">
        <v>145</v>
      </c>
      <c r="C137" t="s">
        <v>146</v>
      </c>
      <c r="D137" t="s">
        <v>147</v>
      </c>
      <c r="E137" t="s">
        <v>147</v>
      </c>
      <c r="F137" t="s">
        <v>148</v>
      </c>
      <c r="G137" s="1">
        <v>43131</v>
      </c>
      <c r="H137" t="s">
        <v>45</v>
      </c>
      <c r="J137" t="s">
        <v>46</v>
      </c>
      <c r="L137" t="s">
        <v>61</v>
      </c>
      <c r="N137" t="s">
        <v>61</v>
      </c>
      <c r="P137" t="s">
        <v>83</v>
      </c>
      <c r="T137" t="s">
        <v>61</v>
      </c>
      <c r="V137" t="s">
        <v>62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 t="s">
        <v>46</v>
      </c>
      <c r="AF137">
        <v>103</v>
      </c>
      <c r="AN137" s="1">
        <v>43150</v>
      </c>
      <c r="AO137">
        <v>223</v>
      </c>
    </row>
    <row r="138" spans="1:41" x14ac:dyDescent="0.25">
      <c r="A138" t="s">
        <v>41</v>
      </c>
      <c r="B138" t="s">
        <v>145</v>
      </c>
      <c r="C138" t="s">
        <v>146</v>
      </c>
      <c r="D138" t="s">
        <v>147</v>
      </c>
      <c r="E138" t="s">
        <v>147</v>
      </c>
      <c r="F138" t="s">
        <v>148</v>
      </c>
      <c r="G138" s="1">
        <v>43131</v>
      </c>
      <c r="H138" t="s">
        <v>45</v>
      </c>
      <c r="J138" t="s">
        <v>46</v>
      </c>
      <c r="L138" t="s">
        <v>61</v>
      </c>
      <c r="N138" t="s">
        <v>61</v>
      </c>
      <c r="P138" t="s">
        <v>83</v>
      </c>
      <c r="T138" t="s">
        <v>61</v>
      </c>
      <c r="V138" t="s">
        <v>62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 t="s">
        <v>46</v>
      </c>
      <c r="AF138">
        <v>127</v>
      </c>
      <c r="AN138" s="1">
        <v>43152</v>
      </c>
      <c r="AO138">
        <v>224</v>
      </c>
    </row>
    <row r="139" spans="1:41" x14ac:dyDescent="0.25">
      <c r="A139" t="s">
        <v>41</v>
      </c>
      <c r="B139" t="s">
        <v>145</v>
      </c>
      <c r="C139" t="s">
        <v>146</v>
      </c>
      <c r="D139" t="s">
        <v>147</v>
      </c>
      <c r="E139" t="s">
        <v>147</v>
      </c>
      <c r="F139" t="s">
        <v>148</v>
      </c>
      <c r="G139" s="1">
        <v>43131</v>
      </c>
      <c r="H139" t="s">
        <v>45</v>
      </c>
      <c r="J139" t="s">
        <v>46</v>
      </c>
      <c r="N139" t="s">
        <v>61</v>
      </c>
      <c r="P139" t="s">
        <v>83</v>
      </c>
      <c r="T139" t="s">
        <v>61</v>
      </c>
      <c r="V139" t="s">
        <v>62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 t="s">
        <v>46</v>
      </c>
      <c r="AF139">
        <v>120</v>
      </c>
      <c r="AN139" s="1">
        <v>43152</v>
      </c>
      <c r="AO139">
        <v>225</v>
      </c>
    </row>
    <row r="140" spans="1:41" x14ac:dyDescent="0.25">
      <c r="A140" t="s">
        <v>41</v>
      </c>
      <c r="B140" t="s">
        <v>145</v>
      </c>
      <c r="C140" t="s">
        <v>146</v>
      </c>
      <c r="D140" t="s">
        <v>147</v>
      </c>
      <c r="E140" t="s">
        <v>147</v>
      </c>
      <c r="F140" t="s">
        <v>148</v>
      </c>
      <c r="G140" s="1">
        <v>43131</v>
      </c>
      <c r="H140" t="s">
        <v>45</v>
      </c>
      <c r="J140" t="s">
        <v>83</v>
      </c>
      <c r="N140" t="s">
        <v>61</v>
      </c>
      <c r="P140" t="s">
        <v>83</v>
      </c>
      <c r="T140" t="s">
        <v>61</v>
      </c>
      <c r="V140" t="s">
        <v>62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 t="s">
        <v>46</v>
      </c>
      <c r="AF140">
        <v>116</v>
      </c>
      <c r="AN140" s="1">
        <v>43152</v>
      </c>
      <c r="AO140">
        <v>226</v>
      </c>
    </row>
    <row r="141" spans="1:41" x14ac:dyDescent="0.25">
      <c r="A141" t="s">
        <v>41</v>
      </c>
      <c r="B141" t="s">
        <v>145</v>
      </c>
      <c r="C141" t="s">
        <v>146</v>
      </c>
      <c r="D141" t="s">
        <v>147</v>
      </c>
      <c r="E141" t="s">
        <v>147</v>
      </c>
      <c r="F141" t="s">
        <v>148</v>
      </c>
      <c r="G141" s="1">
        <v>43131</v>
      </c>
      <c r="H141" t="s">
        <v>45</v>
      </c>
      <c r="J141" t="s">
        <v>46</v>
      </c>
      <c r="N141" t="s">
        <v>61</v>
      </c>
      <c r="P141" t="s">
        <v>83</v>
      </c>
      <c r="T141" t="s">
        <v>61</v>
      </c>
      <c r="V141" t="s">
        <v>62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 t="s">
        <v>46</v>
      </c>
      <c r="AF141">
        <v>93</v>
      </c>
      <c r="AN141" s="1">
        <v>43152</v>
      </c>
      <c r="AO141">
        <v>227</v>
      </c>
    </row>
    <row r="142" spans="1:41" x14ac:dyDescent="0.25">
      <c r="A142" t="s">
        <v>41</v>
      </c>
      <c r="B142" t="s">
        <v>145</v>
      </c>
      <c r="C142" t="s">
        <v>146</v>
      </c>
      <c r="D142" t="s">
        <v>147</v>
      </c>
      <c r="E142" t="s">
        <v>147</v>
      </c>
      <c r="F142" t="s">
        <v>148</v>
      </c>
      <c r="G142" s="1">
        <v>43131</v>
      </c>
      <c r="H142" t="s">
        <v>45</v>
      </c>
      <c r="J142" t="s">
        <v>46</v>
      </c>
      <c r="N142" t="s">
        <v>61</v>
      </c>
      <c r="P142" t="s">
        <v>83</v>
      </c>
      <c r="T142" t="s">
        <v>61</v>
      </c>
      <c r="V142" t="s">
        <v>62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 t="s">
        <v>79</v>
      </c>
      <c r="AF142">
        <v>68</v>
      </c>
      <c r="AN142" s="1">
        <v>43152</v>
      </c>
      <c r="AO142">
        <v>228</v>
      </c>
    </row>
    <row r="143" spans="1:41" x14ac:dyDescent="0.25">
      <c r="A143" t="s">
        <v>41</v>
      </c>
      <c r="B143" t="s">
        <v>145</v>
      </c>
      <c r="C143" t="s">
        <v>146</v>
      </c>
      <c r="D143" t="s">
        <v>147</v>
      </c>
      <c r="E143" t="s">
        <v>147</v>
      </c>
      <c r="F143" t="s">
        <v>148</v>
      </c>
      <c r="G143" s="1">
        <v>43131</v>
      </c>
      <c r="H143" t="s">
        <v>45</v>
      </c>
      <c r="J143" t="s">
        <v>46</v>
      </c>
      <c r="N143" t="s">
        <v>61</v>
      </c>
      <c r="P143" t="s">
        <v>83</v>
      </c>
      <c r="R143" t="s">
        <v>61</v>
      </c>
      <c r="T143" t="s">
        <v>61</v>
      </c>
      <c r="V143" t="s">
        <v>62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 t="s">
        <v>46</v>
      </c>
      <c r="AF143">
        <v>189</v>
      </c>
      <c r="AN143" s="1">
        <v>43153</v>
      </c>
      <c r="AO143">
        <v>229</v>
      </c>
    </row>
    <row r="144" spans="1:41" x14ac:dyDescent="0.25">
      <c r="A144" t="s">
        <v>41</v>
      </c>
      <c r="B144" t="s">
        <v>145</v>
      </c>
      <c r="C144" t="s">
        <v>146</v>
      </c>
      <c r="D144" t="s">
        <v>147</v>
      </c>
      <c r="E144" t="s">
        <v>147</v>
      </c>
      <c r="F144" t="s">
        <v>148</v>
      </c>
      <c r="G144" s="1">
        <v>43131</v>
      </c>
      <c r="H144" t="s">
        <v>45</v>
      </c>
      <c r="J144" t="s">
        <v>46</v>
      </c>
      <c r="N144" t="s">
        <v>61</v>
      </c>
      <c r="P144" t="s">
        <v>83</v>
      </c>
      <c r="T144" t="s">
        <v>61</v>
      </c>
      <c r="V144" t="s">
        <v>62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 t="s">
        <v>46</v>
      </c>
      <c r="AF144">
        <v>120</v>
      </c>
      <c r="AN144" s="1">
        <v>43153</v>
      </c>
      <c r="AO144">
        <v>230</v>
      </c>
    </row>
    <row r="145" spans="1:41" x14ac:dyDescent="0.25">
      <c r="A145" t="s">
        <v>41</v>
      </c>
      <c r="B145" t="s">
        <v>145</v>
      </c>
      <c r="C145" t="s">
        <v>146</v>
      </c>
      <c r="D145" t="s">
        <v>147</v>
      </c>
      <c r="E145" t="s">
        <v>147</v>
      </c>
      <c r="F145" t="s">
        <v>148</v>
      </c>
      <c r="G145" s="1">
        <v>43131</v>
      </c>
      <c r="H145" t="s">
        <v>45</v>
      </c>
      <c r="J145" t="s">
        <v>46</v>
      </c>
      <c r="N145" t="s">
        <v>61</v>
      </c>
      <c r="P145" t="s">
        <v>83</v>
      </c>
      <c r="T145" t="s">
        <v>61</v>
      </c>
      <c r="V145" t="s">
        <v>62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 t="s">
        <v>46</v>
      </c>
      <c r="AF145">
        <v>139</v>
      </c>
      <c r="AN145" s="1">
        <v>43153</v>
      </c>
      <c r="AO145">
        <v>231</v>
      </c>
    </row>
    <row r="146" spans="1:41" x14ac:dyDescent="0.25">
      <c r="A146" t="s">
        <v>41</v>
      </c>
      <c r="B146" t="s">
        <v>145</v>
      </c>
      <c r="C146" t="s">
        <v>146</v>
      </c>
      <c r="D146" t="s">
        <v>147</v>
      </c>
      <c r="E146" t="s">
        <v>147</v>
      </c>
      <c r="F146" t="s">
        <v>148</v>
      </c>
      <c r="G146" s="1">
        <v>43131</v>
      </c>
      <c r="H146" t="s">
        <v>45</v>
      </c>
      <c r="J146" t="s">
        <v>46</v>
      </c>
      <c r="N146" t="s">
        <v>61</v>
      </c>
      <c r="P146" t="s">
        <v>83</v>
      </c>
      <c r="T146" t="s">
        <v>61</v>
      </c>
      <c r="V146" t="s">
        <v>62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 t="s">
        <v>46</v>
      </c>
      <c r="AF146">
        <v>69</v>
      </c>
      <c r="AN146" s="1">
        <v>43153</v>
      </c>
      <c r="AO146">
        <v>234</v>
      </c>
    </row>
    <row r="147" spans="1:41" x14ac:dyDescent="0.25">
      <c r="A147" t="s">
        <v>41</v>
      </c>
      <c r="B147" t="s">
        <v>145</v>
      </c>
      <c r="C147" t="s">
        <v>146</v>
      </c>
      <c r="D147" t="s">
        <v>147</v>
      </c>
      <c r="E147" t="s">
        <v>147</v>
      </c>
      <c r="F147" t="s">
        <v>148</v>
      </c>
      <c r="G147" s="1">
        <v>43131</v>
      </c>
      <c r="H147" t="s">
        <v>45</v>
      </c>
      <c r="J147" t="s">
        <v>46</v>
      </c>
      <c r="N147" t="s">
        <v>61</v>
      </c>
      <c r="P147" t="s">
        <v>83</v>
      </c>
      <c r="T147" t="s">
        <v>61</v>
      </c>
      <c r="V147" t="s">
        <v>62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 t="s">
        <v>46</v>
      </c>
      <c r="AF147">
        <v>89</v>
      </c>
      <c r="AN147" s="1">
        <v>43153</v>
      </c>
      <c r="AO147">
        <v>235</v>
      </c>
    </row>
    <row r="148" spans="1:41" x14ac:dyDescent="0.25">
      <c r="A148" t="s">
        <v>41</v>
      </c>
      <c r="B148" t="s">
        <v>145</v>
      </c>
      <c r="C148" t="s">
        <v>146</v>
      </c>
      <c r="D148" t="s">
        <v>147</v>
      </c>
      <c r="E148" t="s">
        <v>147</v>
      </c>
      <c r="F148" t="s">
        <v>148</v>
      </c>
      <c r="G148" s="1">
        <v>43131</v>
      </c>
      <c r="H148" t="s">
        <v>45</v>
      </c>
      <c r="J148" t="s">
        <v>46</v>
      </c>
      <c r="N148" t="s">
        <v>61</v>
      </c>
      <c r="P148" t="s">
        <v>83</v>
      </c>
      <c r="T148" t="s">
        <v>61</v>
      </c>
      <c r="V148" t="s">
        <v>62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 t="s">
        <v>46</v>
      </c>
      <c r="AF148">
        <v>128</v>
      </c>
      <c r="AN148" s="1">
        <v>43153</v>
      </c>
      <c r="AO148">
        <v>236</v>
      </c>
    </row>
    <row r="149" spans="1:41" x14ac:dyDescent="0.25">
      <c r="A149" t="s">
        <v>41</v>
      </c>
      <c r="B149" t="s">
        <v>145</v>
      </c>
      <c r="C149" t="s">
        <v>146</v>
      </c>
      <c r="D149" t="s">
        <v>147</v>
      </c>
      <c r="E149" t="s">
        <v>147</v>
      </c>
      <c r="F149" t="s">
        <v>148</v>
      </c>
      <c r="G149" s="1">
        <v>43131</v>
      </c>
      <c r="H149" t="s">
        <v>45</v>
      </c>
      <c r="J149" t="s">
        <v>46</v>
      </c>
      <c r="N149" t="s">
        <v>61</v>
      </c>
      <c r="P149" t="s">
        <v>83</v>
      </c>
      <c r="T149" t="s">
        <v>61</v>
      </c>
      <c r="V149" t="s">
        <v>62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 t="s">
        <v>46</v>
      </c>
      <c r="AF149">
        <v>100</v>
      </c>
      <c r="AN149" s="1">
        <v>43153</v>
      </c>
      <c r="AO149">
        <v>237</v>
      </c>
    </row>
    <row r="150" spans="1:41" x14ac:dyDescent="0.25">
      <c r="A150" t="s">
        <v>41</v>
      </c>
      <c r="B150" t="s">
        <v>145</v>
      </c>
      <c r="C150" t="s">
        <v>146</v>
      </c>
      <c r="D150" t="s">
        <v>147</v>
      </c>
      <c r="E150" t="s">
        <v>147</v>
      </c>
      <c r="F150" t="s">
        <v>148</v>
      </c>
      <c r="G150" s="1">
        <v>43131</v>
      </c>
      <c r="H150" t="s">
        <v>45</v>
      </c>
      <c r="J150" t="s">
        <v>46</v>
      </c>
      <c r="N150" t="s">
        <v>61</v>
      </c>
      <c r="P150" t="s">
        <v>83</v>
      </c>
      <c r="T150" t="s">
        <v>61</v>
      </c>
      <c r="V150" t="s">
        <v>62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 t="s">
        <v>46</v>
      </c>
      <c r="AF150">
        <v>242</v>
      </c>
      <c r="AN150" s="1">
        <v>43153</v>
      </c>
      <c r="AO150">
        <v>238</v>
      </c>
    </row>
    <row r="151" spans="1:41" x14ac:dyDescent="0.25">
      <c r="A151" t="s">
        <v>41</v>
      </c>
      <c r="B151" t="s">
        <v>145</v>
      </c>
      <c r="C151" t="s">
        <v>146</v>
      </c>
      <c r="D151" t="s">
        <v>147</v>
      </c>
      <c r="E151" t="s">
        <v>147</v>
      </c>
      <c r="F151" t="s">
        <v>148</v>
      </c>
      <c r="G151" s="1">
        <v>43131</v>
      </c>
      <c r="H151" t="s">
        <v>45</v>
      </c>
      <c r="J151" t="s">
        <v>46</v>
      </c>
      <c r="N151" t="s">
        <v>61</v>
      </c>
      <c r="P151" t="s">
        <v>83</v>
      </c>
      <c r="T151" t="s">
        <v>61</v>
      </c>
      <c r="V151" t="s">
        <v>62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 t="s">
        <v>46</v>
      </c>
      <c r="AF151">
        <v>120</v>
      </c>
      <c r="AN151" s="1">
        <v>43153</v>
      </c>
      <c r="AO151">
        <v>239</v>
      </c>
    </row>
    <row r="152" spans="1:41" x14ac:dyDescent="0.25">
      <c r="A152" t="s">
        <v>41</v>
      </c>
      <c r="B152" t="s">
        <v>145</v>
      </c>
      <c r="C152" t="s">
        <v>146</v>
      </c>
      <c r="D152" t="s">
        <v>149</v>
      </c>
      <c r="E152" t="s">
        <v>149</v>
      </c>
      <c r="F152" t="s">
        <v>148</v>
      </c>
      <c r="G152" s="1">
        <v>43131</v>
      </c>
      <c r="H152" t="s">
        <v>45</v>
      </c>
      <c r="J152" t="s">
        <v>46</v>
      </c>
      <c r="N152" t="s">
        <v>61</v>
      </c>
      <c r="P152" t="s">
        <v>83</v>
      </c>
      <c r="T152" t="s">
        <v>61</v>
      </c>
      <c r="V152" t="s">
        <v>62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 t="s">
        <v>46</v>
      </c>
      <c r="AF152">
        <v>72</v>
      </c>
      <c r="AN152" s="1">
        <v>43153</v>
      </c>
      <c r="AO152">
        <v>240</v>
      </c>
    </row>
    <row r="153" spans="1:41" x14ac:dyDescent="0.25">
      <c r="A153" t="s">
        <v>41</v>
      </c>
      <c r="B153" t="s">
        <v>145</v>
      </c>
      <c r="C153" t="s">
        <v>146</v>
      </c>
      <c r="D153" t="s">
        <v>149</v>
      </c>
      <c r="E153" t="s">
        <v>149</v>
      </c>
      <c r="F153" t="s">
        <v>148</v>
      </c>
      <c r="G153" s="1">
        <v>43131</v>
      </c>
      <c r="H153" t="s">
        <v>45</v>
      </c>
      <c r="J153" t="s">
        <v>46</v>
      </c>
      <c r="N153" t="s">
        <v>61</v>
      </c>
      <c r="P153" t="s">
        <v>83</v>
      </c>
      <c r="T153" t="s">
        <v>61</v>
      </c>
      <c r="V153" t="s">
        <v>62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 t="s">
        <v>46</v>
      </c>
      <c r="AF153">
        <v>58</v>
      </c>
      <c r="AN153" s="1">
        <v>43155</v>
      </c>
      <c r="AO153">
        <v>241</v>
      </c>
    </row>
    <row r="154" spans="1:41" x14ac:dyDescent="0.25">
      <c r="A154" t="s">
        <v>41</v>
      </c>
      <c r="B154" t="s">
        <v>145</v>
      </c>
      <c r="C154" t="s">
        <v>146</v>
      </c>
      <c r="D154" t="s">
        <v>149</v>
      </c>
      <c r="E154" t="s">
        <v>149</v>
      </c>
      <c r="F154" t="s">
        <v>148</v>
      </c>
      <c r="G154" s="1">
        <v>43131</v>
      </c>
      <c r="H154" t="s">
        <v>45</v>
      </c>
      <c r="J154" t="s">
        <v>46</v>
      </c>
      <c r="N154" t="s">
        <v>61</v>
      </c>
      <c r="P154" t="s">
        <v>83</v>
      </c>
      <c r="T154" t="s">
        <v>61</v>
      </c>
      <c r="V154" t="s">
        <v>62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 t="s">
        <v>46</v>
      </c>
      <c r="AF154">
        <v>81</v>
      </c>
      <c r="AN154" s="1">
        <v>43155</v>
      </c>
      <c r="AO154">
        <v>242</v>
      </c>
    </row>
    <row r="155" spans="1:41" x14ac:dyDescent="0.25">
      <c r="A155" t="s">
        <v>41</v>
      </c>
      <c r="B155" t="s">
        <v>145</v>
      </c>
      <c r="C155" t="s">
        <v>146</v>
      </c>
      <c r="D155" t="s">
        <v>149</v>
      </c>
      <c r="E155" t="s">
        <v>149</v>
      </c>
      <c r="F155" t="s">
        <v>148</v>
      </c>
      <c r="G155" s="1">
        <v>43131</v>
      </c>
      <c r="H155" t="s">
        <v>45</v>
      </c>
      <c r="J155" t="s">
        <v>46</v>
      </c>
      <c r="N155" t="s">
        <v>61</v>
      </c>
      <c r="P155" t="s">
        <v>83</v>
      </c>
      <c r="T155" t="s">
        <v>61</v>
      </c>
      <c r="V155" t="s">
        <v>62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 t="s">
        <v>46</v>
      </c>
      <c r="AF155">
        <v>60</v>
      </c>
      <c r="AN155" s="1">
        <v>43155</v>
      </c>
      <c r="AO155">
        <v>243</v>
      </c>
    </row>
    <row r="156" spans="1:41" x14ac:dyDescent="0.25">
      <c r="A156" t="s">
        <v>41</v>
      </c>
      <c r="B156" t="s">
        <v>145</v>
      </c>
      <c r="C156" t="s">
        <v>146</v>
      </c>
      <c r="D156" t="s">
        <v>149</v>
      </c>
      <c r="E156" t="s">
        <v>149</v>
      </c>
      <c r="F156" t="s">
        <v>148</v>
      </c>
      <c r="G156" s="1">
        <v>43131</v>
      </c>
      <c r="H156" t="s">
        <v>45</v>
      </c>
      <c r="J156" t="s">
        <v>46</v>
      </c>
      <c r="N156" t="s">
        <v>61</v>
      </c>
      <c r="P156" t="s">
        <v>83</v>
      </c>
      <c r="T156" t="s">
        <v>61</v>
      </c>
      <c r="V156" t="s">
        <v>62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 t="s">
        <v>46</v>
      </c>
      <c r="AF156">
        <v>92</v>
      </c>
      <c r="AN156" s="1">
        <v>43155</v>
      </c>
      <c r="AO156">
        <v>244</v>
      </c>
    </row>
    <row r="157" spans="1:41" x14ac:dyDescent="0.25">
      <c r="A157" t="s">
        <v>41</v>
      </c>
      <c r="B157" t="s">
        <v>145</v>
      </c>
      <c r="C157" t="s">
        <v>146</v>
      </c>
      <c r="D157" t="s">
        <v>149</v>
      </c>
      <c r="E157" t="s">
        <v>149</v>
      </c>
      <c r="F157" t="s">
        <v>148</v>
      </c>
      <c r="G157" s="1">
        <v>43131</v>
      </c>
      <c r="H157" t="s">
        <v>45</v>
      </c>
      <c r="J157" t="s">
        <v>46</v>
      </c>
      <c r="N157" t="s">
        <v>61</v>
      </c>
      <c r="P157" t="s">
        <v>83</v>
      </c>
      <c r="T157" t="s">
        <v>61</v>
      </c>
      <c r="V157" t="s">
        <v>62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 t="s">
        <v>46</v>
      </c>
      <c r="AF157">
        <v>58</v>
      </c>
      <c r="AN157" s="1">
        <v>43155</v>
      </c>
      <c r="AO157">
        <v>245</v>
      </c>
    </row>
    <row r="158" spans="1:41" x14ac:dyDescent="0.25">
      <c r="A158" t="s">
        <v>41</v>
      </c>
      <c r="B158" t="s">
        <v>145</v>
      </c>
      <c r="C158" t="s">
        <v>146</v>
      </c>
      <c r="D158" t="s">
        <v>149</v>
      </c>
      <c r="E158" t="s">
        <v>149</v>
      </c>
      <c r="F158" t="s">
        <v>148</v>
      </c>
      <c r="G158" s="1">
        <v>43131</v>
      </c>
      <c r="H158" t="s">
        <v>45</v>
      </c>
      <c r="J158" t="s">
        <v>46</v>
      </c>
      <c r="N158" t="s">
        <v>61</v>
      </c>
      <c r="P158" t="s">
        <v>83</v>
      </c>
      <c r="T158" t="s">
        <v>61</v>
      </c>
      <c r="V158" t="s">
        <v>62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 t="s">
        <v>46</v>
      </c>
      <c r="AF158">
        <v>56</v>
      </c>
      <c r="AN158" s="1">
        <v>43155</v>
      </c>
      <c r="AO158">
        <v>246</v>
      </c>
    </row>
    <row r="159" spans="1:41" x14ac:dyDescent="0.25">
      <c r="A159" t="s">
        <v>41</v>
      </c>
      <c r="B159" t="s">
        <v>145</v>
      </c>
      <c r="C159" t="s">
        <v>146</v>
      </c>
      <c r="D159" t="s">
        <v>149</v>
      </c>
      <c r="E159" t="s">
        <v>149</v>
      </c>
      <c r="F159" t="s">
        <v>148</v>
      </c>
      <c r="G159" s="1">
        <v>43131</v>
      </c>
      <c r="H159" t="s">
        <v>45</v>
      </c>
      <c r="J159" t="s">
        <v>46</v>
      </c>
      <c r="N159" t="s">
        <v>61</v>
      </c>
      <c r="P159" t="s">
        <v>83</v>
      </c>
      <c r="T159" t="s">
        <v>61</v>
      </c>
      <c r="V159" t="s">
        <v>62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 t="s">
        <v>46</v>
      </c>
      <c r="AF159">
        <v>46</v>
      </c>
      <c r="AN159" s="1">
        <v>43155</v>
      </c>
      <c r="AO159">
        <v>247</v>
      </c>
    </row>
    <row r="160" spans="1:41" x14ac:dyDescent="0.25">
      <c r="A160" t="s">
        <v>41</v>
      </c>
      <c r="B160" t="s">
        <v>145</v>
      </c>
      <c r="C160" t="s">
        <v>146</v>
      </c>
      <c r="D160" t="s">
        <v>149</v>
      </c>
      <c r="E160" t="s">
        <v>149</v>
      </c>
      <c r="F160" t="s">
        <v>148</v>
      </c>
      <c r="G160" s="1">
        <v>43131</v>
      </c>
      <c r="H160" t="s">
        <v>45</v>
      </c>
      <c r="J160" t="s">
        <v>46</v>
      </c>
      <c r="N160" t="s">
        <v>61</v>
      </c>
      <c r="P160" t="s">
        <v>83</v>
      </c>
      <c r="T160" t="s">
        <v>61</v>
      </c>
      <c r="V160" t="s">
        <v>62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 t="s">
        <v>46</v>
      </c>
      <c r="AF160">
        <v>90</v>
      </c>
      <c r="AN160" s="1">
        <v>43155</v>
      </c>
      <c r="AO160">
        <v>248</v>
      </c>
    </row>
    <row r="161" spans="1:41" x14ac:dyDescent="0.25">
      <c r="A161" t="s">
        <v>41</v>
      </c>
      <c r="B161" t="s">
        <v>145</v>
      </c>
      <c r="C161" t="s">
        <v>146</v>
      </c>
      <c r="D161" t="s">
        <v>149</v>
      </c>
      <c r="E161" t="s">
        <v>149</v>
      </c>
      <c r="F161" t="s">
        <v>148</v>
      </c>
      <c r="G161" s="1">
        <v>43131</v>
      </c>
      <c r="H161" t="s">
        <v>45</v>
      </c>
      <c r="J161" t="s">
        <v>46</v>
      </c>
      <c r="N161" t="s">
        <v>61</v>
      </c>
      <c r="P161" t="s">
        <v>83</v>
      </c>
      <c r="T161" t="s">
        <v>61</v>
      </c>
      <c r="V161" t="s">
        <v>62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 t="s">
        <v>46</v>
      </c>
      <c r="AF161">
        <v>88</v>
      </c>
      <c r="AN161" s="1">
        <v>43155</v>
      </c>
      <c r="AO161">
        <v>249</v>
      </c>
    </row>
    <row r="162" spans="1:41" x14ac:dyDescent="0.25">
      <c r="A162" t="s">
        <v>41</v>
      </c>
      <c r="B162" t="s">
        <v>145</v>
      </c>
      <c r="C162" t="s">
        <v>146</v>
      </c>
      <c r="D162" t="s">
        <v>149</v>
      </c>
      <c r="E162" t="s">
        <v>149</v>
      </c>
      <c r="F162" t="s">
        <v>148</v>
      </c>
      <c r="G162" s="1">
        <v>43131</v>
      </c>
      <c r="H162" t="s">
        <v>45</v>
      </c>
      <c r="J162" t="s">
        <v>46</v>
      </c>
      <c r="N162" t="s">
        <v>61</v>
      </c>
      <c r="P162" t="s">
        <v>83</v>
      </c>
      <c r="T162" t="s">
        <v>61</v>
      </c>
      <c r="V162" t="s">
        <v>62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 t="s">
        <v>46</v>
      </c>
      <c r="AF162">
        <v>82</v>
      </c>
      <c r="AN162" s="1">
        <v>43155</v>
      </c>
      <c r="AO162">
        <v>250</v>
      </c>
    </row>
    <row r="163" spans="1:41" x14ac:dyDescent="0.25">
      <c r="A163" t="s">
        <v>41</v>
      </c>
      <c r="B163" t="s">
        <v>145</v>
      </c>
      <c r="C163" t="s">
        <v>146</v>
      </c>
      <c r="D163" t="s">
        <v>149</v>
      </c>
      <c r="E163" t="s">
        <v>149</v>
      </c>
      <c r="F163" t="s">
        <v>148</v>
      </c>
      <c r="G163" s="1">
        <v>43131</v>
      </c>
      <c r="H163" t="s">
        <v>45</v>
      </c>
      <c r="J163" t="s">
        <v>46</v>
      </c>
      <c r="N163" t="s">
        <v>61</v>
      </c>
      <c r="P163" t="s">
        <v>83</v>
      </c>
      <c r="T163" t="s">
        <v>61</v>
      </c>
      <c r="V163" t="s">
        <v>62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 t="s">
        <v>46</v>
      </c>
      <c r="AF163">
        <v>60</v>
      </c>
      <c r="AN163" s="1">
        <v>43155</v>
      </c>
      <c r="AO163">
        <v>251</v>
      </c>
    </row>
    <row r="164" spans="1:41" x14ac:dyDescent="0.25">
      <c r="A164" t="s">
        <v>41</v>
      </c>
      <c r="B164" t="s">
        <v>145</v>
      </c>
      <c r="C164" t="s">
        <v>146</v>
      </c>
      <c r="D164" t="s">
        <v>149</v>
      </c>
      <c r="E164" t="s">
        <v>149</v>
      </c>
      <c r="F164" t="s">
        <v>148</v>
      </c>
      <c r="G164" s="1">
        <v>43131</v>
      </c>
      <c r="H164" t="s">
        <v>45</v>
      </c>
      <c r="J164" t="s">
        <v>46</v>
      </c>
      <c r="N164" t="s">
        <v>61</v>
      </c>
      <c r="P164" t="s">
        <v>83</v>
      </c>
      <c r="T164" t="s">
        <v>61</v>
      </c>
      <c r="V164" t="s">
        <v>62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 t="s">
        <v>46</v>
      </c>
      <c r="AF164">
        <v>74</v>
      </c>
      <c r="AN164" s="1">
        <v>43155</v>
      </c>
      <c r="AO164">
        <v>252</v>
      </c>
    </row>
    <row r="165" spans="1:41" x14ac:dyDescent="0.25">
      <c r="A165" t="s">
        <v>41</v>
      </c>
      <c r="B165" t="s">
        <v>145</v>
      </c>
      <c r="C165" t="s">
        <v>146</v>
      </c>
      <c r="D165" t="s">
        <v>149</v>
      </c>
      <c r="E165" t="s">
        <v>149</v>
      </c>
      <c r="F165" t="s">
        <v>148</v>
      </c>
      <c r="G165" s="1">
        <v>43131</v>
      </c>
      <c r="H165" t="s">
        <v>45</v>
      </c>
      <c r="J165" t="s">
        <v>46</v>
      </c>
      <c r="N165" t="s">
        <v>61</v>
      </c>
      <c r="P165" t="s">
        <v>83</v>
      </c>
      <c r="T165" t="s">
        <v>61</v>
      </c>
      <c r="V165" t="s">
        <v>62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 t="s">
        <v>46</v>
      </c>
      <c r="AF165">
        <v>31</v>
      </c>
      <c r="AN165" s="1">
        <v>43155</v>
      </c>
      <c r="AO165">
        <v>253</v>
      </c>
    </row>
    <row r="166" spans="1:41" x14ac:dyDescent="0.25">
      <c r="A166" t="s">
        <v>41</v>
      </c>
      <c r="B166" t="s">
        <v>145</v>
      </c>
      <c r="C166" t="s">
        <v>146</v>
      </c>
      <c r="D166" t="s">
        <v>149</v>
      </c>
      <c r="E166" t="s">
        <v>149</v>
      </c>
      <c r="F166" t="s">
        <v>148</v>
      </c>
      <c r="G166" s="1">
        <v>43131</v>
      </c>
      <c r="H166" t="s">
        <v>45</v>
      </c>
      <c r="J166" t="s">
        <v>46</v>
      </c>
      <c r="N166" t="s">
        <v>61</v>
      </c>
      <c r="P166" t="s">
        <v>83</v>
      </c>
      <c r="T166" t="s">
        <v>61</v>
      </c>
      <c r="V166" t="s">
        <v>62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 t="s">
        <v>46</v>
      </c>
      <c r="AF166">
        <v>250</v>
      </c>
      <c r="AN166" s="1">
        <v>43155</v>
      </c>
      <c r="AO166">
        <v>254</v>
      </c>
    </row>
    <row r="167" spans="1:41" x14ac:dyDescent="0.25">
      <c r="A167" t="s">
        <v>41</v>
      </c>
      <c r="B167" t="s">
        <v>145</v>
      </c>
      <c r="C167" t="s">
        <v>146</v>
      </c>
      <c r="D167" t="s">
        <v>149</v>
      </c>
      <c r="E167" t="s">
        <v>149</v>
      </c>
      <c r="F167" t="s">
        <v>148</v>
      </c>
      <c r="G167" s="1">
        <v>43131</v>
      </c>
      <c r="H167" t="s">
        <v>45</v>
      </c>
      <c r="J167" t="s">
        <v>46</v>
      </c>
      <c r="N167" t="s">
        <v>61</v>
      </c>
      <c r="P167" t="s">
        <v>83</v>
      </c>
      <c r="T167" t="s">
        <v>61</v>
      </c>
      <c r="V167" t="s">
        <v>62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 t="s">
        <v>46</v>
      </c>
      <c r="AF167">
        <v>88</v>
      </c>
      <c r="AN167" s="1">
        <v>43155</v>
      </c>
      <c r="AO167">
        <v>255</v>
      </c>
    </row>
    <row r="168" spans="1:41" x14ac:dyDescent="0.25">
      <c r="A168" t="s">
        <v>41</v>
      </c>
      <c r="B168" t="s">
        <v>145</v>
      </c>
      <c r="C168" t="s">
        <v>146</v>
      </c>
      <c r="D168" t="s">
        <v>149</v>
      </c>
      <c r="E168" t="s">
        <v>149</v>
      </c>
      <c r="F168" t="s">
        <v>148</v>
      </c>
      <c r="G168" s="1">
        <v>43131</v>
      </c>
      <c r="H168" t="s">
        <v>45</v>
      </c>
      <c r="J168" t="s">
        <v>46</v>
      </c>
      <c r="N168" t="s">
        <v>61</v>
      </c>
      <c r="P168" t="s">
        <v>83</v>
      </c>
      <c r="T168" t="s">
        <v>61</v>
      </c>
      <c r="V168" t="s">
        <v>62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 t="s">
        <v>46</v>
      </c>
      <c r="AF168">
        <v>62</v>
      </c>
      <c r="AN168" s="1">
        <v>43155</v>
      </c>
      <c r="AO168">
        <v>256</v>
      </c>
    </row>
  </sheetData>
  <phoneticPr fontId="5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8"/>
  <sheetViews>
    <sheetView topLeftCell="A6" workbookViewId="0">
      <selection activeCell="A6" sqref="A6"/>
    </sheetView>
  </sheetViews>
  <sheetFormatPr defaultColWidth="11.42578125" defaultRowHeight="15" x14ac:dyDescent="0.25"/>
  <cols>
    <col min="1" max="1" width="16" customWidth="1"/>
    <col min="2" max="2" width="8.85546875" customWidth="1"/>
    <col min="3" max="3" width="7.42578125" customWidth="1"/>
    <col min="4" max="4" width="8.42578125" customWidth="1"/>
    <col min="5" max="5" width="7.85546875" customWidth="1"/>
  </cols>
  <sheetData>
    <row r="1" spans="1:10" s="6" customFormat="1" ht="18.75" x14ac:dyDescent="0.3">
      <c r="A1" s="6" t="s">
        <v>121</v>
      </c>
      <c r="C1" s="6" t="s">
        <v>125</v>
      </c>
    </row>
    <row r="2" spans="1:10" x14ac:dyDescent="0.25">
      <c r="A2" s="2" t="s">
        <v>4</v>
      </c>
      <c r="B2" t="s">
        <v>107</v>
      </c>
      <c r="E2" t="s">
        <v>111</v>
      </c>
      <c r="F2">
        <f>GETPIVOTDATA("_16_DISAG_BY_SEX_and_AGE/total_number_persons",$A$4)</f>
        <v>7151</v>
      </c>
    </row>
    <row r="4" spans="1:10" ht="15.75" thickBot="1" x14ac:dyDescent="0.3">
      <c r="A4" s="2" t="s">
        <v>108</v>
      </c>
      <c r="B4" t="s">
        <v>110</v>
      </c>
    </row>
    <row r="5" spans="1:10" x14ac:dyDescent="0.25">
      <c r="A5" s="3" t="s">
        <v>45</v>
      </c>
      <c r="B5" s="4">
        <v>6562</v>
      </c>
      <c r="E5" t="s">
        <v>112</v>
      </c>
      <c r="F5" s="9" t="s">
        <v>113</v>
      </c>
      <c r="G5" s="10" t="s">
        <v>114</v>
      </c>
      <c r="H5" s="10" t="s">
        <v>115</v>
      </c>
      <c r="I5" s="10" t="s">
        <v>116</v>
      </c>
      <c r="J5" s="11" t="s">
        <v>117</v>
      </c>
    </row>
    <row r="6" spans="1:10" ht="15.75" thickBot="1" x14ac:dyDescent="0.3">
      <c r="A6" s="3" t="s">
        <v>74</v>
      </c>
      <c r="B6" s="4">
        <v>156</v>
      </c>
      <c r="F6" s="16">
        <f>GETPIVOTDATA("_16_DISAG_BY_SEX_and_AGE/total_number_persons",$A$4,"_10_MEAN_OF_TRANSPORT","a_Foot")/GETPIVOTDATA("_16_DISAG_BY_SEX_and_AGE/total_number_persons",$A$4)</f>
        <v>0.91763389735701295</v>
      </c>
      <c r="G6" s="17">
        <f>GETPIVOTDATA("_16_DISAG_BY_SEX_and_AGE/total_number_persons",$A$4,"_10_MEAN_OF_TRANSPORT","c_Taxi_or_Car")/GETPIVOTDATA("_16_DISAG_BY_SEX_and_AGE/total_number_persons",$A$4)</f>
        <v>2.1815130750943924E-2</v>
      </c>
      <c r="H6" s="17">
        <f>GETPIVOTDATA("_16_DISAG_BY_SEX_and_AGE/total_number_persons",$A$4,"_10_MEAN_OF_TRANSPORT","d_Bus")/GETPIVOTDATA("_16_DISAG_BY_SEX_and_AGE/total_number_persons",$A$4)</f>
        <v>6.0550971892043073E-2</v>
      </c>
      <c r="I6" s="17" t="e">
        <f>GETPIVOTDATA("_16_DISAG_BY_SEX_and_AGE/total_number_persons",$A$4,"_10_MEAN_OF_TRANSPORT","e_Truck")/GETPIVOTDATA("_16_DISAG_BY_SEX_and_AGE/total_number_persons",$A$4)</f>
        <v>#REF!</v>
      </c>
      <c r="J6" s="18" t="e">
        <f>GETPIVOTDATA("_16_DISAG_BY_SEX_and_AGE/total_number_persons",$A$4,"_10_MEAN_OF_TRANSPORT","j_Train")/GETPIVOTDATA("_16_DISAG_BY_SEX_and_AGE/total_number_persons",$A$4)</f>
        <v>#REF!</v>
      </c>
    </row>
    <row r="7" spans="1:10" x14ac:dyDescent="0.25">
      <c r="A7" s="3" t="s">
        <v>151</v>
      </c>
      <c r="B7" s="4">
        <v>433</v>
      </c>
    </row>
    <row r="8" spans="1:10" x14ac:dyDescent="0.25">
      <c r="A8" s="3" t="s">
        <v>109</v>
      </c>
      <c r="B8" s="4">
        <v>7151</v>
      </c>
    </row>
    <row r="13" spans="1:10" s="6" customFormat="1" ht="18.75" x14ac:dyDescent="0.3">
      <c r="A13" s="5" t="s">
        <v>119</v>
      </c>
    </row>
    <row r="14" spans="1:10" x14ac:dyDescent="0.25">
      <c r="A14" s="2" t="s">
        <v>4</v>
      </c>
      <c r="B14" t="s">
        <v>107</v>
      </c>
    </row>
    <row r="16" spans="1:10" x14ac:dyDescent="0.25">
      <c r="A16" s="2" t="s">
        <v>108</v>
      </c>
      <c r="B16" t="s">
        <v>110</v>
      </c>
      <c r="E16" t="s">
        <v>118</v>
      </c>
      <c r="F16" t="s">
        <v>41</v>
      </c>
      <c r="G16" t="s">
        <v>46</v>
      </c>
      <c r="H16" t="s">
        <v>53</v>
      </c>
      <c r="I16" t="s">
        <v>83</v>
      </c>
    </row>
    <row r="17" spans="1:14" x14ac:dyDescent="0.25">
      <c r="A17" s="3" t="s">
        <v>41</v>
      </c>
      <c r="B17" s="4">
        <v>99</v>
      </c>
      <c r="F17" s="19">
        <f>GETPIVOTDATA("_16_DISAG_BY_SEX_and_AGE/total_number_persons",$A$16,"_11_DEPARTED_FROM/_11_1_COUNTRY","DJI")/GETPIVOTDATA("_16_DISAG_BY_SEX_and_AGE/total_number_persons",$A$16)</f>
        <v>1.3844217591945183E-2</v>
      </c>
      <c r="G17" s="19">
        <f>GETPIVOTDATA("_16_DISAG_BY_SEX_and_AGE/total_number_persons",$A$16,"_11_DEPARTED_FROM/_11_1_COUNTRY","ETH")/GETPIVOTDATA("_16_DISAG_BY_SEX_and_AGE/total_number_persons",$A$16)</f>
        <v>0.96615857921968951</v>
      </c>
      <c r="H17" s="19">
        <f>GETPIVOTDATA("_16_DISAG_BY_SEX_and_AGE/total_number_persons",$A$16,"_11_DEPARTED_FROM/_11_1_COUNTRY","SOM")/GETPIVOTDATA("_16_DISAG_BY_SEX_and_AGE/total_number_persons",$A$16)</f>
        <v>3.7756957068941408E-3</v>
      </c>
      <c r="I17" s="19">
        <f>GETPIVOTDATA("_16_DISAG_BY_SEX_and_AGE/total_number_persons",$A$16,"_11_DEPARTED_FROM/_11_1_COUNTRY","SAU")/GETPIVOTDATA("_16_DISAG_BY_SEX_and_AGE/total_number_persons",$A$16)</f>
        <v>1.6221507481471123E-2</v>
      </c>
    </row>
    <row r="18" spans="1:14" x14ac:dyDescent="0.25">
      <c r="A18" s="3" t="s">
        <v>46</v>
      </c>
      <c r="B18" s="4">
        <v>6909</v>
      </c>
    </row>
    <row r="19" spans="1:14" x14ac:dyDescent="0.25">
      <c r="A19" s="3" t="s">
        <v>53</v>
      </c>
      <c r="B19" s="4">
        <v>27</v>
      </c>
    </row>
    <row r="20" spans="1:14" x14ac:dyDescent="0.25">
      <c r="A20" s="3" t="s">
        <v>83</v>
      </c>
      <c r="B20" s="4">
        <v>116</v>
      </c>
    </row>
    <row r="21" spans="1:14" x14ac:dyDescent="0.25">
      <c r="A21" s="3" t="s">
        <v>109</v>
      </c>
      <c r="B21" s="4">
        <v>7151</v>
      </c>
    </row>
    <row r="27" spans="1:14" s="7" customFormat="1" ht="21" x14ac:dyDescent="0.35">
      <c r="A27" s="7" t="s">
        <v>120</v>
      </c>
    </row>
    <row r="28" spans="1:14" x14ac:dyDescent="0.25">
      <c r="A28" s="2" t="s">
        <v>4</v>
      </c>
      <c r="B28" t="s">
        <v>107</v>
      </c>
    </row>
    <row r="30" spans="1:14" x14ac:dyDescent="0.25">
      <c r="A30" s="2" t="s">
        <v>108</v>
      </c>
      <c r="B30" t="s">
        <v>110</v>
      </c>
    </row>
    <row r="31" spans="1:14" x14ac:dyDescent="0.25">
      <c r="A31" s="3" t="s">
        <v>41</v>
      </c>
      <c r="B31" s="4">
        <v>789</v>
      </c>
      <c r="D31" t="s">
        <v>41</v>
      </c>
      <c r="E31" t="s">
        <v>46</v>
      </c>
      <c r="F31" t="s">
        <v>83</v>
      </c>
      <c r="G31" t="s">
        <v>53</v>
      </c>
      <c r="H31" t="s">
        <v>60</v>
      </c>
      <c r="I31" t="s">
        <v>105</v>
      </c>
      <c r="J31" t="s">
        <v>106</v>
      </c>
      <c r="K31" t="s">
        <v>85</v>
      </c>
      <c r="L31" t="s">
        <v>104</v>
      </c>
      <c r="M31" t="s">
        <v>93</v>
      </c>
      <c r="N31" t="s">
        <v>122</v>
      </c>
    </row>
    <row r="32" spans="1:14" x14ac:dyDescent="0.25">
      <c r="A32" s="3" t="s">
        <v>85</v>
      </c>
      <c r="B32" s="4">
        <v>13</v>
      </c>
      <c r="D32">
        <f>GETPIVOTDATA("_16_DISAG_BY_SEX_and_AGE/total_number_persons",$A$30,"_12_DESTINATION/_12_1_COUNTRY","DJI")</f>
        <v>789</v>
      </c>
      <c r="E32">
        <f>GETPIVOTDATA("_16_DISAG_BY_SEX_and_AGE/total_number_persons",$A$30,"_12_DESTINATION/_12_1_COUNTRY","ETH")</f>
        <v>10</v>
      </c>
      <c r="F32">
        <f>GETPIVOTDATA("_16_DISAG_BY_SEX_and_AGE/total_number_persons",$A$30,"_12_DESTINATION/_12_1_COUNTRY","SAU")</f>
        <v>6007</v>
      </c>
      <c r="G32">
        <f>GETPIVOTDATA("_16_DISAG_BY_SEX_and_AGE/total_number_persons",$A$30,"_12_DESTINATION/_12_1_COUNTRY","SOM")</f>
        <v>89</v>
      </c>
      <c r="H32">
        <f>GETPIVOTDATA("_16_DISAG_BY_SEX_and_AGE/total_number_persons",$A$30,"_12_DESTINATION/_12_1_COUNTRY","YEM")</f>
        <v>243</v>
      </c>
      <c r="I32" t="e">
        <f>GETPIVOTDATA("_16_DISAG_BY_SEX_and_AGE/total_number_persons",$A$30,"_12_DESTINATION/_12_1_COUNTRY","DEU")</f>
        <v>#REF!</v>
      </c>
      <c r="J32" t="e">
        <f>GETPIVOTDATA("_16_DISAG_BY_SEX_and_AGE/total_number_persons",$A$30,"_12_DESTINATION/_12_1_COUNTRY","ITA")</f>
        <v>#REF!</v>
      </c>
      <c r="K32">
        <f>GETPIVOTDATA("_16_DISAG_BY_SEX_and_AGE/total_number_persons",$A$30,"_12_DESTINATION/_12_1_COUNTRY","EGY")</f>
        <v>13</v>
      </c>
      <c r="L32" t="e">
        <f>GETPIVOTDATA("_16_DISAG_BY_SEX_and_AGE/total_number_persons",$A$30,"_12_DESTINATION/_12_1_COUNTRY","LBY")</f>
        <v>#REF!</v>
      </c>
      <c r="M32" t="e">
        <f>GETPIVOTDATA("_16_DISAG_BY_SEX_and_AGE/total_number_persons",$A$30,"_12_DESTINATION/_12_1_COUNTRY","ZAF")</f>
        <v>#REF!</v>
      </c>
      <c r="N32" t="e">
        <f>GETPIVOTDATA("_16_DISAG_BY_SEX_and_AGE/total_number_persons",$A$30,"_12_DESTINATION/_12_1_COUNTRY","ooo")</f>
        <v>#REF!</v>
      </c>
    </row>
    <row r="33" spans="1:2" x14ac:dyDescent="0.25">
      <c r="A33" s="3" t="s">
        <v>46</v>
      </c>
      <c r="B33" s="4">
        <v>10</v>
      </c>
    </row>
    <row r="34" spans="1:2" x14ac:dyDescent="0.25">
      <c r="A34" s="3" t="s">
        <v>83</v>
      </c>
      <c r="B34" s="4">
        <v>6007</v>
      </c>
    </row>
    <row r="35" spans="1:2" x14ac:dyDescent="0.25">
      <c r="A35" s="3" t="s">
        <v>53</v>
      </c>
      <c r="B35" s="4">
        <v>89</v>
      </c>
    </row>
    <row r="36" spans="1:2" x14ac:dyDescent="0.25">
      <c r="A36" s="3" t="s">
        <v>60</v>
      </c>
      <c r="B36" s="4">
        <v>243</v>
      </c>
    </row>
    <row r="37" spans="1:2" x14ac:dyDescent="0.25">
      <c r="A37" s="3" t="s">
        <v>109</v>
      </c>
      <c r="B37" s="4">
        <v>7151</v>
      </c>
    </row>
    <row r="46" spans="1:2" s="6" customFormat="1" ht="21" x14ac:dyDescent="0.35">
      <c r="A46" s="7" t="s">
        <v>123</v>
      </c>
      <c r="B46" s="6" t="s">
        <v>124</v>
      </c>
    </row>
    <row r="47" spans="1:2" x14ac:dyDescent="0.25">
      <c r="A47" s="2" t="s">
        <v>4</v>
      </c>
      <c r="B47" t="s">
        <v>107</v>
      </c>
    </row>
    <row r="49" spans="1:10" x14ac:dyDescent="0.25">
      <c r="A49" s="2" t="s">
        <v>108</v>
      </c>
      <c r="B49" t="s">
        <v>110</v>
      </c>
    </row>
    <row r="50" spans="1:10" x14ac:dyDescent="0.25">
      <c r="A50" s="3" t="s">
        <v>48</v>
      </c>
      <c r="B50" s="4">
        <v>193</v>
      </c>
    </row>
    <row r="51" spans="1:10" x14ac:dyDescent="0.25">
      <c r="A51" s="3" t="s">
        <v>95</v>
      </c>
      <c r="B51" s="4">
        <v>18</v>
      </c>
      <c r="D51" t="s">
        <v>126</v>
      </c>
      <c r="E51" t="s">
        <v>127</v>
      </c>
      <c r="F51" t="s">
        <v>132</v>
      </c>
      <c r="G51" t="s">
        <v>128</v>
      </c>
      <c r="H51" t="s">
        <v>129</v>
      </c>
      <c r="I51" t="s">
        <v>130</v>
      </c>
      <c r="J51" t="s">
        <v>131</v>
      </c>
    </row>
    <row r="52" spans="1:10" x14ac:dyDescent="0.25">
      <c r="A52" s="3" t="s">
        <v>86</v>
      </c>
      <c r="B52" s="4">
        <v>43</v>
      </c>
      <c r="D52" t="e">
        <f>GETPIVOTDATA("_16_DISAG_BY_SEX_and_AGE/total_number_persons",$A$49,"_13_TYPE_OF_FLOW_max_3_choice","a_Seasonal_")</f>
        <v>#REF!</v>
      </c>
      <c r="E52">
        <f>GETPIVOTDATA("_16_DISAG_BY_SEX_and_AGE/total_number_persons",$A$49,"_13_TYPE_OF_FLOW_max_3_choice","b_Forced_movement_due_to_N_D")</f>
        <v>193</v>
      </c>
      <c r="F52">
        <f>GETPIVOTDATA("_16_DISAG_BY_SEX_and_AGE/total_number_persons",$A$49,"_13_TYPE_OF_FLOW_max_3_choice","c_Forced_movement_due_to_Conf")</f>
        <v>444</v>
      </c>
      <c r="G52">
        <f>GETPIVOTDATA("_16_DISAG_BY_SEX_and_AGE/total_number_persons",$A$49,"_13_TYPE_OF_FLOW_max_3_choice","d_Economic_migration_6_months")</f>
        <v>6163</v>
      </c>
      <c r="H52">
        <f>GETPIVOTDATA("_16_DISAG_BY_SEX_and_AGE/total_number_persons",$A$49,"_13_TYPE_OF_FLOW_max_3_choice","e_Short_term_local_movement-6_months")</f>
        <v>110</v>
      </c>
      <c r="I52">
        <f>GETPIVOTDATA("_16_DISAG_BY_SEX_and_AGE/total_number_persons",$A$49,"_13_TYPE_OF_FLOW_max_3_choice","f_Tourism")</f>
        <v>10</v>
      </c>
      <c r="J52" t="e">
        <f>GETPIVOTDATA("_16_DISAG_BY_SEX_and_AGE/total_number_persons",$A$49,"_13_TYPE_OF_FLOW_max_3_choice","b_Forced_movement_due_to_N_D c_Forced_movement_due_to_Conf")+GETPIVOTDATA("_16_DISAG_BY_SEX_and_AGE/total_number_persons",$A$49,"_13_TYPE_OF_FLOW_max_3_choice","b_Forced_movement_due_to_N_D c_Forced_movement_due_to_Conf d_Economic_migration_6_months")+GETPIVOTDATA("_16_DISAG_BY_SEX_and_AGE/total_number_persons",$A$49,"_13_TYPE_OF_FLOW_max_3_choice","b_Forced_movement_due_to_N_D d_Economic_migration_6_months")+GETPIVOTDATA("_16_DISAG_BY_SEX_and_AGE/total_number_persons",$A$49,"_13_TYPE_OF_FLOW_max_3_choice","b_Forced_movement_due_to_N_D d_Economic_migration_6_months e_Short_term_local_movement-6_months")+GETPIVOTDATA("_16_DISAG_BY_SEX_and_AGE/total_number_persons",$A$49,"_13_TYPE_OF_FLOW_max_3_choice","b_Forced_movement_due_to_N_D e_Short_term_local_movement-6_months")+GETPIVOTDATA("_16_DISAG_BY_SEX_and_AGE/total_number_persons",$A$49,"_13_TYPE_OF_FLOW_max_3_choice","c_Forced_movement_due_to_Conf")</f>
        <v>#REF!</v>
      </c>
    </row>
    <row r="53" spans="1:10" x14ac:dyDescent="0.25">
      <c r="A53" s="3" t="s">
        <v>84</v>
      </c>
      <c r="B53" s="4">
        <v>143</v>
      </c>
    </row>
    <row r="54" spans="1:10" x14ac:dyDescent="0.25">
      <c r="A54" s="3" t="s">
        <v>103</v>
      </c>
      <c r="B54" s="4">
        <v>10</v>
      </c>
    </row>
    <row r="55" spans="1:10" x14ac:dyDescent="0.25">
      <c r="A55" s="3" t="s">
        <v>63</v>
      </c>
      <c r="B55" s="4">
        <v>444</v>
      </c>
    </row>
    <row r="56" spans="1:10" x14ac:dyDescent="0.25">
      <c r="A56" s="3" t="s">
        <v>68</v>
      </c>
      <c r="B56" s="4">
        <v>17</v>
      </c>
    </row>
    <row r="57" spans="1:10" x14ac:dyDescent="0.25">
      <c r="A57" s="3" t="s">
        <v>62</v>
      </c>
      <c r="B57" s="4">
        <v>6163</v>
      </c>
    </row>
    <row r="58" spans="1:10" x14ac:dyDescent="0.25">
      <c r="A58" s="3" t="s">
        <v>55</v>
      </c>
      <c r="B58" s="4">
        <v>110</v>
      </c>
    </row>
    <row r="59" spans="1:10" x14ac:dyDescent="0.25">
      <c r="A59" s="3" t="s">
        <v>75</v>
      </c>
      <c r="B59" s="4">
        <v>10</v>
      </c>
    </row>
    <row r="60" spans="1:10" x14ac:dyDescent="0.25">
      <c r="A60" s="3" t="s">
        <v>109</v>
      </c>
      <c r="B60" s="4">
        <v>7151</v>
      </c>
    </row>
    <row r="68" spans="1:9" s="8" customFormat="1" ht="23.25" x14ac:dyDescent="0.35">
      <c r="A68" s="8" t="s">
        <v>133</v>
      </c>
    </row>
    <row r="69" spans="1:9" x14ac:dyDescent="0.25">
      <c r="A69" s="2" t="s">
        <v>4</v>
      </c>
      <c r="B69" t="s">
        <v>107</v>
      </c>
    </row>
    <row r="71" spans="1:9" x14ac:dyDescent="0.25">
      <c r="A71" s="2" t="s">
        <v>108</v>
      </c>
      <c r="B71" t="s">
        <v>110</v>
      </c>
    </row>
    <row r="72" spans="1:9" x14ac:dyDescent="0.25">
      <c r="A72" s="3" t="s">
        <v>41</v>
      </c>
      <c r="B72" s="4">
        <v>60</v>
      </c>
      <c r="D72" t="s">
        <v>41</v>
      </c>
      <c r="E72" t="s">
        <v>79</v>
      </c>
      <c r="F72" t="s">
        <v>46</v>
      </c>
      <c r="G72" t="s">
        <v>83</v>
      </c>
      <c r="H72" t="s">
        <v>53</v>
      </c>
      <c r="I72" t="s">
        <v>122</v>
      </c>
    </row>
    <row r="73" spans="1:9" x14ac:dyDescent="0.25">
      <c r="A73" s="3" t="s">
        <v>79</v>
      </c>
      <c r="B73" s="4">
        <v>68</v>
      </c>
      <c r="D73">
        <f>GETPIVOTDATA("_16_DISAG_BY_SEX_and_AGE/total_number_persons",$A$71,"_14_1_NATIONALITY/_14_a_NATIONALITY","DJI")</f>
        <v>60</v>
      </c>
      <c r="E73">
        <f>GETPIVOTDATA("_16_DISAG_BY_SEX_and_AGE/total_number_persons",$A$71,"_14_1_NATIONALITY/_14_a_NATIONALITY","ERI")</f>
        <v>68</v>
      </c>
      <c r="F73">
        <f>GETPIVOTDATA("_16_DISAG_BY_SEX_and_AGE/total_number_persons",$A$71,"_14_1_NATIONALITY/_14_a_NATIONALITY","ETH")</f>
        <v>6988</v>
      </c>
      <c r="G73" t="e">
        <f>GETPIVOTDATA("_16_DISAG_BY_SEX_and_AGE/total_number_persons",$A$71,"_14_1_NATIONALITY/_14_a_NATIONALITY","SAU")</f>
        <v>#REF!</v>
      </c>
      <c r="H73">
        <f>GETPIVOTDATA("_16_DISAG_BY_SEX_and_AGE/total_number_persons",$A$71,"_14_1_NATIONALITY/_14_a_NATIONALITY","SOM")</f>
        <v>25</v>
      </c>
      <c r="I73" t="e">
        <f>GETPIVOTDATA("_16_DISAG_BY_SEX_and_AGE/total_number_persons",$A$71,"_14_1_NATIONALITY/_14_a_NATIONALITY","ooo")+GETPIVOTDATA("_16_DISAG_BY_SEX_and_AGE/total_number_persons",$A$71,"_14_1_NATIONALITY/_14_a_NATIONALITY","FRA")</f>
        <v>#REF!</v>
      </c>
    </row>
    <row r="74" spans="1:9" x14ac:dyDescent="0.25">
      <c r="A74" s="3" t="s">
        <v>46</v>
      </c>
      <c r="B74" s="4">
        <v>6988</v>
      </c>
    </row>
    <row r="75" spans="1:9" x14ac:dyDescent="0.25">
      <c r="A75" s="3" t="s">
        <v>76</v>
      </c>
      <c r="B75" s="4">
        <v>10</v>
      </c>
    </row>
    <row r="76" spans="1:9" x14ac:dyDescent="0.25">
      <c r="A76" s="3" t="s">
        <v>53</v>
      </c>
      <c r="B76" s="4">
        <v>25</v>
      </c>
    </row>
    <row r="77" spans="1:9" x14ac:dyDescent="0.25">
      <c r="A77" s="3" t="s">
        <v>109</v>
      </c>
      <c r="B77" s="4">
        <v>7151</v>
      </c>
    </row>
    <row r="87" spans="1:5" s="8" customFormat="1" ht="23.25" x14ac:dyDescent="0.35">
      <c r="A87" s="8" t="s">
        <v>134</v>
      </c>
      <c r="B87" s="7" t="s">
        <v>135</v>
      </c>
    </row>
    <row r="88" spans="1:5" x14ac:dyDescent="0.25">
      <c r="A88" s="2" t="s">
        <v>4</v>
      </c>
      <c r="B88" t="s">
        <v>107</v>
      </c>
    </row>
    <row r="90" spans="1:5" x14ac:dyDescent="0.25">
      <c r="A90" t="s">
        <v>110</v>
      </c>
      <c r="B90" t="s">
        <v>136</v>
      </c>
      <c r="C90" t="s">
        <v>137</v>
      </c>
      <c r="D90" t="s">
        <v>138</v>
      </c>
      <c r="E90" t="s">
        <v>139</v>
      </c>
    </row>
    <row r="91" spans="1:5" x14ac:dyDescent="0.25">
      <c r="A91" s="4">
        <v>7151</v>
      </c>
      <c r="B91" s="4">
        <v>187</v>
      </c>
      <c r="C91" s="4">
        <v>1014</v>
      </c>
      <c r="D91" s="4">
        <v>653</v>
      </c>
      <c r="E91" s="4">
        <v>5297</v>
      </c>
    </row>
    <row r="93" spans="1:5" ht="15.75" thickBot="1" x14ac:dyDescent="0.3"/>
    <row r="94" spans="1:5" x14ac:dyDescent="0.25">
      <c r="A94" s="9" t="s">
        <v>141</v>
      </c>
      <c r="B94" s="10" t="s">
        <v>140</v>
      </c>
      <c r="C94" s="10" t="s">
        <v>142</v>
      </c>
      <c r="D94" s="10" t="s">
        <v>143</v>
      </c>
      <c r="E94" s="11" t="s">
        <v>144</v>
      </c>
    </row>
    <row r="95" spans="1:5" ht="15.75" thickBot="1" x14ac:dyDescent="0.3">
      <c r="A95" s="12"/>
      <c r="B95" s="13">
        <f>GETPIVOTDATA("Sum of _16_DISAG_BY_SEX_and_AGE/_16_1_FEMALE/_16_1a_Children_below_18_",$A$90)/GETPIVOTDATA("Sum of _16_DISAG_BY_SEX_and_AGE/total_number_persons",$A$90)</f>
        <v>2.6150188784785346E-2</v>
      </c>
      <c r="C95" s="13">
        <f>GETPIVOTDATA("Sum of _16_DISAG_BY_SEX_and_AGE/_16_1_FEMALE/_16_1b_Adults_18_and_above_",$A$90)/GETPIVOTDATA("Sum of _16_DISAG_BY_SEX_and_AGE/total_number_persons",$A$90)</f>
        <v>0.14179834988113552</v>
      </c>
      <c r="D95" s="13">
        <f>GETPIVOTDATA("Sum of _16_DISAG_BY_SEX_and_AGE/_16_2_MALE/_16_2a_Children_below_18_",$A$90)/GETPIVOTDATA("Sum of _16_DISAG_BY_SEX_and_AGE/total_number_persons",$A$90)</f>
        <v>9.1315899874143472E-2</v>
      </c>
      <c r="E95" s="14">
        <f>GETPIVOTDATA("Sum of _16_DISAG_BY_SEX_and_AGE/_16_2_MALE/_16_2b_Adults_18_and_above_",$A$90)/GETPIVOTDATA("Sum of _16_DISAG_BY_SEX_and_AGE/total_number_persons",$A$90)</f>
        <v>0.74073556145993569</v>
      </c>
    </row>
    <row r="99" spans="1:6" s="8" customFormat="1" ht="23.25" x14ac:dyDescent="0.35">
      <c r="A99" s="8" t="s">
        <v>159</v>
      </c>
    </row>
    <row r="100" spans="1:6" x14ac:dyDescent="0.25">
      <c r="A100" s="2" t="s">
        <v>4</v>
      </c>
      <c r="B100" t="s">
        <v>107</v>
      </c>
    </row>
    <row r="102" spans="1:6" x14ac:dyDescent="0.25">
      <c r="A102" t="s">
        <v>154</v>
      </c>
      <c r="B102" t="s">
        <v>155</v>
      </c>
      <c r="C102" t="s">
        <v>156</v>
      </c>
      <c r="D102" t="s">
        <v>157</v>
      </c>
      <c r="E102" t="s">
        <v>158</v>
      </c>
      <c r="F102" t="s">
        <v>110</v>
      </c>
    </row>
    <row r="103" spans="1:6" x14ac:dyDescent="0.25">
      <c r="A103" s="4">
        <v>2</v>
      </c>
      <c r="B103" s="4">
        <v>2</v>
      </c>
      <c r="C103" s="4">
        <v>455</v>
      </c>
      <c r="D103" s="4">
        <v>5</v>
      </c>
      <c r="E103" s="4">
        <v>21</v>
      </c>
      <c r="F103" s="4">
        <v>7151</v>
      </c>
    </row>
    <row r="106" spans="1:6" ht="15.75" thickBot="1" x14ac:dyDescent="0.3">
      <c r="A106" t="s">
        <v>141</v>
      </c>
    </row>
    <row r="107" spans="1:6" x14ac:dyDescent="0.25">
      <c r="A107" s="9" t="s">
        <v>160</v>
      </c>
      <c r="B107" s="10" t="s">
        <v>161</v>
      </c>
      <c r="C107" s="10" t="s">
        <v>162</v>
      </c>
      <c r="D107" s="10" t="s">
        <v>163</v>
      </c>
      <c r="E107" s="11" t="s">
        <v>164</v>
      </c>
    </row>
    <row r="108" spans="1:6" ht="15.75" thickBot="1" x14ac:dyDescent="0.3">
      <c r="A108" s="15">
        <f>GETPIVOTDATA("Sum of _17_VULNERABILITIES/_17_1_PREGNANT_AND_LACTATING",$A$102)/GETPIVOTDATA("Sum of _16_DISAG_BY_SEX_and_AGE/total_number_persons",$A$102)</f>
        <v>2.7968116347364006E-4</v>
      </c>
      <c r="B108" s="13">
        <f>GETPIVOTDATA("Sum of _17_VULNERABILITIES/_17_2_OF_CHILDREN_UNDER_5",$A$102)/GETPIVOTDATA("Sum of _16_DISAG_BY_SEX_and_AGE/total_number_persons",$A$102)</f>
        <v>2.7968116347364006E-4</v>
      </c>
      <c r="C108" s="13">
        <f>GETPIVOTDATA("Sum of _17_VULNERABILITIES/_17_3_UNACCOMP_CHILD",$A$102)/GETPIVOTDATA("Sum of _16_DISAG_BY_SEX_and_AGE/total_number_persons",$A$102)</f>
        <v>6.3627464690253113E-2</v>
      </c>
      <c r="D108" s="13">
        <f>GETPIVOTDATA("Sum of _17_VULNERABILITIES/_17_4_PHYSICAL_DISABILITY",$A$102)/GETPIVOTDATA("Sum of _16_DISAG_BY_SEX_and_AGE/total_number_persons",$A$102)</f>
        <v>6.9920290868410008E-4</v>
      </c>
      <c r="E108" s="14">
        <f>GETPIVOTDATA("Sum of _17_VULNERABILITIES/_17_5_ELDERLY_60",$A$102)/GETPIVOTDATA("Sum of _16_DISAG_BY_SEX_and_AGE/total_number_persons",$A$102)</f>
        <v>2.9366522164732205E-3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Annexe_C_FMR_Djibouti_v2</vt:lpstr>
      <vt:lpstr>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ZONG-NABA Issa</cp:lastModifiedBy>
  <dcterms:created xsi:type="dcterms:W3CDTF">2018-02-27T03:47:19Z</dcterms:created>
  <dcterms:modified xsi:type="dcterms:W3CDTF">2018-11-22T08:54:10Z</dcterms:modified>
  <cp:category/>
</cp:coreProperties>
</file>