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pivotTables/pivotTable6.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d.docs.live.net/566a10c6c1aa1d88/Documents/"/>
    </mc:Choice>
  </mc:AlternateContent>
  <xr:revisionPtr revIDLastSave="459" documentId="8_{8F421BA2-1203-4D7F-BD0F-1B91E24C36B0}" xr6:coauthVersionLast="47" xr6:coauthVersionMax="47" xr10:uidLastSave="{2AD57C89-CA13-448A-8F3A-3EB31DA50DC3}"/>
  <bookViews>
    <workbookView xWindow="-120" yWindow="-120" windowWidth="29040" windowHeight="15720" tabRatio="778" firstSheet="6" activeTab="11" xr2:uid="{26D4546B-D2A1-4444-8EAF-A6228F96F0C1}"/>
  </bookViews>
  <sheets>
    <sheet name="Data" sheetId="1" r:id="rId1"/>
    <sheet name="Sheet1" sheetId="2" r:id="rId2"/>
    <sheet name="Descriptive Statistics" sheetId="3" r:id="rId3"/>
    <sheet name="Exploratory Data Analysis" sheetId="4" r:id="rId4"/>
    <sheet name="Sales By Country With Formulas" sheetId="5" r:id="rId5"/>
    <sheet name="Sales By Country With Pivot " sheetId="6" r:id="rId6"/>
    <sheet name="Top 5 Products by $ per Unit" sheetId="7" r:id="rId7"/>
    <sheet name="Anamoly Detection" sheetId="8" r:id="rId8"/>
    <sheet name="Best Sales person by country " sheetId="9" r:id="rId9"/>
    <sheet name="Profit Analysis" sheetId="11" r:id="rId10"/>
    <sheet name="Dynamic country level sales rep" sheetId="13" r:id="rId11"/>
    <sheet name="Which Products to discontinue" sheetId="16" r:id="rId12"/>
  </sheets>
  <definedNames>
    <definedName name="_xlnm._FilterDatabase" localSheetId="7" hidden="1">'Anamoly Detection'!$A$2:$E$301</definedName>
    <definedName name="_xlnm._FilterDatabase" localSheetId="0" hidden="1">Data!$C$11:$G$11</definedName>
    <definedName name="_xlnm._FilterDatabase" localSheetId="4" hidden="1">'Sales By Country With Formulas'!$D$4:$G$4</definedName>
    <definedName name="_xlchart.v1.0" hidden="1">'Anamoly Detection'!$D$1</definedName>
    <definedName name="_xlchart.v1.1" hidden="1">'Anamoly Detection'!$D$2:$D$301</definedName>
    <definedName name="_xlchart.v1.2" hidden="1">'Anamoly Detection'!$B$2:$B$301</definedName>
    <definedName name="_xlchart.v1.3" hidden="1">'Anamoly Detection'!$D$1</definedName>
    <definedName name="_xlchart.v1.4" hidden="1">'Anamoly Detection'!$D$2:$D$301</definedName>
    <definedName name="_xlcn.WorksheetConnection_beginnerDAcourseblankversion1.xlsbdata1" hidden="1">data[]</definedName>
    <definedName name="Slicer_Geography">#N/A</definedName>
    <definedName name="Slicer_Geography1">#N/A</definedName>
    <definedName name="Slicer_Sales_Person">#N/A</definedName>
  </definedNames>
  <calcPr calcId="191029"/>
  <pivotCaches>
    <pivotCache cacheId="122" r:id="rId13"/>
    <pivotCache cacheId="245" r:id="rId14"/>
    <pivotCache cacheId="246" r:id="rId15"/>
    <pivotCache cacheId="333" r:id="rId16"/>
  </pivotCaches>
  <extLst>
    <ext xmlns:x14="http://schemas.microsoft.com/office/spreadsheetml/2009/9/main" uri="{876F7934-8845-4945-9796-88D515C7AA90}">
      <x14:pivotCaches>
        <pivotCache cacheId="38" r:id="rId17"/>
        <pivotCache cacheId="270" r:id="rId18"/>
      </x14:pivotCaches>
    </ext>
    <ext xmlns:x14="http://schemas.microsoft.com/office/spreadsheetml/2009/9/main" uri="{BBE1A952-AA13-448e-AADC-164F8A28A991}">
      <x14:slicerCaches>
        <x14:slicerCache r:id="rId19"/>
        <x14:slicerCache r:id="rId20"/>
        <x14:slicerCache r:id="rId2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beginner-DA-course-blank (version 1).xlsb!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19" i="13" l="1"/>
  <c r="K18" i="13"/>
  <c r="K17" i="13"/>
  <c r="K16" i="13"/>
  <c r="K15" i="13"/>
  <c r="K14" i="13"/>
  <c r="K13" i="13"/>
  <c r="K12" i="13"/>
  <c r="K11" i="13"/>
  <c r="K10" i="13"/>
  <c r="J10" i="13"/>
  <c r="L10" i="13" s="1"/>
  <c r="J19" i="13"/>
  <c r="L19" i="13" s="1"/>
  <c r="J18" i="13"/>
  <c r="L18" i="13" s="1"/>
  <c r="J17" i="13"/>
  <c r="L17" i="13" s="1"/>
  <c r="J16" i="13"/>
  <c r="L16" i="13" s="1"/>
  <c r="J15" i="13"/>
  <c r="L15" i="13" s="1"/>
  <c r="J14" i="13"/>
  <c r="L14" i="13" s="1"/>
  <c r="J13" i="13"/>
  <c r="L13" i="13" s="1"/>
  <c r="J12" i="13"/>
  <c r="L12" i="13" s="1"/>
  <c r="J11" i="13"/>
  <c r="L11" i="13" s="1"/>
  <c r="D13" i="13"/>
  <c r="D12" i="13"/>
  <c r="C13" i="13"/>
  <c r="C12" i="13"/>
  <c r="D11" i="13"/>
  <c r="C11" i="13"/>
  <c r="D8" i="13"/>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F2" i="2"/>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F274" i="2"/>
  <c r="F275" i="2"/>
  <c r="F276" i="2"/>
  <c r="F277" i="2"/>
  <c r="F278" i="2"/>
  <c r="F279" i="2"/>
  <c r="F280" i="2"/>
  <c r="F281" i="2"/>
  <c r="F282" i="2"/>
  <c r="F283" i="2"/>
  <c r="F284" i="2"/>
  <c r="F285" i="2"/>
  <c r="F286" i="2"/>
  <c r="F287" i="2"/>
  <c r="F288" i="2"/>
  <c r="F289" i="2"/>
  <c r="F290" i="2"/>
  <c r="F291" i="2"/>
  <c r="F292" i="2"/>
  <c r="F293" i="2"/>
  <c r="F294" i="2"/>
  <c r="F295" i="2"/>
  <c r="F296" i="2"/>
  <c r="F297" i="2"/>
  <c r="F298" i="2"/>
  <c r="F299" i="2"/>
  <c r="F300" i="2"/>
  <c r="F301" i="2"/>
  <c r="F5" i="5"/>
  <c r="F6" i="5"/>
  <c r="F7" i="5"/>
  <c r="F8" i="5"/>
  <c r="F9" i="5"/>
  <c r="F10" i="5"/>
  <c r="I5" i="5" a="1"/>
  <c r="I5" i="5" s="1"/>
  <c r="K5" i="5" s="1"/>
  <c r="G14" i="3"/>
  <c r="F12" i="3"/>
  <c r="E12" i="3"/>
  <c r="E11" i="3"/>
  <c r="F11" i="3"/>
  <c r="F8" i="3"/>
  <c r="E8" i="3"/>
  <c r="E9" i="3" s="1"/>
  <c r="F7" i="3"/>
  <c r="E7" i="3"/>
  <c r="F6" i="3"/>
  <c r="E6" i="3"/>
  <c r="F5" i="3"/>
  <c r="E5" i="3"/>
  <c r="F9" i="3" l="1"/>
  <c r="K7" i="5"/>
  <c r="K8" i="5"/>
  <c r="J5" i="5"/>
  <c r="J10" i="5"/>
  <c r="K10" i="5"/>
  <c r="J6" i="5"/>
  <c r="K9" i="5"/>
  <c r="K6" i="5"/>
  <c r="J7" i="5"/>
  <c r="J8" i="5"/>
  <c r="J9"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64039A3-F03B-4921-81D0-F173094178CB}"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6010B018-40AE-4317-AD3B-46931F80FA65}" name="WorksheetConnection_beginner-DA-course-blank (version 1).xlsb!data" type="102" refreshedVersion="8" minRefreshableVersion="5">
    <extLst>
      <ext xmlns:x15="http://schemas.microsoft.com/office/spreadsheetml/2010/11/main" uri="{DE250136-89BD-433C-8126-D09CA5730AF9}">
        <x15:connection id="data" autoDelete="1">
          <x15:rangePr sourceName="_xlcn.WorksheetConnection_beginnerDAcourseblankversion1.xlsbdata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<sst xmlns="http://schemas.openxmlformats.org/spreadsheetml/2006/main" count="3806" uniqueCount="84">
  <si>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</si>
  <si>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</si>
  <si>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</si>
  <si>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</si>
  <si>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</si>
  <si>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</si>
  <si>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</si>
  <si>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</si>
  <si>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</si>
  <si>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</si>
  <si>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</si>
  <si>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</si>
  <si>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</si>
  <si>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</si>
  <si>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</si>
  <si>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</si>
  <si>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</si>
  <si>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</si>
  <si>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</si>
  <si>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</si>
  <si>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</si>
  <si>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</si>
  <si>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</si>
  <si>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</si>
  <si>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</si>
  <si>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</si>
  <si>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</si>
  <si>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</si>
  <si>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</si>
  <si>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</si>
  <si>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</si>
  <si>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</si>
  <si>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</si>
  <si>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</si>
  <si>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</si>
  <si>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</si>
  <si>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</si>
  <si>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</si>
  <si>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</si>
  <si>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</si>
  <si>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</si>
  <si>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</si>
  <si>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Beginner Excel Data Analysis Course</t>
  </si>
  <si>
    <t>Questions</t>
  </si>
  <si>
    <t>Quick statistics</t>
  </si>
  <si>
    <t>Sales by country (with formulas)</t>
  </si>
  <si>
    <t>Sales by country (with pivots)</t>
  </si>
  <si>
    <t>Dynamic country-level Sales Report</t>
  </si>
  <si>
    <t>Which products to discontinue?</t>
  </si>
  <si>
    <t>Best Sales person by country</t>
  </si>
  <si>
    <t>Units</t>
  </si>
  <si>
    <t>Cost per unit</t>
  </si>
  <si>
    <t>Profits by product (using products table) - See column Y</t>
  </si>
  <si>
    <t>Exploratory Data Analysis (EDA) with CF</t>
  </si>
  <si>
    <t>Top 5 products by $ per unit</t>
  </si>
  <si>
    <t>Are there any anomalies in the data?</t>
  </si>
  <si>
    <t>Average</t>
  </si>
  <si>
    <t>Median</t>
  </si>
  <si>
    <t>Min</t>
  </si>
  <si>
    <t>Max</t>
  </si>
  <si>
    <t xml:space="preserve"> </t>
  </si>
  <si>
    <t>Range</t>
  </si>
  <si>
    <t xml:space="preserve">First Q </t>
  </si>
  <si>
    <t>Third Q</t>
  </si>
  <si>
    <t>Distinct count of products</t>
  </si>
  <si>
    <t>Country</t>
  </si>
  <si>
    <t>Row Labels</t>
  </si>
  <si>
    <t>Sum of Amount</t>
  </si>
  <si>
    <t>Sum of Units</t>
  </si>
  <si>
    <t>Grand Total</t>
  </si>
  <si>
    <t>Sales per unit</t>
  </si>
  <si>
    <t>Top Sales person by country</t>
  </si>
  <si>
    <t>Bottom sales person by country</t>
  </si>
  <si>
    <t>Cost</t>
  </si>
  <si>
    <t>Total Profit</t>
  </si>
  <si>
    <t>Pick a country</t>
  </si>
  <si>
    <t xml:space="preserve">Quick Summary </t>
  </si>
  <si>
    <t>Number of Transactions</t>
  </si>
  <si>
    <t xml:space="preserve">Sales </t>
  </si>
  <si>
    <t>Total</t>
  </si>
  <si>
    <t>Profit</t>
  </si>
  <si>
    <t>Quantity</t>
  </si>
  <si>
    <t>By Sales person</t>
  </si>
  <si>
    <t>Profit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</si>
</sst>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6" formatCode="&quot;$&quot;#,##0_);[Red]\(&quot;$&quot;#,##0\)"/>
    <numFmt numFmtId="8" formatCode="&quot;$&quot;#,##0.00_);[Red]\(&quot;$&quot;#,##0.00\)"/>
    <numFmt numFmtId="44" formatCode="_(&quot;$&quot;* #,##0.00_);_(&quot;$&quot;* \(#,##0.00\);_(&quot;$&quot;* &quot;-&quot;??_);_(@_)"/>
    <numFmt numFmtId="43" formatCode="_(* #,##0.00_);_(* \(#,##0.00\);_(* &quot;-&quot;??_);_(@_)"/>
    <numFmt numFmtId="164" formatCode="_(* #,##0_);_(* \(#,##0\);_(* &quot;-&quot;??_);_(@_)"/>
    <numFmt numFmtId="165" formatCode="_(&quot;$&quot;* #,##0_);_(&quot;$&quot;* \(#,##0\);_(&quot;$&quot;* &quot;-&quot;??_);_(@_)"/>
    <numFmt numFmtId="166" formatCode="&quot;$&quot;#,##0"/>
    <numFmt numFmtId="167" formatCode="\$#,##0.00;\(\$#,##0.00\);\$#,##0.00"/>
    <numFmt numFmtId="170" formatCode="\$#,##0;\(\$#,##0\);\$#,##0"/>
    <numFmt numFmtId="175" formatCode="&quot;$&quot;#,##0;[Red]&quot;$&quot;#,##0"/>
    <numFmt numFmtId="177" formatCode="0.0%;\-0.0%;0.0%"/>
  </numFmts>
  <fonts count="5" x14ac:knownFonts="1">
    <font>
      <sz val="11"/>
      <color theme="1"/>
      <name val="Calibri"/>
      <family val="2"/>
      <scheme val="minor"/>
    </font>
    <font>
      <sz val="28"/>
      <color theme="1"/>
      <name val="Segoe UI Light"/>
      <family val="2"/>
    </font>
    <font>
      <b/>
      <sz val="11"/>
      <color theme="1"/>
      <name val="Calibri"/>
      <family val="2"/>
      <scheme val="minor"/>
    </font>
    <font>
      <sz val="11"/>
      <color theme="1"/>
      <name val="Calibri"/>
      <family val="2"/>
      <scheme val="minor"/>
    </font>
    <font>
      <b/>
      <sz val="11"/>
      <color theme="0"/>
      <name val="Calibri"/>
      <family val="2"/>
      <scheme val="minor"/>
    </font>
  </fonts>
  <fills count="10">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0"/>
        <bgColor indexed="64"/>
      </patternFill>
    </fill>
    <fill>
      <patternFill patternType="solid">
        <fgColor theme="4" tint="0.79998168889431442"/>
        <bgColor indexed="64"/>
      </patternFill>
    </fill>
  </fills>
  <borders count="12">
    <border>
      <left/>
      <right/>
      <top/>
      <bottom/>
      <diagonal/>
    </border>
    <border>
      <left/>
      <right/>
      <top style="dotted">
        <color theme="0" tint="-0.24994659260841701"/>
      </top>
      <bottom style="dotted">
        <color theme="0" tint="-0.24994659260841701"/>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43" fontId="3" fillId="0" borderId="0" applyFont="0" applyFill="0" applyBorder="0" applyAlignment="0" applyProtection="0"/>
    <xf numFmtId="44" fontId="3" fillId="0" borderId="0" applyFont="0" applyFill="0" applyBorder="0" applyAlignment="0" applyProtection="0"/>
  </cellStyleXfs>
  <cellXfs count="75">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6" fontId="0" fillId="0" borderId="0" xfId="0" applyNumberFormat="1"/>
    <xf numFmtId="3" fontId="0" fillId="0" borderId="0" xfId="0" applyNumberFormat="1"/>
    <xf numFmtId="0" fontId="2" fillId="0" borderId="0" xfId="0" applyFont="1"/>
    <xf numFmtId="0" fontId="2" fillId="0" borderId="1" xfId="0" applyFont="1" applyBorder="1"/>
    <xf numFmtId="0" fontId="0" fillId="0" borderId="1" xfId="0" applyBorder="1"/>
    <xf numFmtId="0" fontId="2" fillId="3" borderId="0" xfId="0" applyFont="1" applyFill="1"/>
    <xf numFmtId="0" fontId="2" fillId="0" borderId="0" xfId="0" applyFont="1" applyAlignment="1">
      <alignment horizontal="right"/>
    </xf>
    <xf numFmtId="8" fontId="0" fillId="0" borderId="0" xfId="0" applyNumberFormat="1"/>
    <xf numFmtId="0" fontId="0" fillId="0" borderId="2" xfId="0" applyBorder="1"/>
    <xf numFmtId="164" fontId="0" fillId="0" borderId="0" xfId="1" applyNumberFormat="1" applyFont="1"/>
    <xf numFmtId="0" fontId="0" fillId="0" borderId="2" xfId="0" applyFont="1" applyBorder="1"/>
    <xf numFmtId="0" fontId="2" fillId="4" borderId="0" xfId="0" applyFont="1" applyFill="1" applyBorder="1"/>
    <xf numFmtId="0" fontId="0" fillId="0" borderId="5" xfId="0" applyBorder="1"/>
    <xf numFmtId="0" fontId="0" fillId="0" borderId="3" xfId="0" applyFont="1" applyBorder="1"/>
    <xf numFmtId="0" fontId="0" fillId="0" borderId="4" xfId="0" applyFont="1" applyBorder="1"/>
    <xf numFmtId="165" fontId="2" fillId="4" borderId="0" xfId="2" applyNumberFormat="1" applyFont="1" applyFill="1" applyBorder="1" applyAlignment="1">
      <alignment horizontal="right"/>
    </xf>
    <xf numFmtId="0" fontId="0" fillId="4" borderId="0" xfId="0" applyFill="1" applyBorder="1" applyAlignment="1">
      <alignment horizontal="right"/>
    </xf>
    <xf numFmtId="0" fontId="2" fillId="4" borderId="0" xfId="0" applyFont="1" applyFill="1" applyBorder="1" applyAlignment="1">
      <alignment horizontal="right"/>
    </xf>
    <xf numFmtId="165" fontId="3" fillId="0" borderId="2" xfId="2" applyNumberFormat="1" applyFont="1" applyBorder="1" applyAlignment="1">
      <alignment horizontal="right"/>
    </xf>
    <xf numFmtId="165" fontId="0" fillId="0" borderId="2" xfId="0" applyNumberFormat="1" applyBorder="1" applyAlignment="1">
      <alignment horizontal="right"/>
    </xf>
    <xf numFmtId="164" fontId="0" fillId="0" borderId="2" xfId="1" applyNumberFormat="1" applyFont="1" applyBorder="1" applyAlignment="1">
      <alignment horizontal="right"/>
    </xf>
    <xf numFmtId="165" fontId="3" fillId="0" borderId="3" xfId="2" applyNumberFormat="1" applyFont="1" applyBorder="1" applyAlignment="1">
      <alignment horizontal="right"/>
    </xf>
    <xf numFmtId="165" fontId="0" fillId="0" borderId="3" xfId="0" applyNumberFormat="1" applyBorder="1" applyAlignment="1">
      <alignment horizontal="right"/>
    </xf>
    <xf numFmtId="164" fontId="0" fillId="0" borderId="3" xfId="1" applyNumberFormat="1" applyFont="1" applyBorder="1" applyAlignment="1">
      <alignment horizontal="right"/>
    </xf>
    <xf numFmtId="165" fontId="3" fillId="0" borderId="4" xfId="2" applyNumberFormat="1" applyFont="1" applyBorder="1" applyAlignment="1">
      <alignment horizontal="right"/>
    </xf>
    <xf numFmtId="165" fontId="0" fillId="0" borderId="4" xfId="0" applyNumberFormat="1" applyBorder="1" applyAlignment="1">
      <alignment horizontal="right"/>
    </xf>
    <xf numFmtId="164" fontId="0" fillId="0" borderId="4" xfId="1" applyNumberFormat="1" applyFont="1" applyBorder="1" applyAlignment="1">
      <alignment horizontal="right"/>
    </xf>
    <xf numFmtId="0" fontId="0" fillId="0" borderId="0" xfId="0" pivotButton="1"/>
    <xf numFmtId="0" fontId="0" fillId="0" borderId="0" xfId="0" applyAlignment="1">
      <alignment horizontal="left"/>
    </xf>
    <xf numFmtId="0" fontId="0" fillId="5" borderId="0" xfId="0" applyFill="1"/>
    <xf numFmtId="0" fontId="0" fillId="5" borderId="0" xfId="0" applyFill="1" applyAlignment="1">
      <alignment horizontal="left"/>
    </xf>
    <xf numFmtId="166" fontId="0" fillId="5" borderId="0" xfId="0" applyNumberFormat="1" applyFill="1"/>
    <xf numFmtId="0" fontId="0" fillId="5" borderId="0" xfId="0" applyNumberFormat="1" applyFill="1"/>
    <xf numFmtId="164" fontId="0" fillId="5" borderId="0" xfId="0" applyNumberFormat="1" applyFill="1"/>
    <xf numFmtId="0" fontId="0" fillId="7" borderId="6" xfId="0" applyFont="1" applyFill="1" applyBorder="1"/>
    <xf numFmtId="0" fontId="0" fillId="7" borderId="7" xfId="0" applyFont="1" applyFill="1" applyBorder="1"/>
    <xf numFmtId="0" fontId="0" fillId="0" borderId="6" xfId="0" applyFont="1" applyBorder="1"/>
    <xf numFmtId="0" fontId="0" fillId="0" borderId="7" xfId="0" applyFont="1" applyBorder="1"/>
    <xf numFmtId="165" fontId="0" fillId="0" borderId="0" xfId="2" applyNumberFormat="1" applyFont="1"/>
    <xf numFmtId="167" fontId="0" fillId="0" borderId="0" xfId="0" applyNumberFormat="1"/>
    <xf numFmtId="6" fontId="0" fillId="7" borderId="7" xfId="0" applyNumberFormat="1" applyFont="1" applyFill="1" applyBorder="1"/>
    <xf numFmtId="3" fontId="0" fillId="7" borderId="8" xfId="0" applyNumberFormat="1" applyFont="1" applyFill="1" applyBorder="1"/>
    <xf numFmtId="6" fontId="0" fillId="0" borderId="7" xfId="0" applyNumberFormat="1" applyFont="1" applyBorder="1"/>
    <xf numFmtId="3" fontId="0" fillId="0" borderId="8" xfId="0" applyNumberFormat="1" applyFont="1" applyBorder="1"/>
    <xf numFmtId="0" fontId="4" fillId="6" borderId="6" xfId="0" applyFont="1" applyFill="1" applyBorder="1"/>
    <xf numFmtId="0" fontId="4" fillId="6" borderId="7" xfId="0" applyFont="1" applyFill="1" applyBorder="1"/>
    <xf numFmtId="0" fontId="4" fillId="6" borderId="7" xfId="0" applyFont="1" applyFill="1" applyBorder="1" applyAlignment="1">
      <alignment horizontal="right"/>
    </xf>
    <xf numFmtId="0" fontId="4" fillId="6" borderId="8" xfId="0" applyFont="1" applyFill="1" applyBorder="1" applyAlignment="1">
      <alignment horizontal="right"/>
    </xf>
    <xf numFmtId="0" fontId="0" fillId="0" borderId="0" xfId="0" applyAlignment="1">
      <alignment horizontal="left" indent="1"/>
    </xf>
    <xf numFmtId="0" fontId="0" fillId="0" borderId="0" xfId="0" applyNumberFormat="1"/>
    <xf numFmtId="44" fontId="0" fillId="0" borderId="0" xfId="0" applyNumberFormat="1"/>
    <xf numFmtId="0" fontId="0" fillId="8" borderId="0" xfId="0" applyFill="1" applyAlignment="1">
      <alignment horizontal="center"/>
    </xf>
    <xf numFmtId="0" fontId="0" fillId="0" borderId="0" xfId="0" applyAlignment="1">
      <alignment horizontal="center"/>
    </xf>
    <xf numFmtId="0" fontId="0" fillId="0" borderId="0" xfId="0" applyAlignment="1">
      <alignment horizontal="center"/>
    </xf>
    <xf numFmtId="165" fontId="2" fillId="0" borderId="0" xfId="2" applyNumberFormat="1" applyFont="1"/>
    <xf numFmtId="170" fontId="0" fillId="0" borderId="0" xfId="0" applyNumberFormat="1"/>
    <xf numFmtId="0" fontId="0" fillId="0" borderId="0" xfId="0" applyAlignment="1">
      <alignment horizontal="right"/>
    </xf>
    <xf numFmtId="170" fontId="0" fillId="0" borderId="0" xfId="0" applyNumberFormat="1" applyAlignment="1">
      <alignment horizontal="right"/>
    </xf>
    <xf numFmtId="0" fontId="0" fillId="9" borderId="0" xfId="0" applyFill="1"/>
    <xf numFmtId="0" fontId="2" fillId="9" borderId="0" xfId="0" applyFont="1" applyFill="1"/>
    <xf numFmtId="0" fontId="2" fillId="9" borderId="0" xfId="0" applyFont="1" applyFill="1" applyAlignment="1">
      <alignment horizontal="left"/>
    </xf>
    <xf numFmtId="0" fontId="0" fillId="9" borderId="0" xfId="0" applyFill="1" applyAlignment="1">
      <alignment horizontal="left"/>
    </xf>
    <xf numFmtId="0" fontId="0" fillId="9" borderId="0" xfId="0" applyFont="1" applyFill="1" applyAlignment="1">
      <alignment horizontal="left"/>
    </xf>
    <xf numFmtId="175" fontId="2" fillId="9" borderId="0" xfId="0" applyNumberFormat="1" applyFont="1" applyFill="1"/>
    <xf numFmtId="175" fontId="0" fillId="0" borderId="0" xfId="0" applyNumberFormat="1"/>
    <xf numFmtId="175" fontId="0" fillId="0" borderId="0" xfId="2" applyNumberFormat="1" applyFont="1" applyAlignment="1"/>
    <xf numFmtId="0" fontId="0" fillId="0" borderId="10" xfId="0" applyBorder="1" applyAlignment="1">
      <alignment horizontal="center"/>
    </xf>
    <xf numFmtId="0" fontId="0" fillId="0" borderId="3" xfId="0" applyBorder="1" applyAlignment="1">
      <alignment horizontal="center"/>
    </xf>
    <xf numFmtId="0" fontId="0" fillId="0" borderId="11" xfId="0" applyBorder="1" applyAlignment="1"/>
    <xf numFmtId="0" fontId="0" fillId="0" borderId="9" xfId="0" applyBorder="1"/>
    <xf numFmtId="177" fontId="0" fillId="0" borderId="0" xfId="0" applyNumberFormat="1"/>
  </cellXfs>
  <cellStyles count="3">
    <cellStyle name="Comma" xfId="1" builtinId="3"/>
    <cellStyle name="Currency" xfId="2" builtinId="4"/>
    <cellStyle name="Normal" xfId="0" builtinId="0"/>
  </cellStyles>
  <dxfs count="33">
    <dxf>
      <alignment horizontal="right"/>
    </dxf>
    <dxf>
      <alignment horizontal="righ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horizontal="right"/>
    </dxf>
    <dxf>
      <alignment horizontal="right"/>
    </dxf>
    <dxf>
      <numFmt numFmtId="165" formatCode="_(&quot;$&quot;* #,##0_);_(&quot;$&quot;* \(#,##0\);_(&quot;$&quot;* &quot;-&quot;??_);_(@_)"/>
    </dxf>
    <dxf>
      <numFmt numFmtId="0" formatCode="General"/>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numFmt numFmtId="164" formatCode="_(* #,##0_);_(* \(#,##0\);_(* &quot;-&quot;??_);_(@_)"/>
    </dxf>
    <dxf>
      <numFmt numFmtId="166" formatCode="&quot;$&quot;#,##0"/>
    </dxf>
    <dxf>
      <numFmt numFmtId="3" formatCode="#,##0"/>
    </dxf>
    <dxf>
      <numFmt numFmtId="10" formatCode="&quot;$&quot;#,##0_);[Red]\(&quot;$&quot;#,##0\)"/>
    </dxf>
    <dxf>
      <fill>
        <patternFill patternType="solid">
          <fgColor rgb="FFFFC7CE"/>
          <bgColor rgb="FF000000"/>
        </patternFill>
      </fill>
    </dxf>
    <dxf>
      <font>
        <b/>
        <i val="0"/>
        <strike val="0"/>
        <condense val="0"/>
        <extend val="0"/>
        <outline val="0"/>
        <shadow val="0"/>
        <u val="none"/>
        <vertAlign val="baseline"/>
        <sz val="11"/>
        <color theme="1"/>
        <name val="Calibri"/>
        <family val="2"/>
        <scheme val="minor"/>
      </font>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numFmt numFmtId="12"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openxmlformats.org/officeDocument/2006/relationships/sheetMetadata" Target="metadata.xml"/><Relationship Id="rId3" Type="http://schemas.openxmlformats.org/officeDocument/2006/relationships/worksheet" Target="worksheets/sheet3.xml"/><Relationship Id="rId21" Type="http://schemas.microsoft.com/office/2007/relationships/slicerCache" Target="slicerCaches/slicerCache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microsoft.com/office/2007/relationships/slicerCache" Target="slicerCaches/slicerCache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onnections" Target="connections.xml"/><Relationship Id="rId28"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theme" Target="theme/theme1.xml"/><Relationship Id="rId27"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3136482939632545E-2"/>
          <c:y val="0.15782407407407409"/>
          <c:w val="0.84625240594925633"/>
          <c:h val="0.72088764946048411"/>
        </c:manualLayout>
      </c:layout>
      <c:scatterChart>
        <c:scatterStyle val="lineMarker"/>
        <c:varyColors val="0"/>
        <c:ser>
          <c:idx val="0"/>
          <c:order val="0"/>
          <c:tx>
            <c:strRef>
              <c:f>'Anamoly Detection'!$E$1</c:f>
              <c:strCache>
                <c:ptCount val="1"/>
                <c:pt idx="0">
                  <c:v>Units</c:v>
                </c:pt>
              </c:strCache>
            </c:strRef>
          </c:tx>
          <c:spPr>
            <a:ln w="19050" cap="rnd">
              <a:noFill/>
              <a:round/>
            </a:ln>
            <a:effectLst/>
          </c:spPr>
          <c:marker>
            <c:symbol val="circle"/>
            <c:size val="5"/>
            <c:spPr>
              <a:solidFill>
                <a:schemeClr val="accent1"/>
              </a:solidFill>
              <a:ln w="9525">
                <a:solidFill>
                  <a:schemeClr val="accent1"/>
                </a:solidFill>
              </a:ln>
              <a:effectLst/>
            </c:spPr>
          </c:marker>
          <c:xVal>
            <c:numRef>
              <c:f>'Anamoly Detection'!$D$2:$D$301</c:f>
              <c:numCache>
                <c:formatCode>"$"#,##0_);[Red]\("$"#,##0\)</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xVal>
          <c:yVal>
            <c:numRef>
              <c:f>'Anamoly Detection'!$E$2:$E$301</c:f>
              <c:numCache>
                <c:formatCode>#,##0</c:formatCode>
                <c:ptCount val="300"/>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0</c:v>
                </c:pt>
                <c:pt idx="206">
                  <c:v>171</c:v>
                </c:pt>
                <c:pt idx="207">
                  <c:v>189</c:v>
                </c:pt>
                <c:pt idx="208">
                  <c:v>270</c:v>
                </c:pt>
                <c:pt idx="209">
                  <c:v>63</c:v>
                </c:pt>
                <c:pt idx="210">
                  <c:v>21</c:v>
                </c:pt>
                <c:pt idx="211">
                  <c:v>207</c:v>
                </c:pt>
                <c:pt idx="212">
                  <c:v>96</c:v>
                </c:pt>
                <c:pt idx="213">
                  <c:v>81</c:v>
                </c:pt>
                <c:pt idx="214">
                  <c:v>306</c:v>
                </c:pt>
                <c:pt idx="215">
                  <c:v>279</c:v>
                </c:pt>
                <c:pt idx="216">
                  <c:v>3</c:v>
                </c:pt>
                <c:pt idx="217">
                  <c:v>198</c:v>
                </c:pt>
                <c:pt idx="218">
                  <c:v>249</c:v>
                </c:pt>
                <c:pt idx="219">
                  <c:v>75</c:v>
                </c:pt>
                <c:pt idx="220">
                  <c:v>189</c:v>
                </c:pt>
                <c:pt idx="221">
                  <c:v>87</c:v>
                </c:pt>
                <c:pt idx="222">
                  <c:v>174</c:v>
                </c:pt>
                <c:pt idx="223">
                  <c:v>36</c:v>
                </c:pt>
                <c:pt idx="224">
                  <c:v>60</c:v>
                </c:pt>
                <c:pt idx="225">
                  <c:v>78</c:v>
                </c:pt>
                <c:pt idx="226">
                  <c:v>57</c:v>
                </c:pt>
                <c:pt idx="227">
                  <c:v>45</c:v>
                </c:pt>
                <c:pt idx="228">
                  <c:v>3</c:v>
                </c:pt>
                <c:pt idx="229">
                  <c:v>6</c:v>
                </c:pt>
                <c:pt idx="230">
                  <c:v>21</c:v>
                </c:pt>
                <c:pt idx="231">
                  <c:v>3</c:v>
                </c:pt>
                <c:pt idx="232">
                  <c:v>288</c:v>
                </c:pt>
                <c:pt idx="233">
                  <c:v>30</c:v>
                </c:pt>
                <c:pt idx="234">
                  <c:v>87</c:v>
                </c:pt>
                <c:pt idx="235">
                  <c:v>30</c:v>
                </c:pt>
                <c:pt idx="236">
                  <c:v>168</c:v>
                </c:pt>
                <c:pt idx="237">
                  <c:v>306</c:v>
                </c:pt>
                <c:pt idx="238">
                  <c:v>402</c:v>
                </c:pt>
                <c:pt idx="239">
                  <c:v>327</c:v>
                </c:pt>
                <c:pt idx="240">
                  <c:v>93</c:v>
                </c:pt>
                <c:pt idx="241">
                  <c:v>96</c:v>
                </c:pt>
                <c:pt idx="242">
                  <c:v>27</c:v>
                </c:pt>
                <c:pt idx="243">
                  <c:v>99</c:v>
                </c:pt>
                <c:pt idx="244">
                  <c:v>87</c:v>
                </c:pt>
                <c:pt idx="245">
                  <c:v>288</c:v>
                </c:pt>
                <c:pt idx="246">
                  <c:v>363</c:v>
                </c:pt>
                <c:pt idx="247">
                  <c:v>87</c:v>
                </c:pt>
                <c:pt idx="248">
                  <c:v>150</c:v>
                </c:pt>
                <c:pt idx="249">
                  <c:v>303</c:v>
                </c:pt>
                <c:pt idx="250">
                  <c:v>288</c:v>
                </c:pt>
                <c:pt idx="251">
                  <c:v>75</c:v>
                </c:pt>
                <c:pt idx="252">
                  <c:v>39</c:v>
                </c:pt>
                <c:pt idx="253">
                  <c:v>123</c:v>
                </c:pt>
                <c:pt idx="254">
                  <c:v>36</c:v>
                </c:pt>
                <c:pt idx="255">
                  <c:v>237</c:v>
                </c:pt>
                <c:pt idx="256">
                  <c:v>201</c:v>
                </c:pt>
                <c:pt idx="257">
                  <c:v>48</c:v>
                </c:pt>
                <c:pt idx="258">
                  <c:v>84</c:v>
                </c:pt>
                <c:pt idx="259">
                  <c:v>87</c:v>
                </c:pt>
                <c:pt idx="260">
                  <c:v>312</c:v>
                </c:pt>
                <c:pt idx="261">
                  <c:v>102</c:v>
                </c:pt>
                <c:pt idx="262">
                  <c:v>78</c:v>
                </c:pt>
                <c:pt idx="263">
                  <c:v>117</c:v>
                </c:pt>
                <c:pt idx="264">
                  <c:v>99</c:v>
                </c:pt>
                <c:pt idx="265">
                  <c:v>48</c:v>
                </c:pt>
                <c:pt idx="266">
                  <c:v>24</c:v>
                </c:pt>
                <c:pt idx="267">
                  <c:v>42</c:v>
                </c:pt>
                <c:pt idx="268">
                  <c:v>270</c:v>
                </c:pt>
                <c:pt idx="269">
                  <c:v>150</c:v>
                </c:pt>
                <c:pt idx="270">
                  <c:v>42</c:v>
                </c:pt>
                <c:pt idx="271">
                  <c:v>126</c:v>
                </c:pt>
                <c:pt idx="272">
                  <c:v>6</c:v>
                </c:pt>
                <c:pt idx="273">
                  <c:v>276</c:v>
                </c:pt>
                <c:pt idx="274">
                  <c:v>93</c:v>
                </c:pt>
                <c:pt idx="275">
                  <c:v>246</c:v>
                </c:pt>
                <c:pt idx="276">
                  <c:v>3</c:v>
                </c:pt>
                <c:pt idx="277">
                  <c:v>63</c:v>
                </c:pt>
                <c:pt idx="278">
                  <c:v>246</c:v>
                </c:pt>
                <c:pt idx="279">
                  <c:v>120</c:v>
                </c:pt>
                <c:pt idx="280">
                  <c:v>348</c:v>
                </c:pt>
                <c:pt idx="281">
                  <c:v>126</c:v>
                </c:pt>
                <c:pt idx="282">
                  <c:v>123</c:v>
                </c:pt>
                <c:pt idx="283">
                  <c:v>45</c:v>
                </c:pt>
                <c:pt idx="284">
                  <c:v>126</c:v>
                </c:pt>
                <c:pt idx="285">
                  <c:v>72</c:v>
                </c:pt>
                <c:pt idx="286">
                  <c:v>135</c:v>
                </c:pt>
                <c:pt idx="287">
                  <c:v>24</c:v>
                </c:pt>
                <c:pt idx="288">
                  <c:v>117</c:v>
                </c:pt>
                <c:pt idx="289">
                  <c:v>51</c:v>
                </c:pt>
                <c:pt idx="290">
                  <c:v>36</c:v>
                </c:pt>
                <c:pt idx="291">
                  <c:v>144</c:v>
                </c:pt>
                <c:pt idx="292">
                  <c:v>114</c:v>
                </c:pt>
                <c:pt idx="293">
                  <c:v>54</c:v>
                </c:pt>
                <c:pt idx="294">
                  <c:v>333</c:v>
                </c:pt>
                <c:pt idx="295">
                  <c:v>366</c:v>
                </c:pt>
                <c:pt idx="296">
                  <c:v>303</c:v>
                </c:pt>
                <c:pt idx="297">
                  <c:v>126</c:v>
                </c:pt>
                <c:pt idx="298">
                  <c:v>231</c:v>
                </c:pt>
                <c:pt idx="299">
                  <c:v>102</c:v>
                </c:pt>
              </c:numCache>
            </c:numRef>
          </c:yVal>
          <c:smooth val="0"/>
          <c:extLst>
            <c:ext xmlns:c16="http://schemas.microsoft.com/office/drawing/2014/chart" uri="{C3380CC4-5D6E-409C-BE32-E72D297353CC}">
              <c16:uniqueId val="{00000000-8D7E-429A-A048-35AA058C3445}"/>
            </c:ext>
          </c:extLst>
        </c:ser>
        <c:dLbls>
          <c:showLegendKey val="0"/>
          <c:showVal val="0"/>
          <c:showCatName val="0"/>
          <c:showSerName val="0"/>
          <c:showPercent val="0"/>
          <c:showBubbleSize val="0"/>
        </c:dLbls>
        <c:axId val="1388410608"/>
        <c:axId val="1388411856"/>
      </c:scatterChart>
      <c:valAx>
        <c:axId val="1388410608"/>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8411856"/>
        <c:crosses val="autoZero"/>
        <c:crossBetween val="midCat"/>
      </c:valAx>
      <c:valAx>
        <c:axId val="13884118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841060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plotArea>
      <cx:plotAreaRegion>
        <cx:series layoutId="boxWhisker" uniqueId="{2403BF79-7346-40A9-9C09-6A5B6C69FE30}">
          <cx:tx>
            <cx:txData>
              <cx:f>_xlchart.v1.0</cx:f>
              <cx:v>Amount</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_xlchart.v1.4</cx:f>
      </cx:numDim>
    </cx:data>
  </cx:chartData>
  <cx:chart>
    <cx:title pos="t" align="ctr" overlay="0"/>
    <cx:plotArea>
      <cx:plotAreaRegion>
        <cx:series layoutId="boxWhisker" uniqueId="{195117D8-BDC8-466D-8930-1F776E83D121}">
          <cx:tx>
            <cx:txData>
              <cx:f>_xlchart.v1.3</cx:f>
              <cx:v>Amount</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s://chandoo.org/wp/" TargetMode="Externa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0</xdr:row>
      <xdr:rowOff>152482</xdr:rowOff>
    </xdr:from>
    <xdr:to>
      <xdr:col>10</xdr:col>
      <xdr:colOff>2314878</xdr:colOff>
      <xdr:row>1</xdr:row>
      <xdr:rowOff>190500</xdr:rowOff>
    </xdr:to>
    <xdr:pic>
      <xdr:nvPicPr>
        <xdr:cNvPr id="3" name="Picture 2">
          <a:hlinkClick xmlns:r="http://schemas.openxmlformats.org/officeDocument/2006/relationships" r:id="rId1"/>
          <a:extLst>
            <a:ext uri="{FF2B5EF4-FFF2-40B4-BE49-F238E27FC236}">
              <a16:creationId xmlns:a16="http://schemas.microsoft.com/office/drawing/2014/main" id="{5CBC2403-2B8C-4B60-A7E9-569863564554}"/>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057" t="-9662" r="-3057" b="-9662"/>
        <a:stretch/>
      </xdr:blipFill>
      <xdr:spPr>
        <a:xfrm>
          <a:off x="7267575" y="152482"/>
          <a:ext cx="2314878" cy="704768"/>
        </a:xfrm>
        <a:prstGeom prst="roundRect">
          <a:avLst>
            <a:gd name="adj" fmla="val 9910"/>
          </a:avLst>
        </a:prstGeom>
        <a:solidFill>
          <a:schemeClr val="bg1"/>
        </a:solidFill>
      </xdr:spPr>
    </xdr:pic>
    <xdr:clientData/>
  </xdr:twoCellAnchor>
  <xdr:twoCellAnchor editAs="oneCell">
    <xdr:from>
      <xdr:col>1</xdr:col>
      <xdr:colOff>132755</xdr:colOff>
      <xdr:row>1</xdr:row>
      <xdr:rowOff>94655</xdr:rowOff>
    </xdr:from>
    <xdr:to>
      <xdr:col>2</xdr:col>
      <xdr:colOff>1143000</xdr:colOff>
      <xdr:row>8</xdr:row>
      <xdr:rowOff>19050</xdr:rowOff>
    </xdr:to>
    <xdr:pic>
      <xdr:nvPicPr>
        <xdr:cNvPr id="6" name="Picture 5">
          <a:extLst>
            <a:ext uri="{FF2B5EF4-FFF2-40B4-BE49-F238E27FC236}">
              <a16:creationId xmlns:a16="http://schemas.microsoft.com/office/drawing/2014/main" id="{04780D01-C3AC-411C-83E5-5E867BDB888B}"/>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19990" t="19990" r="19990" b="19990"/>
        <a:stretch/>
      </xdr:blipFill>
      <xdr:spPr>
        <a:xfrm>
          <a:off x="247055" y="761405"/>
          <a:ext cx="1257895" cy="1257895"/>
        </a:xfrm>
        <a:prstGeom prst="ellipse">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19050</xdr:colOff>
      <xdr:row>4</xdr:row>
      <xdr:rowOff>28576</xdr:rowOff>
    </xdr:from>
    <xdr:to>
      <xdr:col>12</xdr:col>
      <xdr:colOff>342900</xdr:colOff>
      <xdr:row>13</xdr:row>
      <xdr:rowOff>47626</xdr:rowOff>
    </xdr:to>
    <mc:AlternateContent xmlns:mc="http://schemas.openxmlformats.org/markup-compatibility/2006" xmlns:a14="http://schemas.microsoft.com/office/drawing/2010/main">
      <mc:Choice Requires="a14">
        <xdr:graphicFrame macro="">
          <xdr:nvGraphicFramePr>
            <xdr:cNvPr id="2" name="Sales Person">
              <a:extLst>
                <a:ext uri="{FF2B5EF4-FFF2-40B4-BE49-F238E27FC236}">
                  <a16:creationId xmlns:a16="http://schemas.microsoft.com/office/drawing/2014/main" id="{05F883A8-2C10-40CD-9F2D-6BED52E2E1AB}"/>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7000875" y="790576"/>
              <a:ext cx="2762250" cy="1733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5</xdr:col>
      <xdr:colOff>519112</xdr:colOff>
      <xdr:row>3</xdr:row>
      <xdr:rowOff>90487</xdr:rowOff>
    </xdr:from>
    <xdr:to>
      <xdr:col>13</xdr:col>
      <xdr:colOff>214312</xdr:colOff>
      <xdr:row>17</xdr:row>
      <xdr:rowOff>166687</xdr:rowOff>
    </xdr:to>
    <xdr:graphicFrame macro="">
      <xdr:nvGraphicFramePr>
        <xdr:cNvPr id="2" name="Chart 1">
          <a:extLst>
            <a:ext uri="{FF2B5EF4-FFF2-40B4-BE49-F238E27FC236}">
              <a16:creationId xmlns:a16="http://schemas.microsoft.com/office/drawing/2014/main" id="{1D1C12EC-A2F4-47D9-86CF-46C82A1714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595312</xdr:colOff>
      <xdr:row>19</xdr:row>
      <xdr:rowOff>52387</xdr:rowOff>
    </xdr:from>
    <xdr:to>
      <xdr:col>13</xdr:col>
      <xdr:colOff>290512</xdr:colOff>
      <xdr:row>33</xdr:row>
      <xdr:rowOff>128587</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D42422B6-5277-4C7D-9038-F5C4A22E630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367337" y="3671887"/>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33337</xdr:colOff>
      <xdr:row>35</xdr:row>
      <xdr:rowOff>42862</xdr:rowOff>
    </xdr:from>
    <xdr:to>
      <xdr:col>13</xdr:col>
      <xdr:colOff>341312</xdr:colOff>
      <xdr:row>49</xdr:row>
      <xdr:rowOff>119062</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E3307834-071C-4638-8CD6-E7D16284866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414962" y="6710362"/>
              <a:ext cx="4575175"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28575</xdr:colOff>
      <xdr:row>1</xdr:row>
      <xdr:rowOff>38100</xdr:rowOff>
    </xdr:from>
    <xdr:to>
      <xdr:col>8</xdr:col>
      <xdr:colOff>28575</xdr:colOff>
      <xdr:row>14</xdr:row>
      <xdr:rowOff>85725</xdr:rowOff>
    </xdr:to>
    <mc:AlternateContent xmlns:mc="http://schemas.openxmlformats.org/markup-compatibility/2006">
      <mc:Choice xmlns:a14="http://schemas.microsoft.com/office/drawing/2010/main" Requires="a14">
        <xdr:graphicFrame macro="">
          <xdr:nvGraphicFramePr>
            <xdr:cNvPr id="2" name="Geography">
              <a:extLst>
                <a:ext uri="{FF2B5EF4-FFF2-40B4-BE49-F238E27FC236}">
                  <a16:creationId xmlns:a16="http://schemas.microsoft.com/office/drawing/2014/main" id="{CCB23B75-C6A6-BB06-82AE-F53619743585}"/>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dr:sp macro="" textlink="">
          <xdr:nvSpPr>
            <xdr:cNvPr id="0" name=""/>
            <xdr:cNvSpPr>
              <a:spLocks noTextEdit="1"/>
            </xdr:cNvSpPr>
          </xdr:nvSpPr>
          <xdr:spPr>
            <a:xfrm>
              <a:off x="4267200" y="2286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9</xdr:col>
      <xdr:colOff>9525</xdr:colOff>
      <xdr:row>1</xdr:row>
      <xdr:rowOff>180975</xdr:rowOff>
    </xdr:from>
    <xdr:to>
      <xdr:col>12</xdr:col>
      <xdr:colOff>9525</xdr:colOff>
      <xdr:row>15</xdr:row>
      <xdr:rowOff>38100</xdr:rowOff>
    </xdr:to>
    <mc:AlternateContent xmlns:mc="http://schemas.openxmlformats.org/markup-compatibility/2006">
      <mc:Choice xmlns:a14="http://schemas.microsoft.com/office/drawing/2010/main" Requires="a14">
        <xdr:graphicFrame macro="">
          <xdr:nvGraphicFramePr>
            <xdr:cNvPr id="3" name="Geography 1">
              <a:extLst>
                <a:ext uri="{FF2B5EF4-FFF2-40B4-BE49-F238E27FC236}">
                  <a16:creationId xmlns:a16="http://schemas.microsoft.com/office/drawing/2014/main" id="{E22A83C9-12DC-BF09-F69C-1EF1C4C9DC9E}"/>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dr:sp macro="" textlink="">
          <xdr:nvSpPr>
            <xdr:cNvPr id="0" name=""/>
            <xdr:cNvSpPr>
              <a:spLocks noTextEdit="1"/>
            </xdr:cNvSpPr>
          </xdr:nvSpPr>
          <xdr:spPr>
            <a:xfrm>
              <a:off x="6972300" y="3714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niel ki" refreshedDate="44812.415653472221" createdVersion="7" refreshedVersion="8" minRefreshableVersion="3" recordCount="300" xr:uid="{A0EFAC62-190E-4828-875C-C8A5E81D4DB5}">
  <cacheSource type="worksheet">
    <worksheetSource name="data"/>
  </cacheSource>
  <cacheFields count="7">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ount="22">
        <s v="70% Dark Bites"/>
        <s v="Choco Coated Almonds"/>
        <s v="Almond Choco"/>
        <s v="Drinking Coco"/>
        <s v="White Choc"/>
        <s v="Peanut Butter Cubes"/>
        <s v="Smooth Sliky Salty"/>
        <s v="After Nines"/>
        <s v="50% Dark Bites"/>
        <s v="Eclairs"/>
        <s v="Mint Chip Choco"/>
        <s v="Milk Bars"/>
        <s v="Manuka Honey Choco"/>
        <s v="Orange Choco"/>
        <s v="Fruit &amp; Nut Bars"/>
        <s v="99% Dark &amp; Pure"/>
        <s v="Raspberry Choco"/>
        <s v="85% Dark Bars"/>
        <s v="Organic Choco Syrup"/>
        <s v="Caramel Stuffed Bars"/>
        <s v="Spicy Special Slims"/>
        <s v="Baker's Choco Chips"/>
      </sharedItems>
    </cacheField>
    <cacheField name="Amount" numFmtId="6">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 name="Cost per unit" numFmtId="0">
      <sharedItems containsSemiMixedTypes="0" containsString="0" containsNumber="1" minValue="3.11" maxValue="16.73"/>
    </cacheField>
    <cacheField name="Cost" numFmtId="165">
      <sharedItems containsSemiMixedTypes="0" containsString="0" containsNumber="1" minValue="0" maxValue="8682.8700000000008"/>
    </cacheField>
  </cacheFields>
  <extLst>
    <ext xmlns:x14="http://schemas.microsoft.com/office/spreadsheetml/2009/9/main" uri="{725AE2AE-9491-48be-B2B4-4EB974FC3084}">
      <x14:pivotCacheDefinition pivotCacheId="146107875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aniel ki" refreshedDate="44812.418126041666" backgroundQuery="1" createdVersion="7" refreshedVersion="8" minRefreshableVersion="3" recordCount="0" supportSubquery="1" supportAdvancedDrill="1" xr:uid="{B71FE875-28BF-4E03-89DA-E667AA69AEAB}">
  <cacheSource type="external" connectionId="1"/>
  <cacheFields count="2">
    <cacheField name="[data].[Product].[Product]" caption="Product" numFmtId="0" hierarchy="2" level="1">
      <sharedItems count="5">
        <s v="85% Dark Bars"/>
        <s v="After Nines"/>
        <s v="Baker's Choco Chips"/>
        <s v="Peanut Butter Cubes"/>
        <s v="Raspberry Choco"/>
      </sharedItems>
    </cacheField>
    <cacheField name="[Measures].[Sales per unit]" caption="Sales per unit" numFmtId="0" hierarchy="13" level="32767"/>
  </cacheFields>
  <cacheHierarchies count="18">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Count of Sales Person]" caption="Count of Sales Person" measure="1" displayFolder="" measureGroup="data" count="0">
      <extLst>
        <ext xmlns:x15="http://schemas.microsoft.com/office/spreadsheetml/2010/11/main" uri="{B97F6D7D-B522-45F9-BDA1-12C45D357490}">
          <x15:cacheHierarchy aggregatedColumn="0"/>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um of Cost per unit]" caption="Sum of Cost per unit" measure="1" displayFolder="" measureGroup="data" count="0">
      <extLst>
        <ext xmlns:x15="http://schemas.microsoft.com/office/spreadsheetml/2010/11/main" uri="{B97F6D7D-B522-45F9-BDA1-12C45D357490}">
          <x15:cacheHierarchy aggregatedColumn="5"/>
        </ext>
      </extLst>
    </cacheHierarchy>
    <cacheHierarchy uniqueName="[Measures].[Distinct Count of Units]" caption="Distinct Count of Units" measure="1" displayFolder="" measureGroup="data" count="0">
      <extLst>
        <ext xmlns:x15="http://schemas.microsoft.com/office/spreadsheetml/2010/11/main" uri="{B97F6D7D-B522-45F9-BDA1-12C45D357490}">
          <x15:cacheHierarchy aggregatedColumn="4"/>
        </ext>
      </extLst>
    </cacheHierarchy>
    <cacheHierarchy uniqueName="[Measures].[Sales per unit]" caption="Sales per unit" measure="1" displayFolder="" measureGroup="data" count="0" oneField="1">
      <fieldsUsage count="1">
        <fieldUsage x="1"/>
      </fieldsUsage>
    </cacheHierarchy>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aniel ki" refreshedDate="44812.423159722224" backgroundQuery="1" createdVersion="8" refreshedVersion="8" minRefreshableVersion="3" recordCount="0" supportSubquery="1" supportAdvancedDrill="1" xr:uid="{5EA1BCD8-80A8-4A32-9091-CECA341DEBA5}">
  <cacheSource type="external" connectionId="1"/>
  <cacheFields count="2">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Total Profit]" caption="Total Profit" numFmtId="0" hierarchy="14" level="32767"/>
  </cacheFields>
  <cacheHierarchies count="18">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Count of Sales Person]" caption="Count of Sales Person" measure="1" displayFolder="" measureGroup="data" count="0">
      <extLst>
        <ext xmlns:x15="http://schemas.microsoft.com/office/spreadsheetml/2010/11/main" uri="{B97F6D7D-B522-45F9-BDA1-12C45D357490}">
          <x15:cacheHierarchy aggregatedColumn="0"/>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um of Cost per unit]" caption="Sum of Cost per unit" measure="1" displayFolder="" measureGroup="data" count="0">
      <extLst>
        <ext xmlns:x15="http://schemas.microsoft.com/office/spreadsheetml/2010/11/main" uri="{B97F6D7D-B522-45F9-BDA1-12C45D357490}">
          <x15:cacheHierarchy aggregatedColumn="5"/>
        </ext>
      </extLst>
    </cacheHierarchy>
    <cacheHierarchy uniqueName="[Measures].[Distinct Count of Units]" caption="Distinct Count of Units" measure="1" displayFolder="" measureGroup="data" count="0">
      <extLst>
        <ext xmlns:x15="http://schemas.microsoft.com/office/spreadsheetml/2010/11/main" uri="{B97F6D7D-B522-45F9-BDA1-12C45D357490}">
          <x15:cacheHierarchy aggregatedColumn="4"/>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1"/>
      </fieldsUsage>
    </cacheHierarchy>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aniel ki" refreshedDate="44812.477219791668" backgroundQuery="1" createdVersion="8" refreshedVersion="8" minRefreshableVersion="3" recordCount="0" supportSubquery="1" supportAdvancedDrill="1" xr:uid="{D870C6F5-C816-4485-8786-C90C844C9553}">
  <cacheSource type="external" connectionId="1"/>
  <cacheFields count="6">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Amount]" caption="Sum of Amount" numFmtId="0" hierarchy="7" level="32767"/>
    <cacheField name="[Measures].[Sum of Units]" caption="Sum of Units" numFmtId="0" hierarchy="9" level="32767"/>
    <cacheField name="[Measures].[Total Profit]" caption="Total Profit" numFmtId="0" hierarchy="14" level="32767"/>
    <cacheField name="[Measures].[Profit %]" caption="Profit %" numFmtId="0" hierarchy="15" level="32767"/>
    <cacheField name="[data].[Geography].[Geography]" caption="Geography" numFmtId="0" hierarchy="1" level="1">
      <sharedItems containsSemiMixedTypes="0" containsNonDate="0" containsString="0"/>
    </cacheField>
  </cacheFields>
  <cacheHierarchies count="18">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5"/>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Count of Sales Person]" caption="Count of Sales Person" measure="1" displayFolder="" measureGroup="data" count="0">
      <extLst>
        <ext xmlns:x15="http://schemas.microsoft.com/office/spreadsheetml/2010/11/main" uri="{B97F6D7D-B522-45F9-BDA1-12C45D357490}">
          <x15:cacheHierarchy aggregatedColumn="0"/>
        </ext>
      </extLst>
    </cacheHierarchy>
    <cacheHierarchy uniqueName="[Measures].[Sum of Units]" caption="Sum of Units" measure="1" displayFolder="" measureGroup="data" count="0" oneField="1">
      <fieldsUsage count="1">
        <fieldUsage x="2"/>
      </fieldsUsage>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um of Cost per unit]" caption="Sum of Cost per unit" measure="1" displayFolder="" measureGroup="data" count="0">
      <extLst>
        <ext xmlns:x15="http://schemas.microsoft.com/office/spreadsheetml/2010/11/main" uri="{B97F6D7D-B522-45F9-BDA1-12C45D357490}">
          <x15:cacheHierarchy aggregatedColumn="5"/>
        </ext>
      </extLst>
    </cacheHierarchy>
    <cacheHierarchy uniqueName="[Measures].[Distinct Count of Units]" caption="Distinct Count of Units" measure="1" displayFolder="" measureGroup="data" count="0">
      <extLst>
        <ext xmlns:x15="http://schemas.microsoft.com/office/spreadsheetml/2010/11/main" uri="{B97F6D7D-B522-45F9-BDA1-12C45D357490}">
          <x15:cacheHierarchy aggregatedColumn="4"/>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3"/>
      </fieldsUsage>
    </cacheHierarchy>
    <cacheHierarchy uniqueName="[Measures].[Profit %]" caption="Profit %" measure="1" displayFolder="" measureGroup="data" count="0" oneField="1">
      <fieldsUsage count="1">
        <fieldUsage x="4"/>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aniel ki" refreshedDate="44812.418890046298" backgroundQuery="1" createdVersion="3" refreshedVersion="8" minRefreshableVersion="3" recordCount="0" supportSubquery="1" supportAdvancedDrill="1" xr:uid="{821CBB11-1854-4F63-83CE-E3B45A28A24D}">
  <cacheSource type="external" connectionId="1">
    <extLst>
      <ext xmlns:x14="http://schemas.microsoft.com/office/spreadsheetml/2009/9/main" uri="{F057638F-6D5F-4e77-A914-E7F072B9BCA8}">
        <x14:sourceConnection name="ThisWorkbookDataModel"/>
      </ext>
    </extLst>
  </cacheSource>
  <cacheFields count="0"/>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Count of Sales Person]" caption="Count of Sales Person" measure="1" displayFolder="" measureGroup="data" count="0">
      <extLst>
        <ext xmlns:x15="http://schemas.microsoft.com/office/spreadsheetml/2010/11/main" uri="{B97F6D7D-B522-45F9-BDA1-12C45D357490}">
          <x15:cacheHierarchy aggregatedColumn="0"/>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271760721"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aniel ki" refreshedDate="44812.47538217593" backgroundQuery="1" createdVersion="3" refreshedVersion="8" minRefreshableVersion="3" recordCount="0" supportSubquery="1" supportAdvancedDrill="1" xr:uid="{09187151-A072-4294-B70C-2F57BED45FC9}">
  <cacheSource type="external" connectionId="1">
    <extLst>
      <ext xmlns:x14="http://schemas.microsoft.com/office/spreadsheetml/2009/9/main" uri="{F057638F-6D5F-4e77-A914-E7F072B9BCA8}">
        <x14:sourceConnection name="ThisWorkbookDataModel"/>
      </ext>
    </extLst>
  </cacheSource>
  <cacheFields count="0"/>
  <cacheHierarchies count="18">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Count of Sales Person]" caption="Count of Sales Person" measure="1" displayFolder="" measureGroup="data" count="0">
      <extLst>
        <ext xmlns:x15="http://schemas.microsoft.com/office/spreadsheetml/2010/11/main" uri="{B97F6D7D-B522-45F9-BDA1-12C45D357490}">
          <x15:cacheHierarchy aggregatedColumn="0"/>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um of Cost per unit]" caption="Sum of Cost per unit" measure="1" displayFolder="" measureGroup="data" count="0">
      <extLst>
        <ext xmlns:x15="http://schemas.microsoft.com/office/spreadsheetml/2010/11/main" uri="{B97F6D7D-B522-45F9-BDA1-12C45D357490}">
          <x15:cacheHierarchy aggregatedColumn="5"/>
        </ext>
      </extLst>
    </cacheHierarchy>
    <cacheHierarchy uniqueName="[Measures].[Distinct Count of Units]" caption="Distinct Count of Units" measure="1" displayFolder="" measureGroup="data" count="0">
      <extLst>
        <ext xmlns:x15="http://schemas.microsoft.com/office/spreadsheetml/2010/11/main" uri="{B97F6D7D-B522-45F9-BDA1-12C45D357490}">
          <x15:cacheHierarchy aggregatedColumn="4"/>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268789850"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x v="0"/>
    <n v="1624"/>
    <n v="114"/>
    <n v="14.49"/>
    <n v="1651.8600000000001"/>
  </r>
  <r>
    <x v="1"/>
    <x v="1"/>
    <x v="1"/>
    <n v="6706"/>
    <n v="459"/>
    <n v="8.65"/>
    <n v="3970.3500000000004"/>
  </r>
  <r>
    <x v="2"/>
    <x v="1"/>
    <x v="2"/>
    <n v="959"/>
    <n v="147"/>
    <n v="11.88"/>
    <n v="1746.3600000000001"/>
  </r>
  <r>
    <x v="3"/>
    <x v="2"/>
    <x v="3"/>
    <n v="9632"/>
    <n v="288"/>
    <n v="6.47"/>
    <n v="1863.36"/>
  </r>
  <r>
    <x v="4"/>
    <x v="3"/>
    <x v="4"/>
    <n v="2100"/>
    <n v="414"/>
    <n v="13.15"/>
    <n v="5444.1"/>
  </r>
  <r>
    <x v="0"/>
    <x v="1"/>
    <x v="5"/>
    <n v="8869"/>
    <n v="432"/>
    <n v="12.37"/>
    <n v="5343.8399999999992"/>
  </r>
  <r>
    <x v="4"/>
    <x v="4"/>
    <x v="6"/>
    <n v="2681"/>
    <n v="54"/>
    <n v="5.79"/>
    <n v="312.66000000000003"/>
  </r>
  <r>
    <x v="1"/>
    <x v="1"/>
    <x v="7"/>
    <n v="5012"/>
    <n v="210"/>
    <n v="9.77"/>
    <n v="2051.6999999999998"/>
  </r>
  <r>
    <x v="5"/>
    <x v="4"/>
    <x v="8"/>
    <n v="1281"/>
    <n v="75"/>
    <n v="11.7"/>
    <n v="877.5"/>
  </r>
  <r>
    <x v="6"/>
    <x v="0"/>
    <x v="8"/>
    <n v="4991"/>
    <n v="12"/>
    <n v="11.7"/>
    <n v="140.39999999999998"/>
  </r>
  <r>
    <x v="7"/>
    <x v="3"/>
    <x v="4"/>
    <n v="1785"/>
    <n v="462"/>
    <n v="13.15"/>
    <n v="6075.3"/>
  </r>
  <r>
    <x v="8"/>
    <x v="0"/>
    <x v="9"/>
    <n v="3983"/>
    <n v="144"/>
    <n v="3.11"/>
    <n v="447.84"/>
  </r>
  <r>
    <x v="2"/>
    <x v="4"/>
    <x v="10"/>
    <n v="2646"/>
    <n v="120"/>
    <n v="8.7899999999999991"/>
    <n v="1054.8"/>
  </r>
  <r>
    <x v="7"/>
    <x v="5"/>
    <x v="11"/>
    <n v="252"/>
    <n v="54"/>
    <n v="9.33"/>
    <n v="503.82"/>
  </r>
  <r>
    <x v="8"/>
    <x v="1"/>
    <x v="4"/>
    <n v="2464"/>
    <n v="234"/>
    <n v="13.15"/>
    <n v="3077.1"/>
  </r>
  <r>
    <x v="8"/>
    <x v="1"/>
    <x v="12"/>
    <n v="2114"/>
    <n v="66"/>
    <n v="7.16"/>
    <n v="472.56"/>
  </r>
  <r>
    <x v="4"/>
    <x v="0"/>
    <x v="6"/>
    <n v="7693"/>
    <n v="87"/>
    <n v="5.79"/>
    <n v="503.73"/>
  </r>
  <r>
    <x v="6"/>
    <x v="5"/>
    <x v="13"/>
    <n v="15610"/>
    <n v="339"/>
    <n v="10.62"/>
    <n v="3600.18"/>
  </r>
  <r>
    <x v="3"/>
    <x v="5"/>
    <x v="7"/>
    <n v="336"/>
    <n v="144"/>
    <n v="9.77"/>
    <n v="1406.8799999999999"/>
  </r>
  <r>
    <x v="7"/>
    <x v="3"/>
    <x v="13"/>
    <n v="9443"/>
    <n v="162"/>
    <n v="10.62"/>
    <n v="1720.4399999999998"/>
  </r>
  <r>
    <x v="2"/>
    <x v="5"/>
    <x v="14"/>
    <n v="8155"/>
    <n v="90"/>
    <n v="6.49"/>
    <n v="584.1"/>
  </r>
  <r>
    <x v="1"/>
    <x v="4"/>
    <x v="14"/>
    <n v="1701"/>
    <n v="234"/>
    <n v="6.49"/>
    <n v="1518.66"/>
  </r>
  <r>
    <x v="9"/>
    <x v="4"/>
    <x v="7"/>
    <n v="2205"/>
    <n v="141"/>
    <n v="9.77"/>
    <n v="1377.57"/>
  </r>
  <r>
    <x v="1"/>
    <x v="0"/>
    <x v="15"/>
    <n v="1771"/>
    <n v="204"/>
    <n v="7.64"/>
    <n v="1558.56"/>
  </r>
  <r>
    <x v="3"/>
    <x v="1"/>
    <x v="16"/>
    <n v="2114"/>
    <n v="186"/>
    <n v="11.73"/>
    <n v="2181.7800000000002"/>
  </r>
  <r>
    <x v="3"/>
    <x v="2"/>
    <x v="11"/>
    <n v="10311"/>
    <n v="231"/>
    <n v="9.33"/>
    <n v="2155.23"/>
  </r>
  <r>
    <x v="8"/>
    <x v="3"/>
    <x v="10"/>
    <n v="21"/>
    <n v="168"/>
    <n v="8.7899999999999991"/>
    <n v="1476.7199999999998"/>
  </r>
  <r>
    <x v="9"/>
    <x v="1"/>
    <x v="13"/>
    <n v="1974"/>
    <n v="195"/>
    <n v="10.62"/>
    <n v="2070.8999999999996"/>
  </r>
  <r>
    <x v="6"/>
    <x v="2"/>
    <x v="14"/>
    <n v="6314"/>
    <n v="15"/>
    <n v="6.49"/>
    <n v="97.350000000000009"/>
  </r>
  <r>
    <x v="9"/>
    <x v="0"/>
    <x v="14"/>
    <n v="4683"/>
    <n v="30"/>
    <n v="6.49"/>
    <n v="194.70000000000002"/>
  </r>
  <r>
    <x v="3"/>
    <x v="0"/>
    <x v="17"/>
    <n v="6398"/>
    <n v="102"/>
    <n v="4.97"/>
    <n v="506.94"/>
  </r>
  <r>
    <x v="7"/>
    <x v="1"/>
    <x v="15"/>
    <n v="553"/>
    <n v="15"/>
    <n v="7.64"/>
    <n v="114.6"/>
  </r>
  <r>
    <x v="1"/>
    <x v="3"/>
    <x v="0"/>
    <n v="7021"/>
    <n v="183"/>
    <n v="14.49"/>
    <n v="2651.67"/>
  </r>
  <r>
    <x v="0"/>
    <x v="3"/>
    <x v="7"/>
    <n v="5817"/>
    <n v="12"/>
    <n v="9.77"/>
    <n v="117.24"/>
  </r>
  <r>
    <x v="3"/>
    <x v="3"/>
    <x v="8"/>
    <n v="3976"/>
    <n v="72"/>
    <n v="11.7"/>
    <n v="842.4"/>
  </r>
  <r>
    <x v="4"/>
    <x v="4"/>
    <x v="18"/>
    <n v="1134"/>
    <n v="282"/>
    <n v="16.73"/>
    <n v="4717.8599999999997"/>
  </r>
  <r>
    <x v="7"/>
    <x v="3"/>
    <x v="19"/>
    <n v="6027"/>
    <n v="144"/>
    <n v="10.38"/>
    <n v="1494.72"/>
  </r>
  <r>
    <x v="4"/>
    <x v="0"/>
    <x v="10"/>
    <n v="1904"/>
    <n v="405"/>
    <n v="8.7899999999999991"/>
    <n v="3559.95"/>
  </r>
  <r>
    <x v="5"/>
    <x v="5"/>
    <x v="1"/>
    <n v="3262"/>
    <n v="75"/>
    <n v="8.65"/>
    <n v="648.75"/>
  </r>
  <r>
    <x v="0"/>
    <x v="5"/>
    <x v="18"/>
    <n v="2289"/>
    <n v="135"/>
    <n v="16.73"/>
    <n v="2258.5500000000002"/>
  </r>
  <r>
    <x v="6"/>
    <x v="5"/>
    <x v="18"/>
    <n v="6986"/>
    <n v="21"/>
    <n v="16.73"/>
    <n v="351.33"/>
  </r>
  <r>
    <x v="7"/>
    <x v="4"/>
    <x v="14"/>
    <n v="4417"/>
    <n v="153"/>
    <n v="6.49"/>
    <n v="992.97"/>
  </r>
  <r>
    <x v="4"/>
    <x v="5"/>
    <x v="16"/>
    <n v="1442"/>
    <n v="15"/>
    <n v="11.73"/>
    <n v="175.95000000000002"/>
  </r>
  <r>
    <x v="8"/>
    <x v="1"/>
    <x v="8"/>
    <n v="2415"/>
    <n v="255"/>
    <n v="11.7"/>
    <n v="2983.5"/>
  </r>
  <r>
    <x v="7"/>
    <x v="0"/>
    <x v="15"/>
    <n v="238"/>
    <n v="18"/>
    <n v="7.64"/>
    <n v="137.51999999999998"/>
  </r>
  <r>
    <x v="4"/>
    <x v="0"/>
    <x v="14"/>
    <n v="4949"/>
    <n v="189"/>
    <n v="6.49"/>
    <n v="1226.6100000000001"/>
  </r>
  <r>
    <x v="6"/>
    <x v="4"/>
    <x v="1"/>
    <n v="5075"/>
    <n v="21"/>
    <n v="8.65"/>
    <n v="181.65"/>
  </r>
  <r>
    <x v="8"/>
    <x v="2"/>
    <x v="10"/>
    <n v="9198"/>
    <n v="36"/>
    <n v="8.7899999999999991"/>
    <n v="316.43999999999994"/>
  </r>
  <r>
    <x v="4"/>
    <x v="5"/>
    <x v="12"/>
    <n v="3339"/>
    <n v="75"/>
    <n v="7.16"/>
    <n v="537"/>
  </r>
  <r>
    <x v="0"/>
    <x v="5"/>
    <x v="9"/>
    <n v="5019"/>
    <n v="156"/>
    <n v="3.11"/>
    <n v="485.15999999999997"/>
  </r>
  <r>
    <x v="6"/>
    <x v="2"/>
    <x v="10"/>
    <n v="16184"/>
    <n v="39"/>
    <n v="8.7899999999999991"/>
    <n v="342.80999999999995"/>
  </r>
  <r>
    <x v="4"/>
    <x v="2"/>
    <x v="20"/>
    <n v="497"/>
    <n v="63"/>
    <n v="9"/>
    <n v="567"/>
  </r>
  <r>
    <x v="7"/>
    <x v="2"/>
    <x v="12"/>
    <n v="8211"/>
    <n v="75"/>
    <n v="7.16"/>
    <n v="537"/>
  </r>
  <r>
    <x v="7"/>
    <x v="4"/>
    <x v="19"/>
    <n v="6580"/>
    <n v="183"/>
    <n v="10.38"/>
    <n v="1899.5400000000002"/>
  </r>
  <r>
    <x v="3"/>
    <x v="1"/>
    <x v="11"/>
    <n v="4760"/>
    <n v="69"/>
    <n v="9.33"/>
    <n v="643.77"/>
  </r>
  <r>
    <x v="0"/>
    <x v="2"/>
    <x v="4"/>
    <n v="5439"/>
    <n v="30"/>
    <n v="13.15"/>
    <n v="394.5"/>
  </r>
  <r>
    <x v="3"/>
    <x v="5"/>
    <x v="9"/>
    <n v="1463"/>
    <n v="39"/>
    <n v="3.11"/>
    <n v="121.28999999999999"/>
  </r>
  <r>
    <x v="8"/>
    <x v="5"/>
    <x v="1"/>
    <n v="7777"/>
    <n v="504"/>
    <n v="8.65"/>
    <n v="4359.6000000000004"/>
  </r>
  <r>
    <x v="2"/>
    <x v="0"/>
    <x v="12"/>
    <n v="1085"/>
    <n v="273"/>
    <n v="7.16"/>
    <n v="1954.68"/>
  </r>
  <r>
    <x v="6"/>
    <x v="0"/>
    <x v="6"/>
    <n v="182"/>
    <n v="48"/>
    <n v="5.79"/>
    <n v="277.92"/>
  </r>
  <r>
    <x v="4"/>
    <x v="5"/>
    <x v="18"/>
    <n v="4242"/>
    <n v="207"/>
    <n v="16.73"/>
    <n v="3463.11"/>
  </r>
  <r>
    <x v="4"/>
    <x v="2"/>
    <x v="1"/>
    <n v="6118"/>
    <n v="9"/>
    <n v="8.65"/>
    <n v="77.850000000000009"/>
  </r>
  <r>
    <x v="9"/>
    <x v="2"/>
    <x v="14"/>
    <n v="2317"/>
    <n v="261"/>
    <n v="6.49"/>
    <n v="1693.89"/>
  </r>
  <r>
    <x v="4"/>
    <x v="4"/>
    <x v="10"/>
    <n v="938"/>
    <n v="6"/>
    <n v="8.7899999999999991"/>
    <n v="52.739999999999995"/>
  </r>
  <r>
    <x v="1"/>
    <x v="0"/>
    <x v="16"/>
    <n v="9709"/>
    <n v="30"/>
    <n v="11.73"/>
    <n v="351.90000000000003"/>
  </r>
  <r>
    <x v="5"/>
    <x v="5"/>
    <x v="13"/>
    <n v="2205"/>
    <n v="138"/>
    <n v="10.62"/>
    <n v="1465.56"/>
  </r>
  <r>
    <x v="5"/>
    <x v="0"/>
    <x v="9"/>
    <n v="4487"/>
    <n v="111"/>
    <n v="3.11"/>
    <n v="345.21"/>
  </r>
  <r>
    <x v="6"/>
    <x v="1"/>
    <x v="3"/>
    <n v="2415"/>
    <n v="15"/>
    <n v="6.47"/>
    <n v="97.05"/>
  </r>
  <r>
    <x v="0"/>
    <x v="5"/>
    <x v="15"/>
    <n v="4018"/>
    <n v="162"/>
    <n v="7.64"/>
    <n v="1237.6799999999998"/>
  </r>
  <r>
    <x v="6"/>
    <x v="5"/>
    <x v="15"/>
    <n v="861"/>
    <n v="195"/>
    <n v="7.64"/>
    <n v="1489.8"/>
  </r>
  <r>
    <x v="9"/>
    <x v="4"/>
    <x v="8"/>
    <n v="5586"/>
    <n v="525"/>
    <n v="11.7"/>
    <n v="6142.5"/>
  </r>
  <r>
    <x v="5"/>
    <x v="5"/>
    <x v="5"/>
    <n v="2226"/>
    <n v="48"/>
    <n v="12.37"/>
    <n v="593.76"/>
  </r>
  <r>
    <x v="2"/>
    <x v="5"/>
    <x v="19"/>
    <n v="14329"/>
    <n v="150"/>
    <n v="10.38"/>
    <n v="1557.0000000000002"/>
  </r>
  <r>
    <x v="2"/>
    <x v="5"/>
    <x v="13"/>
    <n v="8463"/>
    <n v="492"/>
    <n v="10.62"/>
    <n v="5225.04"/>
  </r>
  <r>
    <x v="6"/>
    <x v="5"/>
    <x v="12"/>
    <n v="2891"/>
    <n v="102"/>
    <n v="7.16"/>
    <n v="730.32"/>
  </r>
  <r>
    <x v="8"/>
    <x v="2"/>
    <x v="14"/>
    <n v="3773"/>
    <n v="165"/>
    <n v="6.49"/>
    <n v="1070.8500000000001"/>
  </r>
  <r>
    <x v="3"/>
    <x v="2"/>
    <x v="19"/>
    <n v="854"/>
    <n v="309"/>
    <n v="10.38"/>
    <n v="3207.42"/>
  </r>
  <r>
    <x v="4"/>
    <x v="2"/>
    <x v="9"/>
    <n v="4970"/>
    <n v="156"/>
    <n v="3.11"/>
    <n v="485.15999999999997"/>
  </r>
  <r>
    <x v="2"/>
    <x v="1"/>
    <x v="21"/>
    <n v="98"/>
    <n v="159"/>
    <n v="5.6"/>
    <n v="890.4"/>
  </r>
  <r>
    <x v="6"/>
    <x v="1"/>
    <x v="16"/>
    <n v="13391"/>
    <n v="201"/>
    <n v="11.73"/>
    <n v="2357.73"/>
  </r>
  <r>
    <x v="1"/>
    <x v="3"/>
    <x v="6"/>
    <n v="8890"/>
    <n v="210"/>
    <n v="5.79"/>
    <n v="1215.9000000000001"/>
  </r>
  <r>
    <x v="7"/>
    <x v="4"/>
    <x v="11"/>
    <n v="56"/>
    <n v="51"/>
    <n v="9.33"/>
    <n v="475.83"/>
  </r>
  <r>
    <x v="8"/>
    <x v="2"/>
    <x v="4"/>
    <n v="3339"/>
    <n v="39"/>
    <n v="13.15"/>
    <n v="512.85"/>
  </r>
  <r>
    <x v="9"/>
    <x v="1"/>
    <x v="3"/>
    <n v="3808"/>
    <n v="279"/>
    <n v="6.47"/>
    <n v="1805.1299999999999"/>
  </r>
  <r>
    <x v="9"/>
    <x v="4"/>
    <x v="11"/>
    <n v="63"/>
    <n v="123"/>
    <n v="9.33"/>
    <n v="1147.5899999999999"/>
  </r>
  <r>
    <x v="7"/>
    <x v="3"/>
    <x v="18"/>
    <n v="7812"/>
    <n v="81"/>
    <n v="16.73"/>
    <n v="1355.13"/>
  </r>
  <r>
    <x v="0"/>
    <x v="0"/>
    <x v="15"/>
    <n v="7693"/>
    <n v="21"/>
    <n v="7.64"/>
    <n v="160.44"/>
  </r>
  <r>
    <x v="8"/>
    <x v="2"/>
    <x v="19"/>
    <n v="973"/>
    <n v="162"/>
    <n v="10.38"/>
    <n v="1681.5600000000002"/>
  </r>
  <r>
    <x v="9"/>
    <x v="1"/>
    <x v="20"/>
    <n v="567"/>
    <n v="228"/>
    <n v="9"/>
    <n v="2052"/>
  </r>
  <r>
    <x v="9"/>
    <x v="2"/>
    <x v="12"/>
    <n v="2471"/>
    <n v="342"/>
    <n v="7.16"/>
    <n v="2448.7200000000003"/>
  </r>
  <r>
    <x v="6"/>
    <x v="4"/>
    <x v="11"/>
    <n v="7189"/>
    <n v="54"/>
    <n v="9.33"/>
    <n v="503.82"/>
  </r>
  <r>
    <x v="3"/>
    <x v="1"/>
    <x v="19"/>
    <n v="7455"/>
    <n v="216"/>
    <n v="10.38"/>
    <n v="2242.0800000000004"/>
  </r>
  <r>
    <x v="8"/>
    <x v="5"/>
    <x v="21"/>
    <n v="3108"/>
    <n v="54"/>
    <n v="5.6"/>
    <n v="302.39999999999998"/>
  </r>
  <r>
    <x v="4"/>
    <x v="4"/>
    <x v="4"/>
    <n v="469"/>
    <n v="75"/>
    <n v="13.15"/>
    <n v="986.25"/>
  </r>
  <r>
    <x v="2"/>
    <x v="0"/>
    <x v="14"/>
    <n v="2737"/>
    <n v="93"/>
    <n v="6.49"/>
    <n v="603.57000000000005"/>
  </r>
  <r>
    <x v="2"/>
    <x v="0"/>
    <x v="4"/>
    <n v="4305"/>
    <n v="156"/>
    <n v="13.15"/>
    <n v="2051.4"/>
  </r>
  <r>
    <x v="2"/>
    <x v="4"/>
    <x v="9"/>
    <n v="2408"/>
    <n v="9"/>
    <n v="3.11"/>
    <n v="27.99"/>
  </r>
  <r>
    <x v="8"/>
    <x v="2"/>
    <x v="15"/>
    <n v="1281"/>
    <n v="18"/>
    <n v="7.64"/>
    <n v="137.51999999999998"/>
  </r>
  <r>
    <x v="0"/>
    <x v="1"/>
    <x v="1"/>
    <n v="12348"/>
    <n v="234"/>
    <n v="8.65"/>
    <n v="2024.1000000000001"/>
  </r>
  <r>
    <x v="8"/>
    <x v="5"/>
    <x v="19"/>
    <n v="3689"/>
    <n v="312"/>
    <n v="10.38"/>
    <n v="3238.5600000000004"/>
  </r>
  <r>
    <x v="5"/>
    <x v="2"/>
    <x v="15"/>
    <n v="2870"/>
    <n v="300"/>
    <n v="7.64"/>
    <n v="2292"/>
  </r>
  <r>
    <x v="7"/>
    <x v="2"/>
    <x v="18"/>
    <n v="798"/>
    <n v="519"/>
    <n v="16.73"/>
    <n v="8682.8700000000008"/>
  </r>
  <r>
    <x v="3"/>
    <x v="0"/>
    <x v="20"/>
    <n v="2933"/>
    <n v="9"/>
    <n v="9"/>
    <n v="81"/>
  </r>
  <r>
    <x v="6"/>
    <x v="1"/>
    <x v="2"/>
    <n v="2744"/>
    <n v="9"/>
    <n v="11.88"/>
    <n v="106.92"/>
  </r>
  <r>
    <x v="0"/>
    <x v="2"/>
    <x v="5"/>
    <n v="9772"/>
    <n v="90"/>
    <n v="12.37"/>
    <n v="1113.3"/>
  </r>
  <r>
    <x v="5"/>
    <x v="5"/>
    <x v="4"/>
    <n v="1568"/>
    <n v="96"/>
    <n v="13.15"/>
    <n v="1262.4000000000001"/>
  </r>
  <r>
    <x v="7"/>
    <x v="2"/>
    <x v="10"/>
    <n v="11417"/>
    <n v="21"/>
    <n v="8.7899999999999991"/>
    <n v="184.58999999999997"/>
  </r>
  <r>
    <x v="0"/>
    <x v="5"/>
    <x v="21"/>
    <n v="6748"/>
    <n v="48"/>
    <n v="5.6"/>
    <n v="268.79999999999995"/>
  </r>
  <r>
    <x v="9"/>
    <x v="2"/>
    <x v="18"/>
    <n v="1407"/>
    <n v="72"/>
    <n v="16.73"/>
    <n v="1204.56"/>
  </r>
  <r>
    <x v="1"/>
    <x v="1"/>
    <x v="12"/>
    <n v="2023"/>
    <n v="168"/>
    <n v="7.16"/>
    <n v="1202.8800000000001"/>
  </r>
  <r>
    <x v="6"/>
    <x v="3"/>
    <x v="21"/>
    <n v="5236"/>
    <n v="51"/>
    <n v="5.6"/>
    <n v="285.59999999999997"/>
  </r>
  <r>
    <x v="3"/>
    <x v="2"/>
    <x v="15"/>
    <n v="1925"/>
    <n v="192"/>
    <n v="7.64"/>
    <n v="1466.8799999999999"/>
  </r>
  <r>
    <x v="5"/>
    <x v="0"/>
    <x v="8"/>
    <n v="6608"/>
    <n v="225"/>
    <n v="11.7"/>
    <n v="2632.5"/>
  </r>
  <r>
    <x v="4"/>
    <x v="5"/>
    <x v="21"/>
    <n v="8008"/>
    <n v="456"/>
    <n v="5.6"/>
    <n v="2553.6"/>
  </r>
  <r>
    <x v="9"/>
    <x v="5"/>
    <x v="4"/>
    <n v="1428"/>
    <n v="93"/>
    <n v="13.15"/>
    <n v="1222.95"/>
  </r>
  <r>
    <x v="4"/>
    <x v="5"/>
    <x v="2"/>
    <n v="525"/>
    <n v="48"/>
    <n v="11.88"/>
    <n v="570.24"/>
  </r>
  <r>
    <x v="4"/>
    <x v="0"/>
    <x v="3"/>
    <n v="1505"/>
    <n v="102"/>
    <n v="6.47"/>
    <n v="659.93999999999994"/>
  </r>
  <r>
    <x v="5"/>
    <x v="1"/>
    <x v="0"/>
    <n v="6755"/>
    <n v="252"/>
    <n v="14.49"/>
    <n v="3651.48"/>
  </r>
  <r>
    <x v="7"/>
    <x v="0"/>
    <x v="3"/>
    <n v="11571"/>
    <n v="138"/>
    <n v="6.47"/>
    <n v="892.86"/>
  </r>
  <r>
    <x v="0"/>
    <x v="4"/>
    <x v="4"/>
    <n v="2541"/>
    <n v="90"/>
    <n v="13.15"/>
    <n v="1183.5"/>
  </r>
  <r>
    <x v="3"/>
    <x v="0"/>
    <x v="0"/>
    <n v="1526"/>
    <n v="240"/>
    <n v="14.49"/>
    <n v="3477.6"/>
  </r>
  <r>
    <x v="0"/>
    <x v="4"/>
    <x v="2"/>
    <n v="6125"/>
    <n v="102"/>
    <n v="11.88"/>
    <n v="1211.76"/>
  </r>
  <r>
    <x v="3"/>
    <x v="1"/>
    <x v="18"/>
    <n v="847"/>
    <n v="129"/>
    <n v="16.73"/>
    <n v="2158.17"/>
  </r>
  <r>
    <x v="1"/>
    <x v="1"/>
    <x v="18"/>
    <n v="4753"/>
    <n v="300"/>
    <n v="16.73"/>
    <n v="5019"/>
  </r>
  <r>
    <x v="4"/>
    <x v="4"/>
    <x v="5"/>
    <n v="959"/>
    <n v="135"/>
    <n v="12.37"/>
    <n v="1669.9499999999998"/>
  </r>
  <r>
    <x v="5"/>
    <x v="1"/>
    <x v="17"/>
    <n v="2793"/>
    <n v="114"/>
    <n v="4.97"/>
    <n v="566.57999999999993"/>
  </r>
  <r>
    <x v="5"/>
    <x v="1"/>
    <x v="8"/>
    <n v="4606"/>
    <n v="63"/>
    <n v="11.7"/>
    <n v="737.09999999999991"/>
  </r>
  <r>
    <x v="5"/>
    <x v="2"/>
    <x v="12"/>
    <n v="5551"/>
    <n v="252"/>
    <n v="7.16"/>
    <n v="1804.32"/>
  </r>
  <r>
    <x v="9"/>
    <x v="2"/>
    <x v="1"/>
    <n v="6657"/>
    <n v="303"/>
    <n v="8.65"/>
    <n v="2620.9500000000003"/>
  </r>
  <r>
    <x v="5"/>
    <x v="3"/>
    <x v="9"/>
    <n v="4438"/>
    <n v="246"/>
    <n v="3.11"/>
    <n v="765.06"/>
  </r>
  <r>
    <x v="1"/>
    <x v="4"/>
    <x v="7"/>
    <n v="168"/>
    <n v="84"/>
    <n v="9.77"/>
    <n v="820.68"/>
  </r>
  <r>
    <x v="5"/>
    <x v="5"/>
    <x v="9"/>
    <n v="7777"/>
    <n v="39"/>
    <n v="3.11"/>
    <n v="121.28999999999999"/>
  </r>
  <r>
    <x v="6"/>
    <x v="2"/>
    <x v="9"/>
    <n v="3339"/>
    <n v="348"/>
    <n v="3.11"/>
    <n v="1082.28"/>
  </r>
  <r>
    <x v="5"/>
    <x v="0"/>
    <x v="5"/>
    <n v="6391"/>
    <n v="48"/>
    <n v="12.37"/>
    <n v="593.76"/>
  </r>
  <r>
    <x v="6"/>
    <x v="0"/>
    <x v="7"/>
    <n v="518"/>
    <n v="75"/>
    <n v="9.77"/>
    <n v="732.75"/>
  </r>
  <r>
    <x v="5"/>
    <x v="4"/>
    <x v="19"/>
    <n v="5677"/>
    <n v="258"/>
    <n v="10.38"/>
    <n v="2678.0400000000004"/>
  </r>
  <r>
    <x v="4"/>
    <x v="3"/>
    <x v="9"/>
    <n v="6048"/>
    <n v="27"/>
    <n v="3.11"/>
    <n v="83.97"/>
  </r>
  <r>
    <x v="1"/>
    <x v="4"/>
    <x v="1"/>
    <n v="3752"/>
    <n v="213"/>
    <n v="8.65"/>
    <n v="1842.45"/>
  </r>
  <r>
    <x v="6"/>
    <x v="1"/>
    <x v="12"/>
    <n v="4480"/>
    <n v="357"/>
    <n v="7.16"/>
    <n v="2556.12"/>
  </r>
  <r>
    <x v="2"/>
    <x v="0"/>
    <x v="2"/>
    <n v="259"/>
    <n v="207"/>
    <n v="11.88"/>
    <n v="2459.1600000000003"/>
  </r>
  <r>
    <x v="1"/>
    <x v="0"/>
    <x v="0"/>
    <n v="42"/>
    <n v="150"/>
    <n v="14.49"/>
    <n v="2173.5"/>
  </r>
  <r>
    <x v="3"/>
    <x v="2"/>
    <x v="21"/>
    <n v="98"/>
    <n v="204"/>
    <n v="5.6"/>
    <n v="1142.3999999999999"/>
  </r>
  <r>
    <x v="5"/>
    <x v="1"/>
    <x v="18"/>
    <n v="2478"/>
    <n v="21"/>
    <n v="16.73"/>
    <n v="351.33"/>
  </r>
  <r>
    <x v="3"/>
    <x v="5"/>
    <x v="5"/>
    <n v="7847"/>
    <n v="174"/>
    <n v="12.37"/>
    <n v="2152.3799999999997"/>
  </r>
  <r>
    <x v="7"/>
    <x v="0"/>
    <x v="9"/>
    <n v="9926"/>
    <n v="201"/>
    <n v="3.11"/>
    <n v="625.11"/>
  </r>
  <r>
    <x v="1"/>
    <x v="4"/>
    <x v="11"/>
    <n v="819"/>
    <n v="510"/>
    <n v="9.33"/>
    <n v="4758.3"/>
  </r>
  <r>
    <x v="4"/>
    <x v="3"/>
    <x v="12"/>
    <n v="3052"/>
    <n v="378"/>
    <n v="7.16"/>
    <n v="2706.48"/>
  </r>
  <r>
    <x v="2"/>
    <x v="5"/>
    <x v="20"/>
    <n v="6832"/>
    <n v="27"/>
    <n v="9"/>
    <n v="243"/>
  </r>
  <r>
    <x v="7"/>
    <x v="3"/>
    <x v="10"/>
    <n v="2016"/>
    <n v="117"/>
    <n v="8.7899999999999991"/>
    <n v="1028.4299999999998"/>
  </r>
  <r>
    <x v="4"/>
    <x v="4"/>
    <x v="20"/>
    <n v="7322"/>
    <n v="36"/>
    <n v="9"/>
    <n v="324"/>
  </r>
  <r>
    <x v="1"/>
    <x v="1"/>
    <x v="5"/>
    <n v="357"/>
    <n v="126"/>
    <n v="12.37"/>
    <n v="1558.62"/>
  </r>
  <r>
    <x v="2"/>
    <x v="3"/>
    <x v="4"/>
    <n v="3192"/>
    <n v="72"/>
    <n v="13.15"/>
    <n v="946.80000000000007"/>
  </r>
  <r>
    <x v="5"/>
    <x v="2"/>
    <x v="7"/>
    <n v="8435"/>
    <n v="42"/>
    <n v="9.77"/>
    <n v="410.34"/>
  </r>
  <r>
    <x v="0"/>
    <x v="3"/>
    <x v="12"/>
    <n v="0"/>
    <n v="135"/>
    <n v="7.16"/>
    <n v="966.6"/>
  </r>
  <r>
    <x v="5"/>
    <x v="5"/>
    <x v="17"/>
    <n v="8862"/>
    <n v="189"/>
    <n v="4.97"/>
    <n v="939.32999999999993"/>
  </r>
  <r>
    <x v="4"/>
    <x v="0"/>
    <x v="19"/>
    <n v="3556"/>
    <n v="459"/>
    <n v="10.38"/>
    <n v="4764.42"/>
  </r>
  <r>
    <x v="6"/>
    <x v="5"/>
    <x v="16"/>
    <n v="7280"/>
    <n v="201"/>
    <n v="11.73"/>
    <n v="2357.73"/>
  </r>
  <r>
    <x v="4"/>
    <x v="5"/>
    <x v="0"/>
    <n v="3402"/>
    <n v="366"/>
    <n v="14.49"/>
    <n v="5303.34"/>
  </r>
  <r>
    <x v="8"/>
    <x v="0"/>
    <x v="12"/>
    <n v="4592"/>
    <n v="324"/>
    <n v="7.16"/>
    <n v="2319.84"/>
  </r>
  <r>
    <x v="2"/>
    <x v="1"/>
    <x v="16"/>
    <n v="7833"/>
    <n v="243"/>
    <n v="11.73"/>
    <n v="2850.3900000000003"/>
  </r>
  <r>
    <x v="7"/>
    <x v="3"/>
    <x v="20"/>
    <n v="7651"/>
    <n v="213"/>
    <n v="9"/>
    <n v="1917"/>
  </r>
  <r>
    <x v="0"/>
    <x v="1"/>
    <x v="0"/>
    <n v="2275"/>
    <n v="447"/>
    <n v="14.49"/>
    <n v="6477.03"/>
  </r>
  <r>
    <x v="0"/>
    <x v="4"/>
    <x v="11"/>
    <n v="5670"/>
    <n v="297"/>
    <n v="9.33"/>
    <n v="2771.01"/>
  </r>
  <r>
    <x v="5"/>
    <x v="1"/>
    <x v="10"/>
    <n v="2135"/>
    <n v="27"/>
    <n v="8.7899999999999991"/>
    <n v="237.32999999999998"/>
  </r>
  <r>
    <x v="0"/>
    <x v="5"/>
    <x v="14"/>
    <n v="2779"/>
    <n v="75"/>
    <n v="6.49"/>
    <n v="486.75"/>
  </r>
  <r>
    <x v="9"/>
    <x v="3"/>
    <x v="5"/>
    <n v="12950"/>
    <n v="30"/>
    <n v="12.37"/>
    <n v="371.09999999999997"/>
  </r>
  <r>
    <x v="5"/>
    <x v="2"/>
    <x v="3"/>
    <n v="2646"/>
    <n v="177"/>
    <n v="6.47"/>
    <n v="1145.19"/>
  </r>
  <r>
    <x v="0"/>
    <x v="5"/>
    <x v="5"/>
    <n v="3794"/>
    <n v="159"/>
    <n v="12.37"/>
    <n v="1966.83"/>
  </r>
  <r>
    <x v="8"/>
    <x v="1"/>
    <x v="5"/>
    <n v="819"/>
    <n v="306"/>
    <n v="12.37"/>
    <n v="3785.22"/>
  </r>
  <r>
    <x v="8"/>
    <x v="5"/>
    <x v="13"/>
    <n v="2583"/>
    <n v="18"/>
    <n v="10.62"/>
    <n v="191.16"/>
  </r>
  <r>
    <x v="5"/>
    <x v="1"/>
    <x v="15"/>
    <n v="4585"/>
    <n v="240"/>
    <n v="7.64"/>
    <n v="1833.6"/>
  </r>
  <r>
    <x v="6"/>
    <x v="5"/>
    <x v="5"/>
    <n v="1652"/>
    <n v="93"/>
    <n v="12.37"/>
    <n v="1150.4099999999999"/>
  </r>
  <r>
    <x v="9"/>
    <x v="5"/>
    <x v="21"/>
    <n v="4991"/>
    <n v="9"/>
    <n v="5.6"/>
    <n v="50.4"/>
  </r>
  <r>
    <x v="1"/>
    <x v="5"/>
    <x v="10"/>
    <n v="2009"/>
    <n v="219"/>
    <n v="8.7899999999999991"/>
    <n v="1925.0099999999998"/>
  </r>
  <r>
    <x v="7"/>
    <x v="3"/>
    <x v="7"/>
    <n v="1568"/>
    <n v="141"/>
    <n v="9.77"/>
    <n v="1377.57"/>
  </r>
  <r>
    <x v="3"/>
    <x v="0"/>
    <x v="13"/>
    <n v="3388"/>
    <n v="123"/>
    <n v="10.62"/>
    <n v="1306.26"/>
  </r>
  <r>
    <x v="0"/>
    <x v="4"/>
    <x v="17"/>
    <n v="623"/>
    <n v="51"/>
    <n v="4.97"/>
    <n v="253.47"/>
  </r>
  <r>
    <x v="4"/>
    <x v="2"/>
    <x v="2"/>
    <n v="10073"/>
    <n v="120"/>
    <n v="11.88"/>
    <n v="1425.6000000000001"/>
  </r>
  <r>
    <x v="1"/>
    <x v="3"/>
    <x v="21"/>
    <n v="1561"/>
    <n v="27"/>
    <n v="5.6"/>
    <n v="151.19999999999999"/>
  </r>
  <r>
    <x v="2"/>
    <x v="2"/>
    <x v="18"/>
    <n v="11522"/>
    <n v="204"/>
    <n v="16.73"/>
    <n v="3412.92"/>
  </r>
  <r>
    <x v="4"/>
    <x v="4"/>
    <x v="11"/>
    <n v="2317"/>
    <n v="123"/>
    <n v="9.33"/>
    <n v="1147.5899999999999"/>
  </r>
  <r>
    <x v="9"/>
    <x v="0"/>
    <x v="19"/>
    <n v="3059"/>
    <n v="27"/>
    <n v="10.38"/>
    <n v="280.26000000000005"/>
  </r>
  <r>
    <x v="3"/>
    <x v="0"/>
    <x v="21"/>
    <n v="2324"/>
    <n v="177"/>
    <n v="5.6"/>
    <n v="991.19999999999993"/>
  </r>
  <r>
    <x v="8"/>
    <x v="3"/>
    <x v="21"/>
    <n v="4956"/>
    <n v="171"/>
    <n v="5.6"/>
    <n v="957.59999999999991"/>
  </r>
  <r>
    <x v="9"/>
    <x v="5"/>
    <x v="15"/>
    <n v="5355"/>
    <n v="204"/>
    <n v="7.64"/>
    <n v="1558.56"/>
  </r>
  <r>
    <x v="8"/>
    <x v="5"/>
    <x v="8"/>
    <n v="7259"/>
    <n v="276"/>
    <n v="11.7"/>
    <n v="3229.2"/>
  </r>
  <r>
    <x v="1"/>
    <x v="0"/>
    <x v="21"/>
    <n v="6279"/>
    <n v="45"/>
    <n v="5.6"/>
    <n v="251.99999999999997"/>
  </r>
  <r>
    <x v="0"/>
    <x v="4"/>
    <x v="12"/>
    <n v="2541"/>
    <n v="45"/>
    <n v="7.16"/>
    <n v="322.2"/>
  </r>
  <r>
    <x v="4"/>
    <x v="1"/>
    <x v="18"/>
    <n v="3864"/>
    <n v="177"/>
    <n v="16.73"/>
    <n v="2961.21"/>
  </r>
  <r>
    <x v="6"/>
    <x v="2"/>
    <x v="11"/>
    <n v="6146"/>
    <n v="63"/>
    <n v="9.33"/>
    <n v="587.79"/>
  </r>
  <r>
    <x v="2"/>
    <x v="3"/>
    <x v="3"/>
    <n v="2639"/>
    <n v="204"/>
    <n v="6.47"/>
    <n v="1319.8799999999999"/>
  </r>
  <r>
    <x v="1"/>
    <x v="0"/>
    <x v="7"/>
    <n v="1890"/>
    <n v="195"/>
    <n v="9.77"/>
    <n v="1905.1499999999999"/>
  </r>
  <r>
    <x v="5"/>
    <x v="5"/>
    <x v="8"/>
    <n v="1932"/>
    <n v="369"/>
    <n v="11.7"/>
    <n v="4317.3"/>
  </r>
  <r>
    <x v="8"/>
    <x v="5"/>
    <x v="4"/>
    <n v="6300"/>
    <n v="42"/>
    <n v="13.15"/>
    <n v="552.30000000000007"/>
  </r>
  <r>
    <x v="4"/>
    <x v="0"/>
    <x v="0"/>
    <n v="560"/>
    <n v="81"/>
    <n v="14.49"/>
    <n v="1173.69"/>
  </r>
  <r>
    <x v="2"/>
    <x v="0"/>
    <x v="21"/>
    <n v="2856"/>
    <n v="246"/>
    <n v="5.6"/>
    <n v="1377.6"/>
  </r>
  <r>
    <x v="2"/>
    <x v="5"/>
    <x v="9"/>
    <n v="707"/>
    <n v="174"/>
    <n v="3.11"/>
    <n v="541.14"/>
  </r>
  <r>
    <x v="1"/>
    <x v="1"/>
    <x v="0"/>
    <n v="3598"/>
    <n v="81"/>
    <n v="14.49"/>
    <n v="1173.69"/>
  </r>
  <r>
    <x v="0"/>
    <x v="1"/>
    <x v="7"/>
    <n v="6853"/>
    <n v="372"/>
    <n v="9.77"/>
    <n v="3634.44"/>
  </r>
  <r>
    <x v="0"/>
    <x v="1"/>
    <x v="10"/>
    <n v="4725"/>
    <n v="174"/>
    <n v="8.7899999999999991"/>
    <n v="1529.4599999999998"/>
  </r>
  <r>
    <x v="3"/>
    <x v="2"/>
    <x v="1"/>
    <n v="10304"/>
    <n v="84"/>
    <n v="8.65"/>
    <n v="726.6"/>
  </r>
  <r>
    <x v="3"/>
    <x v="5"/>
    <x v="10"/>
    <n v="1274"/>
    <n v="225"/>
    <n v="8.7899999999999991"/>
    <n v="1977.7499999999998"/>
  </r>
  <r>
    <x v="6"/>
    <x v="2"/>
    <x v="0"/>
    <n v="1526"/>
    <n v="105"/>
    <n v="14.49"/>
    <n v="1521.45"/>
  </r>
  <r>
    <x v="0"/>
    <x v="3"/>
    <x v="19"/>
    <n v="3101"/>
    <n v="225"/>
    <n v="10.38"/>
    <n v="2335.5"/>
  </r>
  <r>
    <x v="7"/>
    <x v="0"/>
    <x v="8"/>
    <n v="1057"/>
    <n v="54"/>
    <n v="11.7"/>
    <n v="631.79999999999995"/>
  </r>
  <r>
    <x v="5"/>
    <x v="0"/>
    <x v="21"/>
    <n v="5306"/>
    <n v="0"/>
    <n v="5.6"/>
    <n v="0"/>
  </r>
  <r>
    <x v="6"/>
    <x v="3"/>
    <x v="17"/>
    <n v="4018"/>
    <n v="171"/>
    <n v="4.97"/>
    <n v="849.87"/>
  </r>
  <r>
    <x v="2"/>
    <x v="5"/>
    <x v="10"/>
    <n v="938"/>
    <n v="189"/>
    <n v="8.7899999999999991"/>
    <n v="1661.31"/>
  </r>
  <r>
    <x v="5"/>
    <x v="4"/>
    <x v="3"/>
    <n v="1778"/>
    <n v="270"/>
    <n v="6.47"/>
    <n v="1746.8999999999999"/>
  </r>
  <r>
    <x v="4"/>
    <x v="3"/>
    <x v="0"/>
    <n v="1638"/>
    <n v="63"/>
    <n v="14.49"/>
    <n v="912.87"/>
  </r>
  <r>
    <x v="3"/>
    <x v="4"/>
    <x v="4"/>
    <n v="154"/>
    <n v="21"/>
    <n v="13.15"/>
    <n v="276.15000000000003"/>
  </r>
  <r>
    <x v="5"/>
    <x v="0"/>
    <x v="7"/>
    <n v="9835"/>
    <n v="207"/>
    <n v="9.77"/>
    <n v="2022.3899999999999"/>
  </r>
  <r>
    <x v="2"/>
    <x v="0"/>
    <x v="13"/>
    <n v="7273"/>
    <n v="96"/>
    <n v="10.62"/>
    <n v="1019.52"/>
  </r>
  <r>
    <x v="6"/>
    <x v="3"/>
    <x v="7"/>
    <n v="6909"/>
    <n v="81"/>
    <n v="9.77"/>
    <n v="791.37"/>
  </r>
  <r>
    <x v="2"/>
    <x v="3"/>
    <x v="17"/>
    <n v="3920"/>
    <n v="306"/>
    <n v="4.97"/>
    <n v="1520.82"/>
  </r>
  <r>
    <x v="9"/>
    <x v="3"/>
    <x v="20"/>
    <n v="4858"/>
    <n v="279"/>
    <n v="9"/>
    <n v="2511"/>
  </r>
  <r>
    <x v="7"/>
    <x v="4"/>
    <x v="2"/>
    <n v="3549"/>
    <n v="3"/>
    <n v="11.88"/>
    <n v="35.64"/>
  </r>
  <r>
    <x v="5"/>
    <x v="3"/>
    <x v="18"/>
    <n v="966"/>
    <n v="198"/>
    <n v="16.73"/>
    <n v="3312.54"/>
  </r>
  <r>
    <x v="6"/>
    <x v="3"/>
    <x v="3"/>
    <n v="385"/>
    <n v="249"/>
    <n v="6.47"/>
    <n v="1611.03"/>
  </r>
  <r>
    <x v="4"/>
    <x v="5"/>
    <x v="10"/>
    <n v="2219"/>
    <n v="75"/>
    <n v="8.7899999999999991"/>
    <n v="659.24999999999989"/>
  </r>
  <r>
    <x v="2"/>
    <x v="2"/>
    <x v="1"/>
    <n v="2954"/>
    <n v="189"/>
    <n v="8.65"/>
    <n v="1634.8500000000001"/>
  </r>
  <r>
    <x v="5"/>
    <x v="2"/>
    <x v="1"/>
    <n v="280"/>
    <n v="87"/>
    <n v="8.65"/>
    <n v="752.55000000000007"/>
  </r>
  <r>
    <x v="3"/>
    <x v="2"/>
    <x v="0"/>
    <n v="6118"/>
    <n v="174"/>
    <n v="14.49"/>
    <n v="2521.2600000000002"/>
  </r>
  <r>
    <x v="7"/>
    <x v="3"/>
    <x v="16"/>
    <n v="4802"/>
    <n v="36"/>
    <n v="11.73"/>
    <n v="422.28000000000003"/>
  </r>
  <r>
    <x v="2"/>
    <x v="4"/>
    <x v="17"/>
    <n v="4137"/>
    <n v="60"/>
    <n v="4.97"/>
    <n v="298.2"/>
  </r>
  <r>
    <x v="8"/>
    <x v="1"/>
    <x v="14"/>
    <n v="2023"/>
    <n v="78"/>
    <n v="6.49"/>
    <n v="506.22"/>
  </r>
  <r>
    <x v="2"/>
    <x v="2"/>
    <x v="0"/>
    <n v="9051"/>
    <n v="57"/>
    <n v="14.49"/>
    <n v="825.93000000000006"/>
  </r>
  <r>
    <x v="2"/>
    <x v="0"/>
    <x v="19"/>
    <n v="2919"/>
    <n v="45"/>
    <n v="10.38"/>
    <n v="467.1"/>
  </r>
  <r>
    <x v="3"/>
    <x v="4"/>
    <x v="7"/>
    <n v="5915"/>
    <n v="3"/>
    <n v="9.77"/>
    <n v="29.31"/>
  </r>
  <r>
    <x v="9"/>
    <x v="1"/>
    <x v="16"/>
    <n v="2562"/>
    <n v="6"/>
    <n v="11.73"/>
    <n v="70.38"/>
  </r>
  <r>
    <x v="6"/>
    <x v="0"/>
    <x v="4"/>
    <n v="8813"/>
    <n v="21"/>
    <n v="13.15"/>
    <n v="276.15000000000003"/>
  </r>
  <r>
    <x v="6"/>
    <x v="2"/>
    <x v="3"/>
    <n v="6111"/>
    <n v="3"/>
    <n v="6.47"/>
    <n v="19.41"/>
  </r>
  <r>
    <x v="1"/>
    <x v="5"/>
    <x v="6"/>
    <n v="3507"/>
    <n v="288"/>
    <n v="5.79"/>
    <n v="1667.52"/>
  </r>
  <r>
    <x v="4"/>
    <x v="2"/>
    <x v="11"/>
    <n v="4319"/>
    <n v="30"/>
    <n v="9.33"/>
    <n v="279.89999999999998"/>
  </r>
  <r>
    <x v="0"/>
    <x v="4"/>
    <x v="21"/>
    <n v="609"/>
    <n v="87"/>
    <n v="5.6"/>
    <n v="487.2"/>
  </r>
  <r>
    <x v="0"/>
    <x v="3"/>
    <x v="18"/>
    <n v="6370"/>
    <n v="30"/>
    <n v="16.73"/>
    <n v="501.90000000000003"/>
  </r>
  <r>
    <x v="6"/>
    <x v="4"/>
    <x v="15"/>
    <n v="5474"/>
    <n v="168"/>
    <n v="7.64"/>
    <n v="1283.52"/>
  </r>
  <r>
    <x v="0"/>
    <x v="2"/>
    <x v="18"/>
    <n v="3164"/>
    <n v="306"/>
    <n v="16.73"/>
    <n v="5119.38"/>
  </r>
  <r>
    <x v="4"/>
    <x v="1"/>
    <x v="2"/>
    <n v="1302"/>
    <n v="402"/>
    <n v="11.88"/>
    <n v="4775.76"/>
  </r>
  <r>
    <x v="8"/>
    <x v="0"/>
    <x v="19"/>
    <n v="7308"/>
    <n v="327"/>
    <n v="10.38"/>
    <n v="3394.26"/>
  </r>
  <r>
    <x v="0"/>
    <x v="0"/>
    <x v="18"/>
    <n v="6132"/>
    <n v="93"/>
    <n v="16.73"/>
    <n v="1555.89"/>
  </r>
  <r>
    <x v="9"/>
    <x v="1"/>
    <x v="8"/>
    <n v="3472"/>
    <n v="96"/>
    <n v="11.7"/>
    <n v="1123.1999999999998"/>
  </r>
  <r>
    <x v="1"/>
    <x v="3"/>
    <x v="3"/>
    <n v="9660"/>
    <n v="27"/>
    <n v="6.47"/>
    <n v="174.69"/>
  </r>
  <r>
    <x v="2"/>
    <x v="4"/>
    <x v="21"/>
    <n v="2436"/>
    <n v="99"/>
    <n v="5.6"/>
    <n v="554.4"/>
  </r>
  <r>
    <x v="2"/>
    <x v="4"/>
    <x v="5"/>
    <n v="9506"/>
    <n v="87"/>
    <n v="12.37"/>
    <n v="1076.1899999999998"/>
  </r>
  <r>
    <x v="9"/>
    <x v="0"/>
    <x v="20"/>
    <n v="245"/>
    <n v="288"/>
    <n v="9"/>
    <n v="2592"/>
  </r>
  <r>
    <x v="1"/>
    <x v="1"/>
    <x v="13"/>
    <n v="2702"/>
    <n v="363"/>
    <n v="10.62"/>
    <n v="3855.0599999999995"/>
  </r>
  <r>
    <x v="9"/>
    <x v="5"/>
    <x v="9"/>
    <n v="700"/>
    <n v="87"/>
    <n v="3.11"/>
    <n v="270.57"/>
  </r>
  <r>
    <x v="4"/>
    <x v="5"/>
    <x v="9"/>
    <n v="3759"/>
    <n v="150"/>
    <n v="3.11"/>
    <n v="466.5"/>
  </r>
  <r>
    <x v="7"/>
    <x v="1"/>
    <x v="9"/>
    <n v="1589"/>
    <n v="303"/>
    <n v="3.11"/>
    <n v="942.32999999999993"/>
  </r>
  <r>
    <x v="5"/>
    <x v="1"/>
    <x v="19"/>
    <n v="5194"/>
    <n v="288"/>
    <n v="10.38"/>
    <n v="2989.44"/>
  </r>
  <r>
    <x v="9"/>
    <x v="2"/>
    <x v="11"/>
    <n v="945"/>
    <n v="75"/>
    <n v="9.33"/>
    <n v="699.75"/>
  </r>
  <r>
    <x v="0"/>
    <x v="4"/>
    <x v="6"/>
    <n v="1988"/>
    <n v="39"/>
    <n v="5.79"/>
    <n v="225.81"/>
  </r>
  <r>
    <x v="4"/>
    <x v="5"/>
    <x v="1"/>
    <n v="6734"/>
    <n v="123"/>
    <n v="8.65"/>
    <n v="1063.95"/>
  </r>
  <r>
    <x v="0"/>
    <x v="2"/>
    <x v="2"/>
    <n v="217"/>
    <n v="36"/>
    <n v="11.88"/>
    <n v="427.68"/>
  </r>
  <r>
    <x v="6"/>
    <x v="5"/>
    <x v="7"/>
    <n v="6279"/>
    <n v="237"/>
    <n v="9.77"/>
    <n v="2315.4899999999998"/>
  </r>
  <r>
    <x v="0"/>
    <x v="2"/>
    <x v="11"/>
    <n v="4424"/>
    <n v="201"/>
    <n v="9.33"/>
    <n v="1875.33"/>
  </r>
  <r>
    <x v="7"/>
    <x v="2"/>
    <x v="9"/>
    <n v="189"/>
    <n v="48"/>
    <n v="3.11"/>
    <n v="149.28"/>
  </r>
  <r>
    <x v="6"/>
    <x v="1"/>
    <x v="7"/>
    <n v="490"/>
    <n v="84"/>
    <n v="9.77"/>
    <n v="820.68"/>
  </r>
  <r>
    <x v="1"/>
    <x v="0"/>
    <x v="20"/>
    <n v="434"/>
    <n v="87"/>
    <n v="9"/>
    <n v="783"/>
  </r>
  <r>
    <x v="5"/>
    <x v="4"/>
    <x v="0"/>
    <n v="10129"/>
    <n v="312"/>
    <n v="14.49"/>
    <n v="4520.88"/>
  </r>
  <r>
    <x v="8"/>
    <x v="3"/>
    <x v="19"/>
    <n v="1652"/>
    <n v="102"/>
    <n v="10.38"/>
    <n v="1058.76"/>
  </r>
  <r>
    <x v="1"/>
    <x v="4"/>
    <x v="20"/>
    <n v="6433"/>
    <n v="78"/>
    <n v="9"/>
    <n v="702"/>
  </r>
  <r>
    <x v="8"/>
    <x v="5"/>
    <x v="14"/>
    <n v="2212"/>
    <n v="117"/>
    <n v="6.49"/>
    <n v="759.33"/>
  </r>
  <r>
    <x v="3"/>
    <x v="1"/>
    <x v="15"/>
    <n v="609"/>
    <n v="99"/>
    <n v="7.64"/>
    <n v="756.36"/>
  </r>
  <r>
    <x v="0"/>
    <x v="1"/>
    <x v="17"/>
    <n v="1638"/>
    <n v="48"/>
    <n v="4.97"/>
    <n v="238.56"/>
  </r>
  <r>
    <x v="5"/>
    <x v="5"/>
    <x v="16"/>
    <n v="3829"/>
    <n v="24"/>
    <n v="11.73"/>
    <n v="281.52"/>
  </r>
  <r>
    <x v="0"/>
    <x v="3"/>
    <x v="16"/>
    <n v="5775"/>
    <n v="42"/>
    <n v="11.73"/>
    <n v="492.66"/>
  </r>
  <r>
    <x v="4"/>
    <x v="1"/>
    <x v="13"/>
    <n v="1071"/>
    <n v="270"/>
    <n v="10.62"/>
    <n v="2867.3999999999996"/>
  </r>
  <r>
    <x v="1"/>
    <x v="2"/>
    <x v="14"/>
    <n v="5019"/>
    <n v="150"/>
    <n v="6.49"/>
    <n v="973.5"/>
  </r>
  <r>
    <x v="7"/>
    <x v="0"/>
    <x v="16"/>
    <n v="2863"/>
    <n v="42"/>
    <n v="11.73"/>
    <n v="492.66"/>
  </r>
  <r>
    <x v="0"/>
    <x v="1"/>
    <x v="12"/>
    <n v="1617"/>
    <n v="126"/>
    <n v="7.16"/>
    <n v="902.16"/>
  </r>
  <r>
    <x v="4"/>
    <x v="0"/>
    <x v="21"/>
    <n v="6818"/>
    <n v="6"/>
    <n v="5.6"/>
    <n v="33.599999999999994"/>
  </r>
  <r>
    <x v="8"/>
    <x v="1"/>
    <x v="16"/>
    <n v="6657"/>
    <n v="276"/>
    <n v="11.73"/>
    <n v="3237.48"/>
  </r>
  <r>
    <x v="8"/>
    <x v="5"/>
    <x v="9"/>
    <n v="2919"/>
    <n v="93"/>
    <n v="3.11"/>
    <n v="289.22999999999996"/>
  </r>
  <r>
    <x v="7"/>
    <x v="2"/>
    <x v="6"/>
    <n v="3094"/>
    <n v="246"/>
    <n v="5.79"/>
    <n v="1424.34"/>
  </r>
  <r>
    <x v="4"/>
    <x v="3"/>
    <x v="17"/>
    <n v="2989"/>
    <n v="3"/>
    <n v="4.97"/>
    <n v="14.91"/>
  </r>
  <r>
    <x v="1"/>
    <x v="4"/>
    <x v="18"/>
    <n v="2268"/>
    <n v="63"/>
    <n v="16.73"/>
    <n v="1053.99"/>
  </r>
  <r>
    <x v="6"/>
    <x v="1"/>
    <x v="6"/>
    <n v="4753"/>
    <n v="246"/>
    <n v="5.79"/>
    <n v="1424.34"/>
  </r>
  <r>
    <x v="7"/>
    <x v="5"/>
    <x v="15"/>
    <n v="7511"/>
    <n v="120"/>
    <n v="7.64"/>
    <n v="916.8"/>
  </r>
  <r>
    <x v="7"/>
    <x v="4"/>
    <x v="6"/>
    <n v="4326"/>
    <n v="348"/>
    <n v="5.79"/>
    <n v="2014.92"/>
  </r>
  <r>
    <x v="3"/>
    <x v="5"/>
    <x v="14"/>
    <n v="4935"/>
    <n v="126"/>
    <n v="6.49"/>
    <n v="817.74"/>
  </r>
  <r>
    <x v="4"/>
    <x v="1"/>
    <x v="0"/>
    <n v="4781"/>
    <n v="123"/>
    <n v="14.49"/>
    <n v="1782.27"/>
  </r>
  <r>
    <x v="6"/>
    <x v="4"/>
    <x v="4"/>
    <n v="7483"/>
    <n v="45"/>
    <n v="13.15"/>
    <n v="591.75"/>
  </r>
  <r>
    <x v="9"/>
    <x v="4"/>
    <x v="2"/>
    <n v="6860"/>
    <n v="126"/>
    <n v="11.88"/>
    <n v="1496.88"/>
  </r>
  <r>
    <x v="0"/>
    <x v="0"/>
    <x v="12"/>
    <n v="9002"/>
    <n v="72"/>
    <n v="7.16"/>
    <n v="515.52"/>
  </r>
  <r>
    <x v="4"/>
    <x v="2"/>
    <x v="12"/>
    <n v="1400"/>
    <n v="135"/>
    <n v="7.16"/>
    <n v="966.6"/>
  </r>
  <r>
    <x v="9"/>
    <x v="5"/>
    <x v="7"/>
    <n v="4053"/>
    <n v="24"/>
    <n v="9.77"/>
    <n v="234.48"/>
  </r>
  <r>
    <x v="5"/>
    <x v="2"/>
    <x v="6"/>
    <n v="2149"/>
    <n v="117"/>
    <n v="5.79"/>
    <n v="677.43"/>
  </r>
  <r>
    <x v="8"/>
    <x v="3"/>
    <x v="12"/>
    <n v="3640"/>
    <n v="51"/>
    <n v="7.16"/>
    <n v="365.16"/>
  </r>
  <r>
    <x v="7"/>
    <x v="3"/>
    <x v="14"/>
    <n v="630"/>
    <n v="36"/>
    <n v="6.49"/>
    <n v="233.64000000000001"/>
  </r>
  <r>
    <x v="2"/>
    <x v="1"/>
    <x v="18"/>
    <n v="2429"/>
    <n v="144"/>
    <n v="16.73"/>
    <n v="2409.12"/>
  </r>
  <r>
    <x v="2"/>
    <x v="2"/>
    <x v="4"/>
    <n v="2142"/>
    <n v="114"/>
    <n v="13.15"/>
    <n v="1499.1000000000001"/>
  </r>
  <r>
    <x v="5"/>
    <x v="0"/>
    <x v="0"/>
    <n v="6454"/>
    <n v="54"/>
    <n v="14.49"/>
    <n v="782.46"/>
  </r>
  <r>
    <x v="5"/>
    <x v="0"/>
    <x v="10"/>
    <n v="4487"/>
    <n v="333"/>
    <n v="8.7899999999999991"/>
    <n v="2927.0699999999997"/>
  </r>
  <r>
    <x v="8"/>
    <x v="0"/>
    <x v="2"/>
    <n v="938"/>
    <n v="366"/>
    <n v="11.88"/>
    <n v="4348.08"/>
  </r>
  <r>
    <x v="8"/>
    <x v="4"/>
    <x v="21"/>
    <n v="8841"/>
    <n v="303"/>
    <n v="5.6"/>
    <n v="1696.8"/>
  </r>
  <r>
    <x v="7"/>
    <x v="3"/>
    <x v="5"/>
    <n v="4018"/>
    <n v="126"/>
    <n v="12.37"/>
    <n v="1558.62"/>
  </r>
  <r>
    <x v="3"/>
    <x v="0"/>
    <x v="16"/>
    <n v="714"/>
    <n v="231"/>
    <n v="11.73"/>
    <n v="2709.63"/>
  </r>
  <r>
    <x v="2"/>
    <x v="4"/>
    <x v="4"/>
    <n v="3850"/>
    <n v="102"/>
    <n v="13.15"/>
    <n v="1341.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B250883-E2A3-4A20-B7B8-D9E336A2516A}" name="PivotTable1" cacheId="122" applyNumberFormats="0" applyBorderFormats="0" applyFontFormats="0" applyPatternFormats="0" applyAlignmentFormats="0" applyWidthHeightFormats="1" dataCaption="Values" updatedVersion="8" minRefreshableVersion="3" useAutoFormatting="1" rowGrandTotals="0" colGrandTotals="0" itemPrintTitles="1" createdVersion="7" indent="0" outline="1" outlineData="1" multipleFieldFilters="0" chartFormat="2">
  <location ref="D6:G12" firstHeaderRow="0" firstDataRow="1" firstDataCol="1"/>
  <pivotFields count="7">
    <pivotField showAll="0">
      <items count="11">
        <item h="1" x="7"/>
        <item h="1" x="1"/>
        <item h="1" x="3"/>
        <item h="1" x="5"/>
        <item h="1" x="4"/>
        <item h="1" x="6"/>
        <item h="1" x="8"/>
        <item x="2"/>
        <item h="1" x="9"/>
        <item h="1"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6" showAll="0"/>
    <pivotField dataField="1" numFmtId="3" showAll="0"/>
    <pivotField showAll="0"/>
    <pivotField numFmtId="165" showAll="0"/>
  </pivotFields>
  <rowFields count="1">
    <field x="1"/>
  </rowFields>
  <rowItems count="6">
    <i>
      <x v="2"/>
    </i>
    <i>
      <x v="1"/>
    </i>
    <i>
      <x/>
    </i>
    <i>
      <x v="3"/>
    </i>
    <i>
      <x v="5"/>
    </i>
    <i>
      <x v="4"/>
    </i>
  </rowItems>
  <colFields count="1">
    <field x="-2"/>
  </colFields>
  <colItems count="3">
    <i>
      <x/>
    </i>
    <i i="1">
      <x v="1"/>
    </i>
    <i i="2">
      <x v="2"/>
    </i>
  </colItems>
  <dataFields count="3">
    <dataField name="Sum of Amount" fld="3" baseField="1" baseItem="0" numFmtId="166"/>
    <dataField name=" " fld="3" baseField="0" baseItem="0"/>
    <dataField name="Sum of Units" fld="4" baseField="1" baseItem="0" numFmtId="164"/>
  </dataFields>
  <formats count="12">
    <format dxfId="24">
      <pivotArea outline="0" collapsedLevelsAreSubtotals="1" fieldPosition="0">
        <references count="1">
          <reference field="4294967294" count="1" selected="0">
            <x v="0"/>
          </reference>
        </references>
      </pivotArea>
    </format>
    <format dxfId="23">
      <pivotArea outline="0" collapsedLevelsAreSubtotals="1" fieldPosition="0">
        <references count="1">
          <reference field="4294967294" count="1" selected="0">
            <x v="2"/>
          </reference>
        </references>
      </pivotArea>
    </format>
    <format dxfId="22">
      <pivotArea type="all" dataOnly="0" outline="0" fieldPosition="0"/>
    </format>
    <format dxfId="21">
      <pivotArea outline="0" collapsedLevelsAreSubtotals="1" fieldPosition="0"/>
    </format>
    <format dxfId="20">
      <pivotArea field="1" type="button" dataOnly="0" labelOnly="1" outline="0" axis="axisRow" fieldPosition="0"/>
    </format>
    <format dxfId="19">
      <pivotArea dataOnly="0" labelOnly="1" fieldPosition="0">
        <references count="1">
          <reference field="1" count="0"/>
        </references>
      </pivotArea>
    </format>
    <format dxfId="18">
      <pivotArea dataOnly="0" labelOnly="1" outline="0" fieldPosition="0">
        <references count="1">
          <reference field="4294967294" count="3">
            <x v="0"/>
            <x v="1"/>
            <x v="2"/>
          </reference>
        </references>
      </pivotArea>
    </format>
    <format dxfId="17">
      <pivotArea type="all" dataOnly="0" outline="0" fieldPosition="0"/>
    </format>
    <format dxfId="16">
      <pivotArea outline="0" collapsedLevelsAreSubtotals="1" fieldPosition="0"/>
    </format>
    <format dxfId="15">
      <pivotArea field="1" type="button" dataOnly="0" labelOnly="1" outline="0" axis="axisRow" fieldPosition="0"/>
    </format>
    <format dxfId="14">
      <pivotArea dataOnly="0" labelOnly="1" fieldPosition="0">
        <references count="1">
          <reference field="1" count="0"/>
        </references>
      </pivotArea>
    </format>
    <format dxfId="13">
      <pivotArea dataOnly="0" labelOnly="1" outline="0" fieldPosition="0">
        <references count="1">
          <reference field="4294967294" count="3">
            <x v="0"/>
            <x v="1"/>
            <x v="2"/>
          </reference>
        </references>
      </pivotArea>
    </format>
  </formats>
  <conditionalFormats count="1">
    <conditionalFormat scope="field" priority="2">
      <pivotAreas count="1">
        <pivotArea outline="0" collapsedLevelsAreSubtotals="1" fieldPosition="0">
          <references count="2">
            <reference field="4294967294" count="1" selected="0">
              <x v="1"/>
            </reference>
            <reference field="1" count="0" selected="0"/>
          </references>
        </pivotArea>
      </pivotAreas>
    </conditionalFormat>
  </conditional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1" format="3" series="1">
      <pivotArea type="data" outline="0" fieldPosition="0">
        <references count="1">
          <reference field="4294967294" count="1" selected="0">
            <x v="0"/>
          </reference>
        </references>
      </pivotArea>
    </chartFormat>
    <chartFormat chart="1" format="4" series="1">
      <pivotArea type="data" outline="0" fieldPosition="0">
        <references count="1">
          <reference field="4294967294" count="1" selected="0">
            <x v="1"/>
          </reference>
        </references>
      </pivotArea>
    </chartFormat>
    <chartFormat chart="1" format="5" series="1">
      <pivotArea type="data" outline="0" fieldPosition="0">
        <references count="1">
          <reference field="4294967294" count="1" selected="0">
            <x v="2"/>
          </reference>
        </references>
      </pivotArea>
    </chartFormat>
  </chart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072CE83-06CA-4E04-AC59-D5AE0FD4156B}" name="PivotTable2" cacheId="245" applyNumberFormats="0" applyBorderFormats="0" applyFontFormats="0" applyPatternFormats="0" applyAlignmentFormats="0" applyWidthHeightFormats="1" dataCaption="Values" updatedVersion="8" minRefreshableVersion="3" useAutoFormatting="1" subtotalHiddenItems="1" itemPrintTitles="1" createdVersion="7" indent="0" outline="1" outlineData="1" multipleFieldFilters="0">
  <location ref="B2:C8" firstHeaderRow="1" firstDataRow="1" firstDataCol="1"/>
  <pivotFields count="2">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6">
    <i>
      <x v="4"/>
    </i>
    <i>
      <x v="3"/>
    </i>
    <i>
      <x/>
    </i>
    <i>
      <x v="2"/>
    </i>
    <i>
      <x v="1"/>
    </i>
    <i t="grand">
      <x/>
    </i>
  </rowItems>
  <colItems count="1">
    <i/>
  </colItems>
  <dataFields count="1">
    <dataField fld="1" subtotal="count" baseField="0" baseItem="0"/>
  </dataFields>
  <pivotHierarchies count="1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3">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 (version 1).xlsb!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DF99B28-502B-44AF-9FCE-B1BF078E15AB}" name="PivotTable2" cacheId="1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4:G17" firstHeaderRow="1" firstDataRow="1" firstDataCol="1"/>
  <pivotFields count="7">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items count="7">
        <item x="4"/>
        <item x="2"/>
        <item x="5"/>
        <item x="0"/>
        <item x="3"/>
        <item x="1"/>
        <item t="default"/>
      </items>
    </pivotField>
    <pivotField showAll="0"/>
    <pivotField dataField="1" numFmtId="6" showAll="0"/>
    <pivotField numFmtId="3" showAll="0"/>
    <pivotField showAll="0"/>
    <pivotField numFmtId="165" showAll="0"/>
  </pivotFields>
  <rowFields count="2">
    <field x="1"/>
    <field x="0"/>
  </rowFields>
  <rowItems count="13">
    <i>
      <x/>
    </i>
    <i r="1">
      <x v="2"/>
    </i>
    <i>
      <x v="1"/>
    </i>
    <i r="1">
      <x v="1"/>
    </i>
    <i>
      <x v="2"/>
    </i>
    <i r="1">
      <x v="1"/>
    </i>
    <i>
      <x v="3"/>
    </i>
    <i r="1">
      <x v="8"/>
    </i>
    <i>
      <x v="4"/>
    </i>
    <i r="1">
      <x v="2"/>
    </i>
    <i>
      <x v="5"/>
    </i>
    <i r="1">
      <x/>
    </i>
    <i t="grand">
      <x/>
    </i>
  </rowItems>
  <colItems count="1">
    <i/>
  </colItems>
  <dataFields count="1">
    <dataField name="Sum of Amount" fld="3" baseField="0" baseItem="0" numFmtId="44"/>
  </dataFields>
  <formats count="2">
    <format dxfId="10">
      <pivotArea outline="0" collapsedLevelsAreSubtotals="1" fieldPosition="0"/>
    </format>
    <format dxfId="9">
      <pivotArea dataOnly="0" labelOnly="1" outline="0" axis="axisValues" fieldPosition="0"/>
    </format>
  </formats>
  <pivotTableStyleInfo name="PivotStyleLight16" showRowHeaders="1" showColHeaders="1" showRowStripes="0" showColStripes="0" showLastColumn="1"/>
  <filters count="1">
    <filter fld="0" type="count" evalOrder="-1" id="2"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D9DA4B-7612-47BE-B8BD-886C073FCC41}" name="PivotTable1" cacheId="1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C17" firstHeaderRow="1" firstDataRow="1" firstDataCol="1"/>
  <pivotFields count="7">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items count="7">
        <item x="4"/>
        <item x="2"/>
        <item x="5"/>
        <item x="0"/>
        <item x="3"/>
        <item x="1"/>
        <item t="default"/>
      </items>
    </pivotField>
    <pivotField showAll="0"/>
    <pivotField dataField="1" numFmtId="6" showAll="0"/>
    <pivotField numFmtId="3" showAll="0"/>
    <pivotField showAll="0"/>
    <pivotField numFmtId="165" showAll="0"/>
  </pivotFields>
  <rowFields count="2">
    <field x="1"/>
    <field x="0"/>
  </rowFields>
  <rowItems count="13">
    <i>
      <x/>
    </i>
    <i r="1">
      <x v="5"/>
    </i>
    <i>
      <x v="1"/>
    </i>
    <i r="1">
      <x v="5"/>
    </i>
    <i>
      <x v="2"/>
    </i>
    <i r="1">
      <x v="5"/>
    </i>
    <i>
      <x v="3"/>
    </i>
    <i r="1">
      <x v="3"/>
    </i>
    <i>
      <x v="4"/>
    </i>
    <i r="1">
      <x/>
    </i>
    <i>
      <x v="5"/>
    </i>
    <i r="1">
      <x v="9"/>
    </i>
    <i t="grand">
      <x/>
    </i>
  </rowItems>
  <colItems count="1">
    <i/>
  </colItems>
  <dataFields count="1">
    <dataField name="Sum of Amount" fld="3" baseField="0" baseItem="0" numFmtId="44"/>
  </dataFields>
  <formats count="2">
    <format dxfId="12">
      <pivotArea outline="0" collapsedLevelsAreSubtotals="1" fieldPosition="0"/>
    </format>
    <format dxfId="11">
      <pivotArea dataOnly="0" labelOnly="1" outline="0" axis="axisValues" fieldPosition="0"/>
    </format>
  </formats>
  <pivotTableStyleInfo name="PivotStyleLight16" showRowHeaders="1" showColHeaders="1" showRowStripes="0" showColStripes="0" showLastColumn="1"/>
  <filters count="1">
    <filter fld="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56F3F4C-02CD-49E3-9C48-7C9C2D72A88B}" name="PivotTable5" cacheId="24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2:B25" firstHeaderRow="1" firstDataRow="1" firstDataCol="1"/>
  <pivotFields count="2">
    <pivotField axis="axisRow" allDrilled="1" subtotalTop="0" showAll="0" dataSourceSort="1" defaultSubtotal="0" defaultAttributeDrillState="1">
      <items count="22">
        <item x="0"/>
        <item x="1"/>
        <item x="2"/>
        <item x="3"/>
        <item x="4"/>
        <item x="5"/>
        <item x="6"/>
        <item x="7"/>
        <item x="8"/>
        <item x="9"/>
        <item x="10"/>
        <item x="11"/>
        <item x="12"/>
        <item x="13"/>
        <item x="14"/>
        <item x="15"/>
        <item x="16"/>
        <item x="17"/>
        <item x="18"/>
        <item x="19"/>
        <item x="20"/>
        <item x="21"/>
      </items>
    </pivotField>
    <pivotField dataField="1" subtotalTop="0" showAll="0" defaultSubtotal="0"/>
  </pivotFields>
  <rowFields count="1">
    <field x="0"/>
  </rowFields>
  <rowItems count="23">
    <i>
      <x/>
    </i>
    <i>
      <x v="1"/>
    </i>
    <i>
      <x v="2"/>
    </i>
    <i>
      <x v="3"/>
    </i>
    <i>
      <x v="4"/>
    </i>
    <i>
      <x v="5"/>
    </i>
    <i>
      <x v="6"/>
    </i>
    <i>
      <x v="7"/>
    </i>
    <i>
      <x v="8"/>
    </i>
    <i>
      <x v="9"/>
    </i>
    <i>
      <x v="10"/>
    </i>
    <i>
      <x v="11"/>
    </i>
    <i>
      <x v="12"/>
    </i>
    <i>
      <x v="13"/>
    </i>
    <i>
      <x v="14"/>
    </i>
    <i>
      <x v="15"/>
    </i>
    <i>
      <x v="16"/>
    </i>
    <i>
      <x v="17"/>
    </i>
    <i>
      <x v="18"/>
    </i>
    <i>
      <x v="19"/>
    </i>
    <i>
      <x v="20"/>
    </i>
    <i>
      <x v="21"/>
    </i>
    <i t="grand">
      <x/>
    </i>
  </rowItems>
  <colItems count="1">
    <i/>
  </colItems>
  <dataFields count="1">
    <dataField fld="1" subtotal="count" baseField="0" baseItem="0"/>
  </dataFields>
  <formats count="2">
    <format dxfId="5">
      <pivotArea outline="0" collapsedLevelsAreSubtotals="1" fieldPosition="0">
        <references count="1">
          <reference field="4294967294" count="1" selected="0">
            <x v="0"/>
          </reference>
        </references>
      </pivotArea>
    </format>
    <format dxfId="6">
      <pivotArea dataOnly="0" labelOnly="1" outline="0" fieldPosition="0">
        <references count="1">
          <reference field="4294967294" count="1">
            <x v="0"/>
          </reference>
        </references>
      </pivotArea>
    </format>
  </formats>
  <pivotHierarchies count="18">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 (version 1).xlsb!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DFC7EB6-B73E-4F19-90DF-3BC6602253A8}" name="PivotTable9" cacheId="33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B3:F26" firstHeaderRow="0" firstDataRow="1" firstDataCol="1"/>
  <pivotFields count="6">
    <pivotField axis="axisRow" allDrilled="1" subtotalTop="0" showAll="0" sortType="a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23">
    <i>
      <x v="5"/>
    </i>
    <i>
      <x v="2"/>
    </i>
    <i>
      <x v="20"/>
    </i>
    <i>
      <x v="19"/>
    </i>
    <i>
      <x/>
    </i>
    <i>
      <x v="3"/>
    </i>
    <i>
      <x v="13"/>
    </i>
    <i>
      <x v="9"/>
    </i>
    <i>
      <x v="15"/>
    </i>
    <i>
      <x v="11"/>
    </i>
    <i>
      <x v="21"/>
    </i>
    <i>
      <x v="12"/>
    </i>
    <i>
      <x v="14"/>
    </i>
    <i>
      <x v="10"/>
    </i>
    <i>
      <x v="4"/>
    </i>
    <i>
      <x v="1"/>
    </i>
    <i>
      <x v="18"/>
    </i>
    <i>
      <x v="17"/>
    </i>
    <i>
      <x v="16"/>
    </i>
    <i>
      <x v="6"/>
    </i>
    <i>
      <x v="8"/>
    </i>
    <i>
      <x v="7"/>
    </i>
    <i t="grand">
      <x/>
    </i>
  </rowItems>
  <colFields count="1">
    <field x="-2"/>
  </colFields>
  <colItems count="4">
    <i>
      <x/>
    </i>
    <i i="1">
      <x v="1"/>
    </i>
    <i i="2">
      <x v="2"/>
    </i>
    <i i="3">
      <x v="3"/>
    </i>
  </colItems>
  <dataFields count="4">
    <dataField name="Sum of Amount" fld="1" baseField="0" baseItem="0"/>
    <dataField name="Sum of Units" fld="2" baseField="0" baseItem="0"/>
    <dataField fld="3" subtotal="count" baseField="0" baseItem="0"/>
    <dataField fld="4" subtotal="count" baseField="0" baseItem="0"/>
  </dataFields>
  <conditionalFormats count="1">
    <conditionalFormat priority="1">
      <pivotAreas count="1">
        <pivotArea type="data" collapsedLevelsAreSubtotals="1" fieldPosition="0">
          <references count="2">
            <reference field="4294967294" count="1" selected="0">
              <x v="3"/>
            </reference>
            <reference field="0" count="20">
              <x v="0"/>
              <x v="1"/>
              <x v="2"/>
              <x v="3"/>
              <x v="4"/>
              <x v="5"/>
              <x v="6"/>
              <x v="7"/>
              <x v="8"/>
              <x v="9"/>
              <x v="10"/>
              <x v="11"/>
              <x v="12"/>
              <x v="13"/>
              <x v="14"/>
              <x v="16"/>
              <x v="17"/>
              <x v="19"/>
              <x v="20"/>
              <x v="21"/>
            </reference>
          </references>
        </pivotArea>
      </pivotAreas>
    </conditionalFormat>
  </conditionalFormats>
  <pivotHierarchies count="18">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 (version 1).xlsb!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21A65FF0-C61A-4F3F-9ECD-58BA17EDE63C}" sourceName="Sales Person">
  <pivotTables>
    <pivotTable tabId="6" name="PivotTable1"/>
  </pivotTables>
  <data>
    <tabular pivotCacheId="1461078754">
      <items count="10">
        <i x="7"/>
        <i x="1"/>
        <i x="3"/>
        <i x="5"/>
        <i x="4"/>
        <i x="6"/>
        <i x="8"/>
        <i x="2" s="1"/>
        <i x="9"/>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C9C20A21-65CC-41E4-BFBA-865693342480}" sourceName="[data].[Geography]">
  <pivotTables>
    <pivotTable tabId="11" name="PivotTable5"/>
  </pivotTables>
  <data>
    <olap pivotCacheId="1271760721">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28304F71-1826-4E97-A059-79343C6614DD}" sourceName="[data].[Geography]">
  <pivotTables>
    <pivotTable tabId="16" name="PivotTable9"/>
  </pivotTables>
  <data>
    <olap pivotCacheId="1268789850">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866613BB-57B1-42AA-A481-EB07CD04730A}" cache="Slicer_Sales_Person" caption="Sales Person" columnCount="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EEDB2064-925F-45BC-94AF-37D08816C247}" cache="Slicer_Geography" caption="Geography" level="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D4A30D0D-D32D-42FD-B476-C36BD1B4EF3F}" cache="Slicer_Geography1" caption="Geography"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Y11:Z33" totalsRowShown="0">
  <autoFilter ref="Y11:Z33" xr:uid="{6DAC1E92-D947-4232-891E-65555AD7A47E}"/>
  <tableColumns count="2">
    <tableColumn id="1" xr3:uid="{1B8963D1-E60F-4400-A175-651A513B826F}" name="Product"/>
    <tableColumn id="2" xr3:uid="{1798A7DA-FB9F-46D3-AA0A-B6BCA4A81AC3}" name="Cost per unit" dataDxfId="3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24426CF-3456-4B44-97D3-16ACF02205DB}" name="data" displayName="data" ref="A1:G301" totalsRowShown="0" headerRowDxfId="31">
  <tableColumns count="7">
    <tableColumn id="1" xr3:uid="{796F0D51-10FE-44F6-9855-9D59D3AB37E1}" name="Sales Person"/>
    <tableColumn id="2" xr3:uid="{49A53530-6A32-4728-9760-67082D9A269C}" name="Geography"/>
    <tableColumn id="3" xr3:uid="{A3CD970B-28F1-4014-B434-D6A803987355}" name="Product"/>
    <tableColumn id="4" xr3:uid="{EEF480DF-6B88-4AC5-ABB0-96B21F760E5A}" name="Amount" dataDxfId="30"/>
    <tableColumn id="5" xr3:uid="{520B5A3B-A004-404C-BE2B-9B773CF9077E}" name="Units" dataDxfId="29"/>
    <tableColumn id="6" xr3:uid="{60C633EA-DCAF-4BFE-86B6-DF686E66AECA}" name="Cost per unit" dataDxfId="8">
      <calculatedColumnFormula>_xlfn.XLOOKUP(data[[#This Row],[Product]],products[Product],products[Cost per unit])</calculatedColumnFormula>
    </tableColumn>
    <tableColumn id="7" xr3:uid="{D809B3F0-95DF-4EA4-8D8E-C51CC8954F83}" name="Cost" dataDxfId="7" dataCellStyle="Currency">
      <calculatedColumnFormula>data[[#This Row],[Cost per unit]]*data[[#This Row],[Units]]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D5B92D9-9A48-4D04-9F50-E559F4302724}" name="data4" displayName="data4" ref="A1:E301" totalsRowShown="0" headerRowDxfId="28">
  <sortState xmlns:xlrd2="http://schemas.microsoft.com/office/spreadsheetml/2017/richdata2" ref="A2:E301">
    <sortCondition sortBy="cellColor" ref="D1:D301" dxfId="27"/>
  </sortState>
  <tableColumns count="5">
    <tableColumn id="1" xr3:uid="{0BA43E0E-0F47-474F-B68C-7CB02084F1C4}" name="Sales Person"/>
    <tableColumn id="2" xr3:uid="{90F179C8-0C80-42A1-9923-C195AA08425A}" name="Geography"/>
    <tableColumn id="3" xr3:uid="{47D4C6C2-B392-42AE-A8D6-6C7CBE7576E8}" name="Product"/>
    <tableColumn id="4" xr3:uid="{2E7A01D9-9F7B-4005-8720-3595498D3174}" name="Amount" dataDxfId="26"/>
    <tableColumn id="5" xr3:uid="{BDB5D49F-2BC5-479B-8021-A926AF1E84E7}" name="Units" dataDxfId="2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10.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12.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Z658"/>
  <sheetViews>
    <sheetView showGridLines="0" zoomScale="145" zoomScaleNormal="145" workbookViewId="0">
      <selection activeCell="C11" sqref="C11:G311"/>
    </sheetView>
  </sheetViews>
  <sheetFormatPr defaultRowHeight="15" x14ac:dyDescent="0.25"/>
  <cols>
    <col min="1" max="1" width="1.7109375" customWidth="1"/>
    <col min="2" max="2" width="3.7109375" customWidth="1"/>
    <col min="3" max="3" width="19.5703125" customWidth="1"/>
    <col min="4" max="4" width="14.7109375" customWidth="1"/>
    <col min="5" max="5" width="21.85546875" bestFit="1" customWidth="1"/>
    <col min="6" max="6" width="13.5703125" customWidth="1"/>
    <col min="7" max="7" width="11.7109375" customWidth="1"/>
    <col min="10" max="10" width="3.85546875" customWidth="1"/>
    <col min="11" max="11" width="53.85546875" customWidth="1"/>
    <col min="25" max="25" width="21.85546875" bestFit="1" customWidth="1"/>
    <col min="26" max="26" width="14.42578125" customWidth="1"/>
    <col min="31" max="31" width="21.85546875" customWidth="1"/>
  </cols>
  <sheetData>
    <row r="1" spans="1:26" s="2" customFormat="1" ht="52.5" customHeight="1" x14ac:dyDescent="0.25">
      <c r="A1" s="1"/>
      <c r="C1" s="3" t="s">
        <v>42</v>
      </c>
    </row>
    <row r="11" spans="1:26" x14ac:dyDescent="0.25">
      <c r="C11" s="6" t="s">
        <v>11</v>
      </c>
      <c r="D11" s="6" t="s">
        <v>12</v>
      </c>
      <c r="E11" s="6" t="s">
        <v>0</v>
      </c>
      <c r="F11" s="10" t="s">
        <v>1</v>
      </c>
      <c r="G11" s="10" t="s">
        <v>50</v>
      </c>
      <c r="J11" s="9" t="s">
        <v>43</v>
      </c>
      <c r="K11" s="2"/>
      <c r="Y11" t="s">
        <v>0</v>
      </c>
      <c r="Z11" t="s">
        <v>51</v>
      </c>
    </row>
    <row r="12" spans="1:26" x14ac:dyDescent="0.25">
      <c r="C12" t="s">
        <v>40</v>
      </c>
      <c r="D12" t="s">
        <v>37</v>
      </c>
      <c r="E12" t="s">
        <v>30</v>
      </c>
      <c r="F12" s="4">
        <v>1624</v>
      </c>
      <c r="G12" s="5">
        <v>114</v>
      </c>
      <c r="J12" s="7">
        <v>1</v>
      </c>
      <c r="K12" s="8" t="s">
        <v>44</v>
      </c>
      <c r="Y12" t="s">
        <v>13</v>
      </c>
      <c r="Z12" s="11">
        <v>9.33</v>
      </c>
    </row>
    <row r="13" spans="1:26" x14ac:dyDescent="0.25">
      <c r="C13" t="s">
        <v>8</v>
      </c>
      <c r="D13" t="s">
        <v>35</v>
      </c>
      <c r="E13" t="s">
        <v>32</v>
      </c>
      <c r="F13" s="4">
        <v>6706</v>
      </c>
      <c r="G13" s="5">
        <v>459</v>
      </c>
      <c r="J13" s="7">
        <v>2</v>
      </c>
      <c r="K13" s="8" t="s">
        <v>53</v>
      </c>
      <c r="Y13" t="s">
        <v>14</v>
      </c>
      <c r="Z13" s="11">
        <v>11.7</v>
      </c>
    </row>
    <row r="14" spans="1:26" x14ac:dyDescent="0.25">
      <c r="C14" t="s">
        <v>9</v>
      </c>
      <c r="D14" t="s">
        <v>35</v>
      </c>
      <c r="E14" t="s">
        <v>4</v>
      </c>
      <c r="F14" s="4">
        <v>959</v>
      </c>
      <c r="G14" s="5">
        <v>147</v>
      </c>
      <c r="J14" s="7">
        <v>3</v>
      </c>
      <c r="K14" s="8" t="s">
        <v>45</v>
      </c>
      <c r="Y14" t="s">
        <v>4</v>
      </c>
      <c r="Z14" s="11">
        <v>11.88</v>
      </c>
    </row>
    <row r="15" spans="1:26" x14ac:dyDescent="0.25">
      <c r="C15" t="s">
        <v>41</v>
      </c>
      <c r="D15" t="s">
        <v>36</v>
      </c>
      <c r="E15" t="s">
        <v>18</v>
      </c>
      <c r="F15" s="4">
        <v>9632</v>
      </c>
      <c r="G15" s="5">
        <v>288</v>
      </c>
      <c r="J15" s="7">
        <v>4</v>
      </c>
      <c r="K15" s="8" t="s">
        <v>46</v>
      </c>
      <c r="Y15" t="s">
        <v>15</v>
      </c>
      <c r="Z15" s="11">
        <v>11.73</v>
      </c>
    </row>
    <row r="16" spans="1:26" x14ac:dyDescent="0.25">
      <c r="C16" t="s">
        <v>6</v>
      </c>
      <c r="D16" t="s">
        <v>39</v>
      </c>
      <c r="E16" t="s">
        <v>25</v>
      </c>
      <c r="F16" s="4">
        <v>2100</v>
      </c>
      <c r="G16" s="5">
        <v>414</v>
      </c>
      <c r="J16" s="7">
        <v>5</v>
      </c>
      <c r="K16" s="8" t="s">
        <v>54</v>
      </c>
      <c r="Y16" t="s">
        <v>16</v>
      </c>
      <c r="Z16" s="11">
        <v>8.7899999999999991</v>
      </c>
    </row>
    <row r="17" spans="3:26" x14ac:dyDescent="0.25">
      <c r="C17" t="s">
        <v>40</v>
      </c>
      <c r="D17" t="s">
        <v>35</v>
      </c>
      <c r="E17" t="s">
        <v>33</v>
      </c>
      <c r="F17" s="4">
        <v>8869</v>
      </c>
      <c r="G17" s="5">
        <v>432</v>
      </c>
      <c r="J17" s="7">
        <v>6</v>
      </c>
      <c r="K17" s="8" t="s">
        <v>55</v>
      </c>
      <c r="Y17" t="s">
        <v>17</v>
      </c>
      <c r="Z17" s="11">
        <v>3.11</v>
      </c>
    </row>
    <row r="18" spans="3:26" x14ac:dyDescent="0.25">
      <c r="C18" t="s">
        <v>6</v>
      </c>
      <c r="D18" t="s">
        <v>38</v>
      </c>
      <c r="E18" t="s">
        <v>31</v>
      </c>
      <c r="F18" s="4">
        <v>2681</v>
      </c>
      <c r="G18" s="5">
        <v>54</v>
      </c>
      <c r="J18" s="7">
        <v>7</v>
      </c>
      <c r="K18" s="8" t="s">
        <v>49</v>
      </c>
      <c r="Y18" t="s">
        <v>18</v>
      </c>
      <c r="Z18" s="11">
        <v>6.47</v>
      </c>
    </row>
    <row r="19" spans="3:26" x14ac:dyDescent="0.25">
      <c r="C19" t="s">
        <v>8</v>
      </c>
      <c r="D19" t="s">
        <v>35</v>
      </c>
      <c r="E19" t="s">
        <v>22</v>
      </c>
      <c r="F19" s="4">
        <v>5012</v>
      </c>
      <c r="G19" s="5">
        <v>210</v>
      </c>
      <c r="J19" s="7">
        <v>8</v>
      </c>
      <c r="K19" s="8" t="s">
        <v>52</v>
      </c>
      <c r="Y19" t="s">
        <v>19</v>
      </c>
      <c r="Z19" s="11">
        <v>7.64</v>
      </c>
    </row>
    <row r="20" spans="3:26" x14ac:dyDescent="0.25">
      <c r="C20" t="s">
        <v>7</v>
      </c>
      <c r="D20" t="s">
        <v>38</v>
      </c>
      <c r="E20" t="s">
        <v>14</v>
      </c>
      <c r="F20" s="4">
        <v>1281</v>
      </c>
      <c r="G20" s="5">
        <v>75</v>
      </c>
      <c r="J20" s="7">
        <v>9</v>
      </c>
      <c r="K20" s="8" t="s">
        <v>47</v>
      </c>
      <c r="Y20" t="s">
        <v>20</v>
      </c>
      <c r="Z20" s="11">
        <v>10.62</v>
      </c>
    </row>
    <row r="21" spans="3:26" x14ac:dyDescent="0.25">
      <c r="C21" t="s">
        <v>5</v>
      </c>
      <c r="D21" t="s">
        <v>37</v>
      </c>
      <c r="E21" t="s">
        <v>14</v>
      </c>
      <c r="F21" s="4">
        <v>4991</v>
      </c>
      <c r="G21" s="5">
        <v>12</v>
      </c>
      <c r="J21" s="7">
        <v>10</v>
      </c>
      <c r="K21" s="8" t="s">
        <v>48</v>
      </c>
      <c r="Y21" t="s">
        <v>21</v>
      </c>
      <c r="Z21" s="11">
        <v>9</v>
      </c>
    </row>
    <row r="22" spans="3:26" x14ac:dyDescent="0.25">
      <c r="C22" t="s">
        <v>2</v>
      </c>
      <c r="D22" t="s">
        <v>39</v>
      </c>
      <c r="E22" t="s">
        <v>25</v>
      </c>
      <c r="F22" s="4">
        <v>1785</v>
      </c>
      <c r="G22" s="5">
        <v>462</v>
      </c>
      <c r="Y22" t="s">
        <v>22</v>
      </c>
      <c r="Z22" s="11">
        <v>9.77</v>
      </c>
    </row>
    <row r="23" spans="3:26" x14ac:dyDescent="0.25">
      <c r="C23" t="s">
        <v>3</v>
      </c>
      <c r="D23" t="s">
        <v>37</v>
      </c>
      <c r="E23" t="s">
        <v>17</v>
      </c>
      <c r="F23" s="4">
        <v>3983</v>
      </c>
      <c r="G23" s="5">
        <v>144</v>
      </c>
      <c r="Y23" t="s">
        <v>23</v>
      </c>
      <c r="Z23" s="11">
        <v>6.49</v>
      </c>
    </row>
    <row r="24" spans="3:26" x14ac:dyDescent="0.25">
      <c r="C24" t="s">
        <v>9</v>
      </c>
      <c r="D24" t="s">
        <v>38</v>
      </c>
      <c r="E24" t="s">
        <v>16</v>
      </c>
      <c r="F24" s="4">
        <v>2646</v>
      </c>
      <c r="G24" s="5">
        <v>120</v>
      </c>
      <c r="Y24" t="s">
        <v>24</v>
      </c>
      <c r="Z24" s="11">
        <v>4.97</v>
      </c>
    </row>
    <row r="25" spans="3:26" x14ac:dyDescent="0.25">
      <c r="C25" t="s">
        <v>2</v>
      </c>
      <c r="D25" t="s">
        <v>34</v>
      </c>
      <c r="E25" t="s">
        <v>13</v>
      </c>
      <c r="F25" s="4">
        <v>252</v>
      </c>
      <c r="G25" s="5">
        <v>54</v>
      </c>
      <c r="Y25" t="s">
        <v>25</v>
      </c>
      <c r="Z25" s="11">
        <v>13.15</v>
      </c>
    </row>
    <row r="26" spans="3:26" x14ac:dyDescent="0.25">
      <c r="C26" t="s">
        <v>3</v>
      </c>
      <c r="D26" t="s">
        <v>35</v>
      </c>
      <c r="E26" t="s">
        <v>25</v>
      </c>
      <c r="F26" s="4">
        <v>2464</v>
      </c>
      <c r="G26" s="5">
        <v>234</v>
      </c>
      <c r="Y26" t="s">
        <v>26</v>
      </c>
      <c r="Z26" s="11">
        <v>5.6</v>
      </c>
    </row>
    <row r="27" spans="3:26" x14ac:dyDescent="0.25">
      <c r="C27" t="s">
        <v>3</v>
      </c>
      <c r="D27" t="s">
        <v>35</v>
      </c>
      <c r="E27" t="s">
        <v>29</v>
      </c>
      <c r="F27" s="4">
        <v>2114</v>
      </c>
      <c r="G27" s="5">
        <v>66</v>
      </c>
      <c r="Y27" t="s">
        <v>27</v>
      </c>
      <c r="Z27" s="11">
        <v>16.73</v>
      </c>
    </row>
    <row r="28" spans="3:26" x14ac:dyDescent="0.25">
      <c r="C28" t="s">
        <v>6</v>
      </c>
      <c r="D28" t="s">
        <v>37</v>
      </c>
      <c r="E28" t="s">
        <v>31</v>
      </c>
      <c r="F28" s="4">
        <v>7693</v>
      </c>
      <c r="G28" s="5">
        <v>87</v>
      </c>
      <c r="Y28" t="s">
        <v>28</v>
      </c>
      <c r="Z28" s="11">
        <v>10.38</v>
      </c>
    </row>
    <row r="29" spans="3:26" x14ac:dyDescent="0.25">
      <c r="C29" t="s">
        <v>5</v>
      </c>
      <c r="D29" t="s">
        <v>34</v>
      </c>
      <c r="E29" t="s">
        <v>20</v>
      </c>
      <c r="F29" s="4">
        <v>15610</v>
      </c>
      <c r="G29" s="5">
        <v>339</v>
      </c>
      <c r="Y29" t="s">
        <v>29</v>
      </c>
      <c r="Z29" s="11">
        <v>7.16</v>
      </c>
    </row>
    <row r="30" spans="3:26" x14ac:dyDescent="0.25">
      <c r="C30" t="s">
        <v>41</v>
      </c>
      <c r="D30" t="s">
        <v>34</v>
      </c>
      <c r="E30" t="s">
        <v>22</v>
      </c>
      <c r="F30" s="4">
        <v>336</v>
      </c>
      <c r="G30" s="5">
        <v>144</v>
      </c>
      <c r="Y30" t="s">
        <v>30</v>
      </c>
      <c r="Z30" s="11">
        <v>14.49</v>
      </c>
    </row>
    <row r="31" spans="3:26" x14ac:dyDescent="0.25">
      <c r="C31" t="s">
        <v>2</v>
      </c>
      <c r="D31" t="s">
        <v>39</v>
      </c>
      <c r="E31" t="s">
        <v>20</v>
      </c>
      <c r="F31" s="4">
        <v>9443</v>
      </c>
      <c r="G31" s="5">
        <v>162</v>
      </c>
      <c r="Y31" t="s">
        <v>31</v>
      </c>
      <c r="Z31" s="11">
        <v>5.79</v>
      </c>
    </row>
    <row r="32" spans="3:26" x14ac:dyDescent="0.25">
      <c r="C32" t="s">
        <v>9</v>
      </c>
      <c r="D32" t="s">
        <v>34</v>
      </c>
      <c r="E32" t="s">
        <v>23</v>
      </c>
      <c r="F32" s="4">
        <v>8155</v>
      </c>
      <c r="G32" s="5">
        <v>90</v>
      </c>
      <c r="Y32" t="s">
        <v>32</v>
      </c>
      <c r="Z32" s="11">
        <v>8.65</v>
      </c>
    </row>
    <row r="33" spans="3:26" x14ac:dyDescent="0.25">
      <c r="C33" t="s">
        <v>8</v>
      </c>
      <c r="D33" t="s">
        <v>38</v>
      </c>
      <c r="E33" t="s">
        <v>23</v>
      </c>
      <c r="F33" s="4">
        <v>1701</v>
      </c>
      <c r="G33" s="5">
        <v>234</v>
      </c>
      <c r="Y33" t="s">
        <v>33</v>
      </c>
      <c r="Z33" s="11">
        <v>12.37</v>
      </c>
    </row>
    <row r="34" spans="3:26" x14ac:dyDescent="0.25">
      <c r="C34" t="s">
        <v>10</v>
      </c>
      <c r="D34" t="s">
        <v>38</v>
      </c>
      <c r="E34" t="s">
        <v>22</v>
      </c>
      <c r="F34" s="4">
        <v>2205</v>
      </c>
      <c r="G34" s="5">
        <v>141</v>
      </c>
    </row>
    <row r="35" spans="3:26" x14ac:dyDescent="0.25">
      <c r="C35" t="s">
        <v>8</v>
      </c>
      <c r="D35" t="s">
        <v>37</v>
      </c>
      <c r="E35" t="s">
        <v>19</v>
      </c>
      <c r="F35" s="4">
        <v>1771</v>
      </c>
      <c r="G35" s="5">
        <v>204</v>
      </c>
    </row>
    <row r="36" spans="3:26" x14ac:dyDescent="0.25">
      <c r="C36" t="s">
        <v>41</v>
      </c>
      <c r="D36" t="s">
        <v>35</v>
      </c>
      <c r="E36" t="s">
        <v>15</v>
      </c>
      <c r="F36" s="4">
        <v>2114</v>
      </c>
      <c r="G36" s="5">
        <v>186</v>
      </c>
    </row>
    <row r="37" spans="3:26" x14ac:dyDescent="0.25">
      <c r="C37" t="s">
        <v>41</v>
      </c>
      <c r="D37" t="s">
        <v>36</v>
      </c>
      <c r="E37" t="s">
        <v>13</v>
      </c>
      <c r="F37" s="4">
        <v>10311</v>
      </c>
      <c r="G37" s="5">
        <v>231</v>
      </c>
    </row>
    <row r="38" spans="3:26" x14ac:dyDescent="0.25">
      <c r="C38" t="s">
        <v>3</v>
      </c>
      <c r="D38" t="s">
        <v>39</v>
      </c>
      <c r="E38" t="s">
        <v>16</v>
      </c>
      <c r="F38" s="4">
        <v>21</v>
      </c>
      <c r="G38" s="5">
        <v>168</v>
      </c>
    </row>
    <row r="39" spans="3:26" x14ac:dyDescent="0.25">
      <c r="C39" t="s">
        <v>10</v>
      </c>
      <c r="D39" t="s">
        <v>35</v>
      </c>
      <c r="E39" t="s">
        <v>20</v>
      </c>
      <c r="F39" s="4">
        <v>1974</v>
      </c>
      <c r="G39" s="5">
        <v>195</v>
      </c>
    </row>
    <row r="40" spans="3:26" x14ac:dyDescent="0.25">
      <c r="C40" t="s">
        <v>5</v>
      </c>
      <c r="D40" t="s">
        <v>36</v>
      </c>
      <c r="E40" t="s">
        <v>23</v>
      </c>
      <c r="F40" s="4">
        <v>6314</v>
      </c>
      <c r="G40" s="5">
        <v>15</v>
      </c>
    </row>
    <row r="41" spans="3:26" x14ac:dyDescent="0.25">
      <c r="C41" t="s">
        <v>10</v>
      </c>
      <c r="D41" t="s">
        <v>37</v>
      </c>
      <c r="E41" t="s">
        <v>23</v>
      </c>
      <c r="F41" s="4">
        <v>4683</v>
      </c>
      <c r="G41" s="5">
        <v>30</v>
      </c>
    </row>
    <row r="42" spans="3:26" x14ac:dyDescent="0.25">
      <c r="C42" t="s">
        <v>41</v>
      </c>
      <c r="D42" t="s">
        <v>37</v>
      </c>
      <c r="E42" t="s">
        <v>24</v>
      </c>
      <c r="F42" s="4">
        <v>6398</v>
      </c>
      <c r="G42" s="5">
        <v>102</v>
      </c>
    </row>
    <row r="43" spans="3:26" x14ac:dyDescent="0.25">
      <c r="C43" t="s">
        <v>2</v>
      </c>
      <c r="D43" t="s">
        <v>35</v>
      </c>
      <c r="E43" t="s">
        <v>19</v>
      </c>
      <c r="F43" s="4">
        <v>553</v>
      </c>
      <c r="G43" s="5">
        <v>15</v>
      </c>
    </row>
    <row r="44" spans="3:26" x14ac:dyDescent="0.25">
      <c r="C44" t="s">
        <v>8</v>
      </c>
      <c r="D44" t="s">
        <v>39</v>
      </c>
      <c r="E44" t="s">
        <v>30</v>
      </c>
      <c r="F44" s="4">
        <v>7021</v>
      </c>
      <c r="G44" s="5">
        <v>183</v>
      </c>
    </row>
    <row r="45" spans="3:26" x14ac:dyDescent="0.25">
      <c r="C45" t="s">
        <v>40</v>
      </c>
      <c r="D45" t="s">
        <v>39</v>
      </c>
      <c r="E45" t="s">
        <v>22</v>
      </c>
      <c r="F45" s="4">
        <v>5817</v>
      </c>
      <c r="G45" s="5">
        <v>12</v>
      </c>
    </row>
    <row r="46" spans="3:26" x14ac:dyDescent="0.25">
      <c r="C46" t="s">
        <v>41</v>
      </c>
      <c r="D46" t="s">
        <v>39</v>
      </c>
      <c r="E46" t="s">
        <v>14</v>
      </c>
      <c r="F46" s="4">
        <v>3976</v>
      </c>
      <c r="G46" s="5">
        <v>72</v>
      </c>
    </row>
    <row r="47" spans="3:26" x14ac:dyDescent="0.25">
      <c r="C47" t="s">
        <v>6</v>
      </c>
      <c r="D47" t="s">
        <v>38</v>
      </c>
      <c r="E47" t="s">
        <v>27</v>
      </c>
      <c r="F47" s="4">
        <v>1134</v>
      </c>
      <c r="G47" s="5">
        <v>282</v>
      </c>
    </row>
    <row r="48" spans="3:26" x14ac:dyDescent="0.25">
      <c r="C48" t="s">
        <v>2</v>
      </c>
      <c r="D48" t="s">
        <v>39</v>
      </c>
      <c r="E48" t="s">
        <v>28</v>
      </c>
      <c r="F48" s="4">
        <v>6027</v>
      </c>
      <c r="G48" s="5">
        <v>144</v>
      </c>
    </row>
    <row r="49" spans="3:7" x14ac:dyDescent="0.25">
      <c r="C49" t="s">
        <v>6</v>
      </c>
      <c r="D49" t="s">
        <v>37</v>
      </c>
      <c r="E49" t="s">
        <v>16</v>
      </c>
      <c r="F49" s="4">
        <v>1904</v>
      </c>
      <c r="G49" s="5">
        <v>405</v>
      </c>
    </row>
    <row r="50" spans="3:7" x14ac:dyDescent="0.25">
      <c r="C50" t="s">
        <v>7</v>
      </c>
      <c r="D50" t="s">
        <v>34</v>
      </c>
      <c r="E50" t="s">
        <v>32</v>
      </c>
      <c r="F50" s="4">
        <v>3262</v>
      </c>
      <c r="G50" s="5">
        <v>75</v>
      </c>
    </row>
    <row r="51" spans="3:7" x14ac:dyDescent="0.25">
      <c r="C51" t="s">
        <v>40</v>
      </c>
      <c r="D51" t="s">
        <v>34</v>
      </c>
      <c r="E51" t="s">
        <v>27</v>
      </c>
      <c r="F51" s="4">
        <v>2289</v>
      </c>
      <c r="G51" s="5">
        <v>135</v>
      </c>
    </row>
    <row r="52" spans="3:7" x14ac:dyDescent="0.25">
      <c r="C52" t="s">
        <v>5</v>
      </c>
      <c r="D52" t="s">
        <v>34</v>
      </c>
      <c r="E52" t="s">
        <v>27</v>
      </c>
      <c r="F52" s="4">
        <v>6986</v>
      </c>
      <c r="G52" s="5">
        <v>21</v>
      </c>
    </row>
    <row r="53" spans="3:7" x14ac:dyDescent="0.25">
      <c r="C53" t="s">
        <v>2</v>
      </c>
      <c r="D53" t="s">
        <v>38</v>
      </c>
      <c r="E53" t="s">
        <v>23</v>
      </c>
      <c r="F53" s="4">
        <v>4417</v>
      </c>
      <c r="G53" s="5">
        <v>153</v>
      </c>
    </row>
    <row r="54" spans="3:7" x14ac:dyDescent="0.25">
      <c r="C54" t="s">
        <v>6</v>
      </c>
      <c r="D54" t="s">
        <v>34</v>
      </c>
      <c r="E54" t="s">
        <v>15</v>
      </c>
      <c r="F54" s="4">
        <v>1442</v>
      </c>
      <c r="G54" s="5">
        <v>15</v>
      </c>
    </row>
    <row r="55" spans="3:7" x14ac:dyDescent="0.25">
      <c r="C55" t="s">
        <v>3</v>
      </c>
      <c r="D55" t="s">
        <v>35</v>
      </c>
      <c r="E55" t="s">
        <v>14</v>
      </c>
      <c r="F55" s="4">
        <v>2415</v>
      </c>
      <c r="G55" s="5">
        <v>255</v>
      </c>
    </row>
    <row r="56" spans="3:7" x14ac:dyDescent="0.25">
      <c r="C56" t="s">
        <v>2</v>
      </c>
      <c r="D56" t="s">
        <v>37</v>
      </c>
      <c r="E56" t="s">
        <v>19</v>
      </c>
      <c r="F56" s="4">
        <v>238</v>
      </c>
      <c r="G56" s="5">
        <v>18</v>
      </c>
    </row>
    <row r="57" spans="3:7" x14ac:dyDescent="0.25">
      <c r="C57" t="s">
        <v>6</v>
      </c>
      <c r="D57" t="s">
        <v>37</v>
      </c>
      <c r="E57" t="s">
        <v>23</v>
      </c>
      <c r="F57" s="4">
        <v>4949</v>
      </c>
      <c r="G57" s="5">
        <v>189</v>
      </c>
    </row>
    <row r="58" spans="3:7" x14ac:dyDescent="0.25">
      <c r="C58" t="s">
        <v>5</v>
      </c>
      <c r="D58" t="s">
        <v>38</v>
      </c>
      <c r="E58" t="s">
        <v>32</v>
      </c>
      <c r="F58" s="4">
        <v>5075</v>
      </c>
      <c r="G58" s="5">
        <v>21</v>
      </c>
    </row>
    <row r="59" spans="3:7" x14ac:dyDescent="0.25">
      <c r="C59" t="s">
        <v>3</v>
      </c>
      <c r="D59" t="s">
        <v>36</v>
      </c>
      <c r="E59" t="s">
        <v>16</v>
      </c>
      <c r="F59" s="4">
        <v>9198</v>
      </c>
      <c r="G59" s="5">
        <v>36</v>
      </c>
    </row>
    <row r="60" spans="3:7" x14ac:dyDescent="0.25">
      <c r="C60" t="s">
        <v>6</v>
      </c>
      <c r="D60" t="s">
        <v>34</v>
      </c>
      <c r="E60" t="s">
        <v>29</v>
      </c>
      <c r="F60" s="4">
        <v>3339</v>
      </c>
      <c r="G60" s="5">
        <v>75</v>
      </c>
    </row>
    <row r="61" spans="3:7" x14ac:dyDescent="0.25">
      <c r="C61" t="s">
        <v>40</v>
      </c>
      <c r="D61" t="s">
        <v>34</v>
      </c>
      <c r="E61" t="s">
        <v>17</v>
      </c>
      <c r="F61" s="4">
        <v>5019</v>
      </c>
      <c r="G61" s="5">
        <v>156</v>
      </c>
    </row>
    <row r="62" spans="3:7" x14ac:dyDescent="0.25">
      <c r="C62" t="s">
        <v>5</v>
      </c>
      <c r="D62" t="s">
        <v>36</v>
      </c>
      <c r="E62" t="s">
        <v>16</v>
      </c>
      <c r="F62" s="4">
        <v>16184</v>
      </c>
      <c r="G62" s="5">
        <v>39</v>
      </c>
    </row>
    <row r="63" spans="3:7" x14ac:dyDescent="0.25">
      <c r="C63" t="s">
        <v>6</v>
      </c>
      <c r="D63" t="s">
        <v>36</v>
      </c>
      <c r="E63" t="s">
        <v>21</v>
      </c>
      <c r="F63" s="4">
        <v>497</v>
      </c>
      <c r="G63" s="5">
        <v>63</v>
      </c>
    </row>
    <row r="64" spans="3:7" x14ac:dyDescent="0.25">
      <c r="C64" t="s">
        <v>2</v>
      </c>
      <c r="D64" t="s">
        <v>36</v>
      </c>
      <c r="E64" t="s">
        <v>29</v>
      </c>
      <c r="F64" s="4">
        <v>8211</v>
      </c>
      <c r="G64" s="5">
        <v>75</v>
      </c>
    </row>
    <row r="65" spans="3:7" x14ac:dyDescent="0.25">
      <c r="C65" t="s">
        <v>2</v>
      </c>
      <c r="D65" t="s">
        <v>38</v>
      </c>
      <c r="E65" t="s">
        <v>28</v>
      </c>
      <c r="F65" s="4">
        <v>6580</v>
      </c>
      <c r="G65" s="5">
        <v>183</v>
      </c>
    </row>
    <row r="66" spans="3:7" x14ac:dyDescent="0.25">
      <c r="C66" t="s">
        <v>41</v>
      </c>
      <c r="D66" t="s">
        <v>35</v>
      </c>
      <c r="E66" t="s">
        <v>13</v>
      </c>
      <c r="F66" s="4">
        <v>4760</v>
      </c>
      <c r="G66" s="5">
        <v>69</v>
      </c>
    </row>
    <row r="67" spans="3:7" x14ac:dyDescent="0.25">
      <c r="C67" t="s">
        <v>40</v>
      </c>
      <c r="D67" t="s">
        <v>36</v>
      </c>
      <c r="E67" t="s">
        <v>25</v>
      </c>
      <c r="F67" s="4">
        <v>5439</v>
      </c>
      <c r="G67" s="5">
        <v>30</v>
      </c>
    </row>
    <row r="68" spans="3:7" x14ac:dyDescent="0.25">
      <c r="C68" t="s">
        <v>41</v>
      </c>
      <c r="D68" t="s">
        <v>34</v>
      </c>
      <c r="E68" t="s">
        <v>17</v>
      </c>
      <c r="F68" s="4">
        <v>1463</v>
      </c>
      <c r="G68" s="5">
        <v>39</v>
      </c>
    </row>
    <row r="69" spans="3:7" x14ac:dyDescent="0.25">
      <c r="C69" t="s">
        <v>3</v>
      </c>
      <c r="D69" t="s">
        <v>34</v>
      </c>
      <c r="E69" t="s">
        <v>32</v>
      </c>
      <c r="F69" s="4">
        <v>7777</v>
      </c>
      <c r="G69" s="5">
        <v>504</v>
      </c>
    </row>
    <row r="70" spans="3:7" x14ac:dyDescent="0.25">
      <c r="C70" t="s">
        <v>9</v>
      </c>
      <c r="D70" t="s">
        <v>37</v>
      </c>
      <c r="E70" t="s">
        <v>29</v>
      </c>
      <c r="F70" s="4">
        <v>1085</v>
      </c>
      <c r="G70" s="5">
        <v>273</v>
      </c>
    </row>
    <row r="71" spans="3:7" x14ac:dyDescent="0.25">
      <c r="C71" t="s">
        <v>5</v>
      </c>
      <c r="D71" t="s">
        <v>37</v>
      </c>
      <c r="E71" t="s">
        <v>31</v>
      </c>
      <c r="F71" s="4">
        <v>182</v>
      </c>
      <c r="G71" s="5">
        <v>48</v>
      </c>
    </row>
    <row r="72" spans="3:7" x14ac:dyDescent="0.25">
      <c r="C72" t="s">
        <v>6</v>
      </c>
      <c r="D72" t="s">
        <v>34</v>
      </c>
      <c r="E72" t="s">
        <v>27</v>
      </c>
      <c r="F72" s="4">
        <v>4242</v>
      </c>
      <c r="G72" s="5">
        <v>207</v>
      </c>
    </row>
    <row r="73" spans="3:7" x14ac:dyDescent="0.25">
      <c r="C73" t="s">
        <v>6</v>
      </c>
      <c r="D73" t="s">
        <v>36</v>
      </c>
      <c r="E73" t="s">
        <v>32</v>
      </c>
      <c r="F73" s="4">
        <v>6118</v>
      </c>
      <c r="G73" s="5">
        <v>9</v>
      </c>
    </row>
    <row r="74" spans="3:7" x14ac:dyDescent="0.25">
      <c r="C74" t="s">
        <v>10</v>
      </c>
      <c r="D74" t="s">
        <v>36</v>
      </c>
      <c r="E74" t="s">
        <v>23</v>
      </c>
      <c r="F74" s="4">
        <v>2317</v>
      </c>
      <c r="G74" s="5">
        <v>261</v>
      </c>
    </row>
    <row r="75" spans="3:7" x14ac:dyDescent="0.25">
      <c r="C75" t="s">
        <v>6</v>
      </c>
      <c r="D75" t="s">
        <v>38</v>
      </c>
      <c r="E75" t="s">
        <v>16</v>
      </c>
      <c r="F75" s="4">
        <v>938</v>
      </c>
      <c r="G75" s="5">
        <v>6</v>
      </c>
    </row>
    <row r="76" spans="3:7" x14ac:dyDescent="0.25">
      <c r="C76" t="s">
        <v>8</v>
      </c>
      <c r="D76" t="s">
        <v>37</v>
      </c>
      <c r="E76" t="s">
        <v>15</v>
      </c>
      <c r="F76" s="4">
        <v>9709</v>
      </c>
      <c r="G76" s="5">
        <v>30</v>
      </c>
    </row>
    <row r="77" spans="3:7" x14ac:dyDescent="0.25">
      <c r="C77" t="s">
        <v>7</v>
      </c>
      <c r="D77" t="s">
        <v>34</v>
      </c>
      <c r="E77" t="s">
        <v>20</v>
      </c>
      <c r="F77" s="4">
        <v>2205</v>
      </c>
      <c r="G77" s="5">
        <v>138</v>
      </c>
    </row>
    <row r="78" spans="3:7" x14ac:dyDescent="0.25">
      <c r="C78" t="s">
        <v>7</v>
      </c>
      <c r="D78" t="s">
        <v>37</v>
      </c>
      <c r="E78" t="s">
        <v>17</v>
      </c>
      <c r="F78" s="4">
        <v>4487</v>
      </c>
      <c r="G78" s="5">
        <v>111</v>
      </c>
    </row>
    <row r="79" spans="3:7" x14ac:dyDescent="0.25">
      <c r="C79" t="s">
        <v>5</v>
      </c>
      <c r="D79" t="s">
        <v>35</v>
      </c>
      <c r="E79" t="s">
        <v>18</v>
      </c>
      <c r="F79" s="4">
        <v>2415</v>
      </c>
      <c r="G79" s="5">
        <v>15</v>
      </c>
    </row>
    <row r="80" spans="3:7" x14ac:dyDescent="0.25">
      <c r="C80" t="s">
        <v>40</v>
      </c>
      <c r="D80" t="s">
        <v>34</v>
      </c>
      <c r="E80" t="s">
        <v>19</v>
      </c>
      <c r="F80" s="4">
        <v>4018</v>
      </c>
      <c r="G80" s="5">
        <v>162</v>
      </c>
    </row>
    <row r="81" spans="3:7" x14ac:dyDescent="0.25">
      <c r="C81" t="s">
        <v>5</v>
      </c>
      <c r="D81" t="s">
        <v>34</v>
      </c>
      <c r="E81" t="s">
        <v>19</v>
      </c>
      <c r="F81" s="4">
        <v>861</v>
      </c>
      <c r="G81" s="5">
        <v>195</v>
      </c>
    </row>
    <row r="82" spans="3:7" x14ac:dyDescent="0.25">
      <c r="C82" t="s">
        <v>10</v>
      </c>
      <c r="D82" t="s">
        <v>38</v>
      </c>
      <c r="E82" t="s">
        <v>14</v>
      </c>
      <c r="F82" s="4">
        <v>5586</v>
      </c>
      <c r="G82" s="5">
        <v>525</v>
      </c>
    </row>
    <row r="83" spans="3:7" x14ac:dyDescent="0.25">
      <c r="C83" t="s">
        <v>7</v>
      </c>
      <c r="D83" t="s">
        <v>34</v>
      </c>
      <c r="E83" t="s">
        <v>33</v>
      </c>
      <c r="F83" s="4">
        <v>2226</v>
      </c>
      <c r="G83" s="5">
        <v>48</v>
      </c>
    </row>
    <row r="84" spans="3:7" x14ac:dyDescent="0.25">
      <c r="C84" t="s">
        <v>9</v>
      </c>
      <c r="D84" t="s">
        <v>34</v>
      </c>
      <c r="E84" t="s">
        <v>28</v>
      </c>
      <c r="F84" s="4">
        <v>14329</v>
      </c>
      <c r="G84" s="5">
        <v>150</v>
      </c>
    </row>
    <row r="85" spans="3:7" x14ac:dyDescent="0.25">
      <c r="C85" t="s">
        <v>9</v>
      </c>
      <c r="D85" t="s">
        <v>34</v>
      </c>
      <c r="E85" t="s">
        <v>20</v>
      </c>
      <c r="F85" s="4">
        <v>8463</v>
      </c>
      <c r="G85" s="5">
        <v>492</v>
      </c>
    </row>
    <row r="86" spans="3:7" x14ac:dyDescent="0.25">
      <c r="C86" t="s">
        <v>5</v>
      </c>
      <c r="D86" t="s">
        <v>34</v>
      </c>
      <c r="E86" t="s">
        <v>29</v>
      </c>
      <c r="F86" s="4">
        <v>2891</v>
      </c>
      <c r="G86" s="5">
        <v>102</v>
      </c>
    </row>
    <row r="87" spans="3:7" x14ac:dyDescent="0.25">
      <c r="C87" t="s">
        <v>3</v>
      </c>
      <c r="D87" t="s">
        <v>36</v>
      </c>
      <c r="E87" t="s">
        <v>23</v>
      </c>
      <c r="F87" s="4">
        <v>3773</v>
      </c>
      <c r="G87" s="5">
        <v>165</v>
      </c>
    </row>
    <row r="88" spans="3:7" x14ac:dyDescent="0.25">
      <c r="C88" t="s">
        <v>41</v>
      </c>
      <c r="D88" t="s">
        <v>36</v>
      </c>
      <c r="E88" t="s">
        <v>28</v>
      </c>
      <c r="F88" s="4">
        <v>854</v>
      </c>
      <c r="G88" s="5">
        <v>309</v>
      </c>
    </row>
    <row r="89" spans="3:7" x14ac:dyDescent="0.25">
      <c r="C89" t="s">
        <v>6</v>
      </c>
      <c r="D89" t="s">
        <v>36</v>
      </c>
      <c r="E89" t="s">
        <v>17</v>
      </c>
      <c r="F89" s="4">
        <v>4970</v>
      </c>
      <c r="G89" s="5">
        <v>156</v>
      </c>
    </row>
    <row r="90" spans="3:7" x14ac:dyDescent="0.25">
      <c r="C90" t="s">
        <v>9</v>
      </c>
      <c r="D90" t="s">
        <v>35</v>
      </c>
      <c r="E90" t="s">
        <v>26</v>
      </c>
      <c r="F90" s="4">
        <v>98</v>
      </c>
      <c r="G90" s="5">
        <v>159</v>
      </c>
    </row>
    <row r="91" spans="3:7" x14ac:dyDescent="0.25">
      <c r="C91" t="s">
        <v>5</v>
      </c>
      <c r="D91" t="s">
        <v>35</v>
      </c>
      <c r="E91" t="s">
        <v>15</v>
      </c>
      <c r="F91" s="4">
        <v>13391</v>
      </c>
      <c r="G91" s="5">
        <v>201</v>
      </c>
    </row>
    <row r="92" spans="3:7" x14ac:dyDescent="0.25">
      <c r="C92" t="s">
        <v>8</v>
      </c>
      <c r="D92" t="s">
        <v>39</v>
      </c>
      <c r="E92" t="s">
        <v>31</v>
      </c>
      <c r="F92" s="4">
        <v>8890</v>
      </c>
      <c r="G92" s="5">
        <v>210</v>
      </c>
    </row>
    <row r="93" spans="3:7" x14ac:dyDescent="0.25">
      <c r="C93" t="s">
        <v>2</v>
      </c>
      <c r="D93" t="s">
        <v>38</v>
      </c>
      <c r="E93" t="s">
        <v>13</v>
      </c>
      <c r="F93" s="4">
        <v>56</v>
      </c>
      <c r="G93" s="5">
        <v>51</v>
      </c>
    </row>
    <row r="94" spans="3:7" x14ac:dyDescent="0.25">
      <c r="C94" t="s">
        <v>3</v>
      </c>
      <c r="D94" t="s">
        <v>36</v>
      </c>
      <c r="E94" t="s">
        <v>25</v>
      </c>
      <c r="F94" s="4">
        <v>3339</v>
      </c>
      <c r="G94" s="5">
        <v>39</v>
      </c>
    </row>
    <row r="95" spans="3:7" x14ac:dyDescent="0.25">
      <c r="C95" t="s">
        <v>10</v>
      </c>
      <c r="D95" t="s">
        <v>35</v>
      </c>
      <c r="E95" t="s">
        <v>18</v>
      </c>
      <c r="F95" s="4">
        <v>3808</v>
      </c>
      <c r="G95" s="5">
        <v>279</v>
      </c>
    </row>
    <row r="96" spans="3:7" x14ac:dyDescent="0.25">
      <c r="C96" t="s">
        <v>10</v>
      </c>
      <c r="D96" t="s">
        <v>38</v>
      </c>
      <c r="E96" t="s">
        <v>13</v>
      </c>
      <c r="F96" s="4">
        <v>63</v>
      </c>
      <c r="G96" s="5">
        <v>123</v>
      </c>
    </row>
    <row r="97" spans="3:7" x14ac:dyDescent="0.25">
      <c r="C97" t="s">
        <v>2</v>
      </c>
      <c r="D97" t="s">
        <v>39</v>
      </c>
      <c r="E97" t="s">
        <v>27</v>
      </c>
      <c r="F97" s="4">
        <v>7812</v>
      </c>
      <c r="G97" s="5">
        <v>81</v>
      </c>
    </row>
    <row r="98" spans="3:7" x14ac:dyDescent="0.25">
      <c r="C98" t="s">
        <v>40</v>
      </c>
      <c r="D98" t="s">
        <v>37</v>
      </c>
      <c r="E98" t="s">
        <v>19</v>
      </c>
      <c r="F98" s="4">
        <v>7693</v>
      </c>
      <c r="G98" s="5">
        <v>21</v>
      </c>
    </row>
    <row r="99" spans="3:7" x14ac:dyDescent="0.25">
      <c r="C99" t="s">
        <v>3</v>
      </c>
      <c r="D99" t="s">
        <v>36</v>
      </c>
      <c r="E99" t="s">
        <v>28</v>
      </c>
      <c r="F99" s="4">
        <v>973</v>
      </c>
      <c r="G99" s="5">
        <v>162</v>
      </c>
    </row>
    <row r="100" spans="3:7" x14ac:dyDescent="0.25">
      <c r="C100" t="s">
        <v>10</v>
      </c>
      <c r="D100" t="s">
        <v>35</v>
      </c>
      <c r="E100" t="s">
        <v>21</v>
      </c>
      <c r="F100" s="4">
        <v>567</v>
      </c>
      <c r="G100" s="5">
        <v>228</v>
      </c>
    </row>
    <row r="101" spans="3:7" x14ac:dyDescent="0.25">
      <c r="C101" t="s">
        <v>10</v>
      </c>
      <c r="D101" t="s">
        <v>36</v>
      </c>
      <c r="E101" t="s">
        <v>29</v>
      </c>
      <c r="F101" s="4">
        <v>2471</v>
      </c>
      <c r="G101" s="5">
        <v>342</v>
      </c>
    </row>
    <row r="102" spans="3:7" x14ac:dyDescent="0.25">
      <c r="C102" t="s">
        <v>5</v>
      </c>
      <c r="D102" t="s">
        <v>38</v>
      </c>
      <c r="E102" t="s">
        <v>13</v>
      </c>
      <c r="F102" s="4">
        <v>7189</v>
      </c>
      <c r="G102" s="5">
        <v>54</v>
      </c>
    </row>
    <row r="103" spans="3:7" x14ac:dyDescent="0.25">
      <c r="C103" t="s">
        <v>41</v>
      </c>
      <c r="D103" t="s">
        <v>35</v>
      </c>
      <c r="E103" t="s">
        <v>28</v>
      </c>
      <c r="F103" s="4">
        <v>7455</v>
      </c>
      <c r="G103" s="5">
        <v>216</v>
      </c>
    </row>
    <row r="104" spans="3:7" x14ac:dyDescent="0.25">
      <c r="C104" t="s">
        <v>3</v>
      </c>
      <c r="D104" t="s">
        <v>34</v>
      </c>
      <c r="E104" t="s">
        <v>26</v>
      </c>
      <c r="F104" s="4">
        <v>3108</v>
      </c>
      <c r="G104" s="5">
        <v>54</v>
      </c>
    </row>
    <row r="105" spans="3:7" x14ac:dyDescent="0.25">
      <c r="C105" t="s">
        <v>6</v>
      </c>
      <c r="D105" t="s">
        <v>38</v>
      </c>
      <c r="E105" t="s">
        <v>25</v>
      </c>
      <c r="F105" s="4">
        <v>469</v>
      </c>
      <c r="G105" s="5">
        <v>75</v>
      </c>
    </row>
    <row r="106" spans="3:7" x14ac:dyDescent="0.25">
      <c r="C106" t="s">
        <v>9</v>
      </c>
      <c r="D106" t="s">
        <v>37</v>
      </c>
      <c r="E106" t="s">
        <v>23</v>
      </c>
      <c r="F106" s="4">
        <v>2737</v>
      </c>
      <c r="G106" s="5">
        <v>93</v>
      </c>
    </row>
    <row r="107" spans="3:7" x14ac:dyDescent="0.25">
      <c r="C107" t="s">
        <v>9</v>
      </c>
      <c r="D107" t="s">
        <v>37</v>
      </c>
      <c r="E107" t="s">
        <v>25</v>
      </c>
      <c r="F107" s="4">
        <v>4305</v>
      </c>
      <c r="G107" s="5">
        <v>156</v>
      </c>
    </row>
    <row r="108" spans="3:7" x14ac:dyDescent="0.25">
      <c r="C108" t="s">
        <v>9</v>
      </c>
      <c r="D108" t="s">
        <v>38</v>
      </c>
      <c r="E108" t="s">
        <v>17</v>
      </c>
      <c r="F108" s="4">
        <v>2408</v>
      </c>
      <c r="G108" s="5">
        <v>9</v>
      </c>
    </row>
    <row r="109" spans="3:7" x14ac:dyDescent="0.25">
      <c r="C109" t="s">
        <v>3</v>
      </c>
      <c r="D109" t="s">
        <v>36</v>
      </c>
      <c r="E109" t="s">
        <v>19</v>
      </c>
      <c r="F109" s="4">
        <v>1281</v>
      </c>
      <c r="G109" s="5">
        <v>18</v>
      </c>
    </row>
    <row r="110" spans="3:7" x14ac:dyDescent="0.25">
      <c r="C110" t="s">
        <v>40</v>
      </c>
      <c r="D110" t="s">
        <v>35</v>
      </c>
      <c r="E110" t="s">
        <v>32</v>
      </c>
      <c r="F110" s="4">
        <v>12348</v>
      </c>
      <c r="G110" s="5">
        <v>234</v>
      </c>
    </row>
    <row r="111" spans="3:7" x14ac:dyDescent="0.25">
      <c r="C111" t="s">
        <v>3</v>
      </c>
      <c r="D111" t="s">
        <v>34</v>
      </c>
      <c r="E111" t="s">
        <v>28</v>
      </c>
      <c r="F111" s="4">
        <v>3689</v>
      </c>
      <c r="G111" s="5">
        <v>312</v>
      </c>
    </row>
    <row r="112" spans="3:7" x14ac:dyDescent="0.25">
      <c r="C112" t="s">
        <v>7</v>
      </c>
      <c r="D112" t="s">
        <v>36</v>
      </c>
      <c r="E112" t="s">
        <v>19</v>
      </c>
      <c r="F112" s="4">
        <v>2870</v>
      </c>
      <c r="G112" s="5">
        <v>300</v>
      </c>
    </row>
    <row r="113" spans="3:7" x14ac:dyDescent="0.25">
      <c r="C113" t="s">
        <v>2</v>
      </c>
      <c r="D113" t="s">
        <v>36</v>
      </c>
      <c r="E113" t="s">
        <v>27</v>
      </c>
      <c r="F113" s="4">
        <v>798</v>
      </c>
      <c r="G113" s="5">
        <v>519</v>
      </c>
    </row>
    <row r="114" spans="3:7" x14ac:dyDescent="0.25">
      <c r="C114" t="s">
        <v>41</v>
      </c>
      <c r="D114" t="s">
        <v>37</v>
      </c>
      <c r="E114" t="s">
        <v>21</v>
      </c>
      <c r="F114" s="4">
        <v>2933</v>
      </c>
      <c r="G114" s="5">
        <v>9</v>
      </c>
    </row>
    <row r="115" spans="3:7" x14ac:dyDescent="0.25">
      <c r="C115" t="s">
        <v>5</v>
      </c>
      <c r="D115" t="s">
        <v>35</v>
      </c>
      <c r="E115" t="s">
        <v>4</v>
      </c>
      <c r="F115" s="4">
        <v>2744</v>
      </c>
      <c r="G115" s="5">
        <v>9</v>
      </c>
    </row>
    <row r="116" spans="3:7" x14ac:dyDescent="0.25">
      <c r="C116" t="s">
        <v>40</v>
      </c>
      <c r="D116" t="s">
        <v>36</v>
      </c>
      <c r="E116" t="s">
        <v>33</v>
      </c>
      <c r="F116" s="4">
        <v>9772</v>
      </c>
      <c r="G116" s="5">
        <v>90</v>
      </c>
    </row>
    <row r="117" spans="3:7" x14ac:dyDescent="0.25">
      <c r="C117" t="s">
        <v>7</v>
      </c>
      <c r="D117" t="s">
        <v>34</v>
      </c>
      <c r="E117" t="s">
        <v>25</v>
      </c>
      <c r="F117" s="4">
        <v>1568</v>
      </c>
      <c r="G117" s="5">
        <v>96</v>
      </c>
    </row>
    <row r="118" spans="3:7" x14ac:dyDescent="0.25">
      <c r="C118" t="s">
        <v>2</v>
      </c>
      <c r="D118" t="s">
        <v>36</v>
      </c>
      <c r="E118" t="s">
        <v>16</v>
      </c>
      <c r="F118" s="4">
        <v>11417</v>
      </c>
      <c r="G118" s="5">
        <v>21</v>
      </c>
    </row>
    <row r="119" spans="3:7" x14ac:dyDescent="0.25">
      <c r="C119" t="s">
        <v>40</v>
      </c>
      <c r="D119" t="s">
        <v>34</v>
      </c>
      <c r="E119" t="s">
        <v>26</v>
      </c>
      <c r="F119" s="4">
        <v>6748</v>
      </c>
      <c r="G119" s="5">
        <v>48</v>
      </c>
    </row>
    <row r="120" spans="3:7" x14ac:dyDescent="0.25">
      <c r="C120" t="s">
        <v>10</v>
      </c>
      <c r="D120" t="s">
        <v>36</v>
      </c>
      <c r="E120" t="s">
        <v>27</v>
      </c>
      <c r="F120" s="4">
        <v>1407</v>
      </c>
      <c r="G120" s="5">
        <v>72</v>
      </c>
    </row>
    <row r="121" spans="3:7" x14ac:dyDescent="0.25">
      <c r="C121" t="s">
        <v>8</v>
      </c>
      <c r="D121" t="s">
        <v>35</v>
      </c>
      <c r="E121" t="s">
        <v>29</v>
      </c>
      <c r="F121" s="4">
        <v>2023</v>
      </c>
      <c r="G121" s="5">
        <v>168</v>
      </c>
    </row>
    <row r="122" spans="3:7" x14ac:dyDescent="0.25">
      <c r="C122" t="s">
        <v>5</v>
      </c>
      <c r="D122" t="s">
        <v>39</v>
      </c>
      <c r="E122" t="s">
        <v>26</v>
      </c>
      <c r="F122" s="4">
        <v>5236</v>
      </c>
      <c r="G122" s="5">
        <v>51</v>
      </c>
    </row>
    <row r="123" spans="3:7" x14ac:dyDescent="0.25">
      <c r="C123" t="s">
        <v>41</v>
      </c>
      <c r="D123" t="s">
        <v>36</v>
      </c>
      <c r="E123" t="s">
        <v>19</v>
      </c>
      <c r="F123" s="4">
        <v>1925</v>
      </c>
      <c r="G123" s="5">
        <v>192</v>
      </c>
    </row>
    <row r="124" spans="3:7" x14ac:dyDescent="0.25">
      <c r="C124" t="s">
        <v>7</v>
      </c>
      <c r="D124" t="s">
        <v>37</v>
      </c>
      <c r="E124" t="s">
        <v>14</v>
      </c>
      <c r="F124" s="4">
        <v>6608</v>
      </c>
      <c r="G124" s="5">
        <v>225</v>
      </c>
    </row>
    <row r="125" spans="3:7" x14ac:dyDescent="0.25">
      <c r="C125" t="s">
        <v>6</v>
      </c>
      <c r="D125" t="s">
        <v>34</v>
      </c>
      <c r="E125" t="s">
        <v>26</v>
      </c>
      <c r="F125" s="4">
        <v>8008</v>
      </c>
      <c r="G125" s="5">
        <v>456</v>
      </c>
    </row>
    <row r="126" spans="3:7" x14ac:dyDescent="0.25">
      <c r="C126" t="s">
        <v>10</v>
      </c>
      <c r="D126" t="s">
        <v>34</v>
      </c>
      <c r="E126" t="s">
        <v>25</v>
      </c>
      <c r="F126" s="4">
        <v>1428</v>
      </c>
      <c r="G126" s="5">
        <v>93</v>
      </c>
    </row>
    <row r="127" spans="3:7" x14ac:dyDescent="0.25">
      <c r="C127" t="s">
        <v>6</v>
      </c>
      <c r="D127" t="s">
        <v>34</v>
      </c>
      <c r="E127" t="s">
        <v>4</v>
      </c>
      <c r="F127" s="4">
        <v>525</v>
      </c>
      <c r="G127" s="5">
        <v>48</v>
      </c>
    </row>
    <row r="128" spans="3:7" x14ac:dyDescent="0.25">
      <c r="C128" t="s">
        <v>6</v>
      </c>
      <c r="D128" t="s">
        <v>37</v>
      </c>
      <c r="E128" t="s">
        <v>18</v>
      </c>
      <c r="F128" s="4">
        <v>1505</v>
      </c>
      <c r="G128" s="5">
        <v>102</v>
      </c>
    </row>
    <row r="129" spans="3:7" x14ac:dyDescent="0.25">
      <c r="C129" t="s">
        <v>7</v>
      </c>
      <c r="D129" t="s">
        <v>35</v>
      </c>
      <c r="E129" t="s">
        <v>30</v>
      </c>
      <c r="F129" s="4">
        <v>6755</v>
      </c>
      <c r="G129" s="5">
        <v>252</v>
      </c>
    </row>
    <row r="130" spans="3:7" x14ac:dyDescent="0.25">
      <c r="C130" t="s">
        <v>2</v>
      </c>
      <c r="D130" t="s">
        <v>37</v>
      </c>
      <c r="E130" t="s">
        <v>18</v>
      </c>
      <c r="F130" s="4">
        <v>11571</v>
      </c>
      <c r="G130" s="5">
        <v>138</v>
      </c>
    </row>
    <row r="131" spans="3:7" x14ac:dyDescent="0.25">
      <c r="C131" t="s">
        <v>40</v>
      </c>
      <c r="D131" t="s">
        <v>38</v>
      </c>
      <c r="E131" t="s">
        <v>25</v>
      </c>
      <c r="F131" s="4">
        <v>2541</v>
      </c>
      <c r="G131" s="5">
        <v>90</v>
      </c>
    </row>
    <row r="132" spans="3:7" x14ac:dyDescent="0.25">
      <c r="C132" t="s">
        <v>41</v>
      </c>
      <c r="D132" t="s">
        <v>37</v>
      </c>
      <c r="E132" t="s">
        <v>30</v>
      </c>
      <c r="F132" s="4">
        <v>1526</v>
      </c>
      <c r="G132" s="5">
        <v>240</v>
      </c>
    </row>
    <row r="133" spans="3:7" x14ac:dyDescent="0.25">
      <c r="C133" t="s">
        <v>40</v>
      </c>
      <c r="D133" t="s">
        <v>38</v>
      </c>
      <c r="E133" t="s">
        <v>4</v>
      </c>
      <c r="F133" s="4">
        <v>6125</v>
      </c>
      <c r="G133" s="5">
        <v>102</v>
      </c>
    </row>
    <row r="134" spans="3:7" x14ac:dyDescent="0.25">
      <c r="C134" t="s">
        <v>41</v>
      </c>
      <c r="D134" t="s">
        <v>35</v>
      </c>
      <c r="E134" t="s">
        <v>27</v>
      </c>
      <c r="F134" s="4">
        <v>847</v>
      </c>
      <c r="G134" s="5">
        <v>129</v>
      </c>
    </row>
    <row r="135" spans="3:7" x14ac:dyDescent="0.25">
      <c r="C135" t="s">
        <v>8</v>
      </c>
      <c r="D135" t="s">
        <v>35</v>
      </c>
      <c r="E135" t="s">
        <v>27</v>
      </c>
      <c r="F135" s="4">
        <v>4753</v>
      </c>
      <c r="G135" s="5">
        <v>300</v>
      </c>
    </row>
    <row r="136" spans="3:7" x14ac:dyDescent="0.25">
      <c r="C136" t="s">
        <v>6</v>
      </c>
      <c r="D136" t="s">
        <v>38</v>
      </c>
      <c r="E136" t="s">
        <v>33</v>
      </c>
      <c r="F136" s="4">
        <v>959</v>
      </c>
      <c r="G136" s="5">
        <v>135</v>
      </c>
    </row>
    <row r="137" spans="3:7" x14ac:dyDescent="0.25">
      <c r="C137" t="s">
        <v>7</v>
      </c>
      <c r="D137" t="s">
        <v>35</v>
      </c>
      <c r="E137" t="s">
        <v>24</v>
      </c>
      <c r="F137" s="4">
        <v>2793</v>
      </c>
      <c r="G137" s="5">
        <v>114</v>
      </c>
    </row>
    <row r="138" spans="3:7" x14ac:dyDescent="0.25">
      <c r="C138" t="s">
        <v>7</v>
      </c>
      <c r="D138" t="s">
        <v>35</v>
      </c>
      <c r="E138" t="s">
        <v>14</v>
      </c>
      <c r="F138" s="4">
        <v>4606</v>
      </c>
      <c r="G138" s="5">
        <v>63</v>
      </c>
    </row>
    <row r="139" spans="3:7" x14ac:dyDescent="0.25">
      <c r="C139" t="s">
        <v>7</v>
      </c>
      <c r="D139" t="s">
        <v>36</v>
      </c>
      <c r="E139" t="s">
        <v>29</v>
      </c>
      <c r="F139" s="4">
        <v>5551</v>
      </c>
      <c r="G139" s="5">
        <v>252</v>
      </c>
    </row>
    <row r="140" spans="3:7" x14ac:dyDescent="0.25">
      <c r="C140" t="s">
        <v>10</v>
      </c>
      <c r="D140" t="s">
        <v>36</v>
      </c>
      <c r="E140" t="s">
        <v>32</v>
      </c>
      <c r="F140" s="4">
        <v>6657</v>
      </c>
      <c r="G140" s="5">
        <v>303</v>
      </c>
    </row>
    <row r="141" spans="3:7" x14ac:dyDescent="0.25">
      <c r="C141" t="s">
        <v>7</v>
      </c>
      <c r="D141" t="s">
        <v>39</v>
      </c>
      <c r="E141" t="s">
        <v>17</v>
      </c>
      <c r="F141" s="4">
        <v>4438</v>
      </c>
      <c r="G141" s="5">
        <v>246</v>
      </c>
    </row>
    <row r="142" spans="3:7" x14ac:dyDescent="0.25">
      <c r="C142" t="s">
        <v>8</v>
      </c>
      <c r="D142" t="s">
        <v>38</v>
      </c>
      <c r="E142" t="s">
        <v>22</v>
      </c>
      <c r="F142" s="4">
        <v>168</v>
      </c>
      <c r="G142" s="5">
        <v>84</v>
      </c>
    </row>
    <row r="143" spans="3:7" x14ac:dyDescent="0.25">
      <c r="C143" t="s">
        <v>7</v>
      </c>
      <c r="D143" t="s">
        <v>34</v>
      </c>
      <c r="E143" t="s">
        <v>17</v>
      </c>
      <c r="F143" s="4">
        <v>7777</v>
      </c>
      <c r="G143" s="5">
        <v>39</v>
      </c>
    </row>
    <row r="144" spans="3:7" x14ac:dyDescent="0.25">
      <c r="C144" t="s">
        <v>5</v>
      </c>
      <c r="D144" t="s">
        <v>36</v>
      </c>
      <c r="E144" t="s">
        <v>17</v>
      </c>
      <c r="F144" s="4">
        <v>3339</v>
      </c>
      <c r="G144" s="5">
        <v>348</v>
      </c>
    </row>
    <row r="145" spans="3:7" x14ac:dyDescent="0.25">
      <c r="C145" t="s">
        <v>7</v>
      </c>
      <c r="D145" t="s">
        <v>37</v>
      </c>
      <c r="E145" t="s">
        <v>33</v>
      </c>
      <c r="F145" s="4">
        <v>6391</v>
      </c>
      <c r="G145" s="5">
        <v>48</v>
      </c>
    </row>
    <row r="146" spans="3:7" x14ac:dyDescent="0.25">
      <c r="C146" t="s">
        <v>5</v>
      </c>
      <c r="D146" t="s">
        <v>37</v>
      </c>
      <c r="E146" t="s">
        <v>22</v>
      </c>
      <c r="F146" s="4">
        <v>518</v>
      </c>
      <c r="G146" s="5">
        <v>75</v>
      </c>
    </row>
    <row r="147" spans="3:7" x14ac:dyDescent="0.25">
      <c r="C147" t="s">
        <v>7</v>
      </c>
      <c r="D147" t="s">
        <v>38</v>
      </c>
      <c r="E147" t="s">
        <v>28</v>
      </c>
      <c r="F147" s="4">
        <v>5677</v>
      </c>
      <c r="G147" s="5">
        <v>258</v>
      </c>
    </row>
    <row r="148" spans="3:7" x14ac:dyDescent="0.25">
      <c r="C148" t="s">
        <v>6</v>
      </c>
      <c r="D148" t="s">
        <v>39</v>
      </c>
      <c r="E148" t="s">
        <v>17</v>
      </c>
      <c r="F148" s="4">
        <v>6048</v>
      </c>
      <c r="G148" s="5">
        <v>27</v>
      </c>
    </row>
    <row r="149" spans="3:7" x14ac:dyDescent="0.25">
      <c r="C149" t="s">
        <v>8</v>
      </c>
      <c r="D149" t="s">
        <v>38</v>
      </c>
      <c r="E149" t="s">
        <v>32</v>
      </c>
      <c r="F149" s="4">
        <v>3752</v>
      </c>
      <c r="G149" s="5">
        <v>213</v>
      </c>
    </row>
    <row r="150" spans="3:7" x14ac:dyDescent="0.25">
      <c r="C150" t="s">
        <v>5</v>
      </c>
      <c r="D150" t="s">
        <v>35</v>
      </c>
      <c r="E150" t="s">
        <v>29</v>
      </c>
      <c r="F150" s="4">
        <v>4480</v>
      </c>
      <c r="G150" s="5">
        <v>357</v>
      </c>
    </row>
    <row r="151" spans="3:7" x14ac:dyDescent="0.25">
      <c r="C151" t="s">
        <v>9</v>
      </c>
      <c r="D151" t="s">
        <v>37</v>
      </c>
      <c r="E151" t="s">
        <v>4</v>
      </c>
      <c r="F151" s="4">
        <v>259</v>
      </c>
      <c r="G151" s="5">
        <v>207</v>
      </c>
    </row>
    <row r="152" spans="3:7" x14ac:dyDescent="0.25">
      <c r="C152" t="s">
        <v>8</v>
      </c>
      <c r="D152" t="s">
        <v>37</v>
      </c>
      <c r="E152" t="s">
        <v>30</v>
      </c>
      <c r="F152" s="4">
        <v>42</v>
      </c>
      <c r="G152" s="5">
        <v>150</v>
      </c>
    </row>
    <row r="153" spans="3:7" x14ac:dyDescent="0.25">
      <c r="C153" t="s">
        <v>41</v>
      </c>
      <c r="D153" t="s">
        <v>36</v>
      </c>
      <c r="E153" t="s">
        <v>26</v>
      </c>
      <c r="F153" s="4">
        <v>98</v>
      </c>
      <c r="G153" s="5">
        <v>204</v>
      </c>
    </row>
    <row r="154" spans="3:7" x14ac:dyDescent="0.25">
      <c r="C154" t="s">
        <v>7</v>
      </c>
      <c r="D154" t="s">
        <v>35</v>
      </c>
      <c r="E154" t="s">
        <v>27</v>
      </c>
      <c r="F154" s="4">
        <v>2478</v>
      </c>
      <c r="G154" s="5">
        <v>21</v>
      </c>
    </row>
    <row r="155" spans="3:7" x14ac:dyDescent="0.25">
      <c r="C155" t="s">
        <v>41</v>
      </c>
      <c r="D155" t="s">
        <v>34</v>
      </c>
      <c r="E155" t="s">
        <v>33</v>
      </c>
      <c r="F155" s="4">
        <v>7847</v>
      </c>
      <c r="G155" s="5">
        <v>174</v>
      </c>
    </row>
    <row r="156" spans="3:7" x14ac:dyDescent="0.25">
      <c r="C156" t="s">
        <v>2</v>
      </c>
      <c r="D156" t="s">
        <v>37</v>
      </c>
      <c r="E156" t="s">
        <v>17</v>
      </c>
      <c r="F156" s="4">
        <v>9926</v>
      </c>
      <c r="G156" s="5">
        <v>201</v>
      </c>
    </row>
    <row r="157" spans="3:7" x14ac:dyDescent="0.25">
      <c r="C157" t="s">
        <v>8</v>
      </c>
      <c r="D157" t="s">
        <v>38</v>
      </c>
      <c r="E157" t="s">
        <v>13</v>
      </c>
      <c r="F157" s="4">
        <v>819</v>
      </c>
      <c r="G157" s="5">
        <v>510</v>
      </c>
    </row>
    <row r="158" spans="3:7" x14ac:dyDescent="0.25">
      <c r="C158" t="s">
        <v>6</v>
      </c>
      <c r="D158" t="s">
        <v>39</v>
      </c>
      <c r="E158" t="s">
        <v>29</v>
      </c>
      <c r="F158" s="4">
        <v>3052</v>
      </c>
      <c r="G158" s="5">
        <v>378</v>
      </c>
    </row>
    <row r="159" spans="3:7" x14ac:dyDescent="0.25">
      <c r="C159" t="s">
        <v>9</v>
      </c>
      <c r="D159" t="s">
        <v>34</v>
      </c>
      <c r="E159" t="s">
        <v>21</v>
      </c>
      <c r="F159" s="4">
        <v>6832</v>
      </c>
      <c r="G159" s="5">
        <v>27</v>
      </c>
    </row>
    <row r="160" spans="3:7" x14ac:dyDescent="0.25">
      <c r="C160" t="s">
        <v>2</v>
      </c>
      <c r="D160" t="s">
        <v>39</v>
      </c>
      <c r="E160" t="s">
        <v>16</v>
      </c>
      <c r="F160" s="4">
        <v>2016</v>
      </c>
      <c r="G160" s="5">
        <v>117</v>
      </c>
    </row>
    <row r="161" spans="3:7" x14ac:dyDescent="0.25">
      <c r="C161" t="s">
        <v>6</v>
      </c>
      <c r="D161" t="s">
        <v>38</v>
      </c>
      <c r="E161" t="s">
        <v>21</v>
      </c>
      <c r="F161" s="4">
        <v>7322</v>
      </c>
      <c r="G161" s="5">
        <v>36</v>
      </c>
    </row>
    <row r="162" spans="3:7" x14ac:dyDescent="0.25">
      <c r="C162" t="s">
        <v>8</v>
      </c>
      <c r="D162" t="s">
        <v>35</v>
      </c>
      <c r="E162" t="s">
        <v>33</v>
      </c>
      <c r="F162" s="4">
        <v>357</v>
      </c>
      <c r="G162" s="5">
        <v>126</v>
      </c>
    </row>
    <row r="163" spans="3:7" x14ac:dyDescent="0.25">
      <c r="C163" t="s">
        <v>9</v>
      </c>
      <c r="D163" t="s">
        <v>39</v>
      </c>
      <c r="E163" t="s">
        <v>25</v>
      </c>
      <c r="F163" s="4">
        <v>3192</v>
      </c>
      <c r="G163" s="5">
        <v>72</v>
      </c>
    </row>
    <row r="164" spans="3:7" x14ac:dyDescent="0.25">
      <c r="C164" t="s">
        <v>7</v>
      </c>
      <c r="D164" t="s">
        <v>36</v>
      </c>
      <c r="E164" t="s">
        <v>22</v>
      </c>
      <c r="F164" s="4">
        <v>8435</v>
      </c>
      <c r="G164" s="5">
        <v>42</v>
      </c>
    </row>
    <row r="165" spans="3:7" x14ac:dyDescent="0.25">
      <c r="C165" t="s">
        <v>40</v>
      </c>
      <c r="D165" t="s">
        <v>39</v>
      </c>
      <c r="E165" t="s">
        <v>29</v>
      </c>
      <c r="F165" s="4">
        <v>0</v>
      </c>
      <c r="G165" s="5">
        <v>135</v>
      </c>
    </row>
    <row r="166" spans="3:7" x14ac:dyDescent="0.25">
      <c r="C166" t="s">
        <v>7</v>
      </c>
      <c r="D166" t="s">
        <v>34</v>
      </c>
      <c r="E166" t="s">
        <v>24</v>
      </c>
      <c r="F166" s="4">
        <v>8862</v>
      </c>
      <c r="G166" s="5">
        <v>189</v>
      </c>
    </row>
    <row r="167" spans="3:7" x14ac:dyDescent="0.25">
      <c r="C167" t="s">
        <v>6</v>
      </c>
      <c r="D167" t="s">
        <v>37</v>
      </c>
      <c r="E167" t="s">
        <v>28</v>
      </c>
      <c r="F167" s="4">
        <v>3556</v>
      </c>
      <c r="G167" s="5">
        <v>459</v>
      </c>
    </row>
    <row r="168" spans="3:7" x14ac:dyDescent="0.25">
      <c r="C168" t="s">
        <v>5</v>
      </c>
      <c r="D168" t="s">
        <v>34</v>
      </c>
      <c r="E168" t="s">
        <v>15</v>
      </c>
      <c r="F168" s="4">
        <v>7280</v>
      </c>
      <c r="G168" s="5">
        <v>201</v>
      </c>
    </row>
    <row r="169" spans="3:7" x14ac:dyDescent="0.25">
      <c r="C169" t="s">
        <v>6</v>
      </c>
      <c r="D169" t="s">
        <v>34</v>
      </c>
      <c r="E169" t="s">
        <v>30</v>
      </c>
      <c r="F169" s="4">
        <v>3402</v>
      </c>
      <c r="G169" s="5">
        <v>366</v>
      </c>
    </row>
    <row r="170" spans="3:7" x14ac:dyDescent="0.25">
      <c r="C170" t="s">
        <v>3</v>
      </c>
      <c r="D170" t="s">
        <v>37</v>
      </c>
      <c r="E170" t="s">
        <v>29</v>
      </c>
      <c r="F170" s="4">
        <v>4592</v>
      </c>
      <c r="G170" s="5">
        <v>324</v>
      </c>
    </row>
    <row r="171" spans="3:7" x14ac:dyDescent="0.25">
      <c r="C171" t="s">
        <v>9</v>
      </c>
      <c r="D171" t="s">
        <v>35</v>
      </c>
      <c r="E171" t="s">
        <v>15</v>
      </c>
      <c r="F171" s="4">
        <v>7833</v>
      </c>
      <c r="G171" s="5">
        <v>243</v>
      </c>
    </row>
    <row r="172" spans="3:7" x14ac:dyDescent="0.25">
      <c r="C172" t="s">
        <v>2</v>
      </c>
      <c r="D172" t="s">
        <v>39</v>
      </c>
      <c r="E172" t="s">
        <v>21</v>
      </c>
      <c r="F172" s="4">
        <v>7651</v>
      </c>
      <c r="G172" s="5">
        <v>213</v>
      </c>
    </row>
    <row r="173" spans="3:7" x14ac:dyDescent="0.25">
      <c r="C173" t="s">
        <v>40</v>
      </c>
      <c r="D173" t="s">
        <v>35</v>
      </c>
      <c r="E173" t="s">
        <v>30</v>
      </c>
      <c r="F173" s="4">
        <v>2275</v>
      </c>
      <c r="G173" s="5">
        <v>447</v>
      </c>
    </row>
    <row r="174" spans="3:7" x14ac:dyDescent="0.25">
      <c r="C174" t="s">
        <v>40</v>
      </c>
      <c r="D174" t="s">
        <v>38</v>
      </c>
      <c r="E174" t="s">
        <v>13</v>
      </c>
      <c r="F174" s="4">
        <v>5670</v>
      </c>
      <c r="G174" s="5">
        <v>297</v>
      </c>
    </row>
    <row r="175" spans="3:7" x14ac:dyDescent="0.25">
      <c r="C175" t="s">
        <v>7</v>
      </c>
      <c r="D175" t="s">
        <v>35</v>
      </c>
      <c r="E175" t="s">
        <v>16</v>
      </c>
      <c r="F175" s="4">
        <v>2135</v>
      </c>
      <c r="G175" s="5">
        <v>27</v>
      </c>
    </row>
    <row r="176" spans="3:7" x14ac:dyDescent="0.25">
      <c r="C176" t="s">
        <v>40</v>
      </c>
      <c r="D176" t="s">
        <v>34</v>
      </c>
      <c r="E176" t="s">
        <v>23</v>
      </c>
      <c r="F176" s="4">
        <v>2779</v>
      </c>
      <c r="G176" s="5">
        <v>75</v>
      </c>
    </row>
    <row r="177" spans="3:7" x14ac:dyDescent="0.25">
      <c r="C177" t="s">
        <v>10</v>
      </c>
      <c r="D177" t="s">
        <v>39</v>
      </c>
      <c r="E177" t="s">
        <v>33</v>
      </c>
      <c r="F177" s="4">
        <v>12950</v>
      </c>
      <c r="G177" s="5">
        <v>30</v>
      </c>
    </row>
    <row r="178" spans="3:7" x14ac:dyDescent="0.25">
      <c r="C178" t="s">
        <v>7</v>
      </c>
      <c r="D178" t="s">
        <v>36</v>
      </c>
      <c r="E178" t="s">
        <v>18</v>
      </c>
      <c r="F178" s="4">
        <v>2646</v>
      </c>
      <c r="G178" s="5">
        <v>177</v>
      </c>
    </row>
    <row r="179" spans="3:7" x14ac:dyDescent="0.25">
      <c r="C179" t="s">
        <v>40</v>
      </c>
      <c r="D179" t="s">
        <v>34</v>
      </c>
      <c r="E179" t="s">
        <v>33</v>
      </c>
      <c r="F179" s="4">
        <v>3794</v>
      </c>
      <c r="G179" s="5">
        <v>159</v>
      </c>
    </row>
    <row r="180" spans="3:7" x14ac:dyDescent="0.25">
      <c r="C180" t="s">
        <v>3</v>
      </c>
      <c r="D180" t="s">
        <v>35</v>
      </c>
      <c r="E180" t="s">
        <v>33</v>
      </c>
      <c r="F180" s="4">
        <v>819</v>
      </c>
      <c r="G180" s="5">
        <v>306</v>
      </c>
    </row>
    <row r="181" spans="3:7" x14ac:dyDescent="0.25">
      <c r="C181" t="s">
        <v>3</v>
      </c>
      <c r="D181" t="s">
        <v>34</v>
      </c>
      <c r="E181" t="s">
        <v>20</v>
      </c>
      <c r="F181" s="4">
        <v>2583</v>
      </c>
      <c r="G181" s="5">
        <v>18</v>
      </c>
    </row>
    <row r="182" spans="3:7" x14ac:dyDescent="0.25">
      <c r="C182" t="s">
        <v>7</v>
      </c>
      <c r="D182" t="s">
        <v>35</v>
      </c>
      <c r="E182" t="s">
        <v>19</v>
      </c>
      <c r="F182" s="4">
        <v>4585</v>
      </c>
      <c r="G182" s="5">
        <v>240</v>
      </c>
    </row>
    <row r="183" spans="3:7" x14ac:dyDescent="0.25">
      <c r="C183" t="s">
        <v>5</v>
      </c>
      <c r="D183" t="s">
        <v>34</v>
      </c>
      <c r="E183" t="s">
        <v>33</v>
      </c>
      <c r="F183" s="4">
        <v>1652</v>
      </c>
      <c r="G183" s="5">
        <v>93</v>
      </c>
    </row>
    <row r="184" spans="3:7" x14ac:dyDescent="0.25">
      <c r="C184" t="s">
        <v>10</v>
      </c>
      <c r="D184" t="s">
        <v>34</v>
      </c>
      <c r="E184" t="s">
        <v>26</v>
      </c>
      <c r="F184" s="4">
        <v>4991</v>
      </c>
      <c r="G184" s="5">
        <v>9</v>
      </c>
    </row>
    <row r="185" spans="3:7" x14ac:dyDescent="0.25">
      <c r="C185" t="s">
        <v>8</v>
      </c>
      <c r="D185" t="s">
        <v>34</v>
      </c>
      <c r="E185" t="s">
        <v>16</v>
      </c>
      <c r="F185" s="4">
        <v>2009</v>
      </c>
      <c r="G185" s="5">
        <v>219</v>
      </c>
    </row>
    <row r="186" spans="3:7" x14ac:dyDescent="0.25">
      <c r="C186" t="s">
        <v>2</v>
      </c>
      <c r="D186" t="s">
        <v>39</v>
      </c>
      <c r="E186" t="s">
        <v>22</v>
      </c>
      <c r="F186" s="4">
        <v>1568</v>
      </c>
      <c r="G186" s="5">
        <v>141</v>
      </c>
    </row>
    <row r="187" spans="3:7" x14ac:dyDescent="0.25">
      <c r="C187" t="s">
        <v>41</v>
      </c>
      <c r="D187" t="s">
        <v>37</v>
      </c>
      <c r="E187" t="s">
        <v>20</v>
      </c>
      <c r="F187" s="4">
        <v>3388</v>
      </c>
      <c r="G187" s="5">
        <v>123</v>
      </c>
    </row>
    <row r="188" spans="3:7" x14ac:dyDescent="0.25">
      <c r="C188" t="s">
        <v>40</v>
      </c>
      <c r="D188" t="s">
        <v>38</v>
      </c>
      <c r="E188" t="s">
        <v>24</v>
      </c>
      <c r="F188" s="4">
        <v>623</v>
      </c>
      <c r="G188" s="5">
        <v>51</v>
      </c>
    </row>
    <row r="189" spans="3:7" x14ac:dyDescent="0.25">
      <c r="C189" t="s">
        <v>6</v>
      </c>
      <c r="D189" t="s">
        <v>36</v>
      </c>
      <c r="E189" t="s">
        <v>4</v>
      </c>
      <c r="F189" s="4">
        <v>10073</v>
      </c>
      <c r="G189" s="5">
        <v>120</v>
      </c>
    </row>
    <row r="190" spans="3:7" x14ac:dyDescent="0.25">
      <c r="C190" t="s">
        <v>8</v>
      </c>
      <c r="D190" t="s">
        <v>39</v>
      </c>
      <c r="E190" t="s">
        <v>26</v>
      </c>
      <c r="F190" s="4">
        <v>1561</v>
      </c>
      <c r="G190" s="5">
        <v>27</v>
      </c>
    </row>
    <row r="191" spans="3:7" x14ac:dyDescent="0.25">
      <c r="C191" t="s">
        <v>9</v>
      </c>
      <c r="D191" t="s">
        <v>36</v>
      </c>
      <c r="E191" t="s">
        <v>27</v>
      </c>
      <c r="F191" s="4">
        <v>11522</v>
      </c>
      <c r="G191" s="5">
        <v>204</v>
      </c>
    </row>
    <row r="192" spans="3:7" x14ac:dyDescent="0.25">
      <c r="C192" t="s">
        <v>6</v>
      </c>
      <c r="D192" t="s">
        <v>38</v>
      </c>
      <c r="E192" t="s">
        <v>13</v>
      </c>
      <c r="F192" s="4">
        <v>2317</v>
      </c>
      <c r="G192" s="5">
        <v>123</v>
      </c>
    </row>
    <row r="193" spans="3:7" x14ac:dyDescent="0.25">
      <c r="C193" t="s">
        <v>10</v>
      </c>
      <c r="D193" t="s">
        <v>37</v>
      </c>
      <c r="E193" t="s">
        <v>28</v>
      </c>
      <c r="F193" s="4">
        <v>3059</v>
      </c>
      <c r="G193" s="5">
        <v>27</v>
      </c>
    </row>
    <row r="194" spans="3:7" x14ac:dyDescent="0.25">
      <c r="C194" t="s">
        <v>41</v>
      </c>
      <c r="D194" t="s">
        <v>37</v>
      </c>
      <c r="E194" t="s">
        <v>26</v>
      </c>
      <c r="F194" s="4">
        <v>2324</v>
      </c>
      <c r="G194" s="5">
        <v>177</v>
      </c>
    </row>
    <row r="195" spans="3:7" x14ac:dyDescent="0.25">
      <c r="C195" t="s">
        <v>3</v>
      </c>
      <c r="D195" t="s">
        <v>39</v>
      </c>
      <c r="E195" t="s">
        <v>26</v>
      </c>
      <c r="F195" s="4">
        <v>4956</v>
      </c>
      <c r="G195" s="5">
        <v>171</v>
      </c>
    </row>
    <row r="196" spans="3:7" x14ac:dyDescent="0.25">
      <c r="C196" t="s">
        <v>10</v>
      </c>
      <c r="D196" t="s">
        <v>34</v>
      </c>
      <c r="E196" t="s">
        <v>19</v>
      </c>
      <c r="F196" s="4">
        <v>5355</v>
      </c>
      <c r="G196" s="5">
        <v>204</v>
      </c>
    </row>
    <row r="197" spans="3:7" x14ac:dyDescent="0.25">
      <c r="C197" t="s">
        <v>3</v>
      </c>
      <c r="D197" t="s">
        <v>34</v>
      </c>
      <c r="E197" t="s">
        <v>14</v>
      </c>
      <c r="F197" s="4">
        <v>7259</v>
      </c>
      <c r="G197" s="5">
        <v>276</v>
      </c>
    </row>
    <row r="198" spans="3:7" x14ac:dyDescent="0.25">
      <c r="C198" t="s">
        <v>8</v>
      </c>
      <c r="D198" t="s">
        <v>37</v>
      </c>
      <c r="E198" t="s">
        <v>26</v>
      </c>
      <c r="F198" s="4">
        <v>6279</v>
      </c>
      <c r="G198" s="5">
        <v>45</v>
      </c>
    </row>
    <row r="199" spans="3:7" x14ac:dyDescent="0.25">
      <c r="C199" t="s">
        <v>40</v>
      </c>
      <c r="D199" t="s">
        <v>38</v>
      </c>
      <c r="E199" t="s">
        <v>29</v>
      </c>
      <c r="F199" s="4">
        <v>2541</v>
      </c>
      <c r="G199" s="5">
        <v>45</v>
      </c>
    </row>
    <row r="200" spans="3:7" x14ac:dyDescent="0.25">
      <c r="C200" t="s">
        <v>6</v>
      </c>
      <c r="D200" t="s">
        <v>35</v>
      </c>
      <c r="E200" t="s">
        <v>27</v>
      </c>
      <c r="F200" s="4">
        <v>3864</v>
      </c>
      <c r="G200" s="5">
        <v>177</v>
      </c>
    </row>
    <row r="201" spans="3:7" x14ac:dyDescent="0.25">
      <c r="C201" t="s">
        <v>5</v>
      </c>
      <c r="D201" t="s">
        <v>36</v>
      </c>
      <c r="E201" t="s">
        <v>13</v>
      </c>
      <c r="F201" s="4">
        <v>6146</v>
      </c>
      <c r="G201" s="5">
        <v>63</v>
      </c>
    </row>
    <row r="202" spans="3:7" x14ac:dyDescent="0.25">
      <c r="C202" t="s">
        <v>9</v>
      </c>
      <c r="D202" t="s">
        <v>39</v>
      </c>
      <c r="E202" t="s">
        <v>18</v>
      </c>
      <c r="F202" s="4">
        <v>2639</v>
      </c>
      <c r="G202" s="5">
        <v>204</v>
      </c>
    </row>
    <row r="203" spans="3:7" x14ac:dyDescent="0.25">
      <c r="C203" t="s">
        <v>8</v>
      </c>
      <c r="D203" t="s">
        <v>37</v>
      </c>
      <c r="E203" t="s">
        <v>22</v>
      </c>
      <c r="F203" s="4">
        <v>1890</v>
      </c>
      <c r="G203" s="5">
        <v>195</v>
      </c>
    </row>
    <row r="204" spans="3:7" x14ac:dyDescent="0.25">
      <c r="C204" t="s">
        <v>7</v>
      </c>
      <c r="D204" t="s">
        <v>34</v>
      </c>
      <c r="E204" t="s">
        <v>14</v>
      </c>
      <c r="F204" s="4">
        <v>1932</v>
      </c>
      <c r="G204" s="5">
        <v>369</v>
      </c>
    </row>
    <row r="205" spans="3:7" x14ac:dyDescent="0.25">
      <c r="C205" t="s">
        <v>3</v>
      </c>
      <c r="D205" t="s">
        <v>34</v>
      </c>
      <c r="E205" t="s">
        <v>25</v>
      </c>
      <c r="F205" s="4">
        <v>6300</v>
      </c>
      <c r="G205" s="5">
        <v>42</v>
      </c>
    </row>
    <row r="206" spans="3:7" x14ac:dyDescent="0.25">
      <c r="C206" t="s">
        <v>6</v>
      </c>
      <c r="D206" t="s">
        <v>37</v>
      </c>
      <c r="E206" t="s">
        <v>30</v>
      </c>
      <c r="F206" s="4">
        <v>560</v>
      </c>
      <c r="G206" s="5">
        <v>81</v>
      </c>
    </row>
    <row r="207" spans="3:7" x14ac:dyDescent="0.25">
      <c r="C207" t="s">
        <v>9</v>
      </c>
      <c r="D207" t="s">
        <v>37</v>
      </c>
      <c r="E207" t="s">
        <v>26</v>
      </c>
      <c r="F207" s="4">
        <v>2856</v>
      </c>
      <c r="G207" s="5">
        <v>246</v>
      </c>
    </row>
    <row r="208" spans="3:7" x14ac:dyDescent="0.25">
      <c r="C208" t="s">
        <v>9</v>
      </c>
      <c r="D208" t="s">
        <v>34</v>
      </c>
      <c r="E208" t="s">
        <v>17</v>
      </c>
      <c r="F208" s="4">
        <v>707</v>
      </c>
      <c r="G208" s="5">
        <v>174</v>
      </c>
    </row>
    <row r="209" spans="3:7" x14ac:dyDescent="0.25">
      <c r="C209" t="s">
        <v>8</v>
      </c>
      <c r="D209" t="s">
        <v>35</v>
      </c>
      <c r="E209" t="s">
        <v>30</v>
      </c>
      <c r="F209" s="4">
        <v>3598</v>
      </c>
      <c r="G209" s="5">
        <v>81</v>
      </c>
    </row>
    <row r="210" spans="3:7" x14ac:dyDescent="0.25">
      <c r="C210" t="s">
        <v>40</v>
      </c>
      <c r="D210" t="s">
        <v>35</v>
      </c>
      <c r="E210" t="s">
        <v>22</v>
      </c>
      <c r="F210" s="4">
        <v>6853</v>
      </c>
      <c r="G210" s="5">
        <v>372</v>
      </c>
    </row>
    <row r="211" spans="3:7" x14ac:dyDescent="0.25">
      <c r="C211" t="s">
        <v>40</v>
      </c>
      <c r="D211" t="s">
        <v>35</v>
      </c>
      <c r="E211" t="s">
        <v>16</v>
      </c>
      <c r="F211" s="4">
        <v>4725</v>
      </c>
      <c r="G211" s="5">
        <v>174</v>
      </c>
    </row>
    <row r="212" spans="3:7" x14ac:dyDescent="0.25">
      <c r="C212" t="s">
        <v>41</v>
      </c>
      <c r="D212" t="s">
        <v>36</v>
      </c>
      <c r="E212" t="s">
        <v>32</v>
      </c>
      <c r="F212" s="4">
        <v>10304</v>
      </c>
      <c r="G212" s="5">
        <v>84</v>
      </c>
    </row>
    <row r="213" spans="3:7" x14ac:dyDescent="0.25">
      <c r="C213" t="s">
        <v>41</v>
      </c>
      <c r="D213" t="s">
        <v>34</v>
      </c>
      <c r="E213" t="s">
        <v>16</v>
      </c>
      <c r="F213" s="4">
        <v>1274</v>
      </c>
      <c r="G213" s="5">
        <v>225</v>
      </c>
    </row>
    <row r="214" spans="3:7" x14ac:dyDescent="0.25">
      <c r="C214" t="s">
        <v>5</v>
      </c>
      <c r="D214" t="s">
        <v>36</v>
      </c>
      <c r="E214" t="s">
        <v>30</v>
      </c>
      <c r="F214" s="4">
        <v>1526</v>
      </c>
      <c r="G214" s="5">
        <v>105</v>
      </c>
    </row>
    <row r="215" spans="3:7" x14ac:dyDescent="0.25">
      <c r="C215" t="s">
        <v>40</v>
      </c>
      <c r="D215" t="s">
        <v>39</v>
      </c>
      <c r="E215" t="s">
        <v>28</v>
      </c>
      <c r="F215" s="4">
        <v>3101</v>
      </c>
      <c r="G215" s="5">
        <v>225</v>
      </c>
    </row>
    <row r="216" spans="3:7" x14ac:dyDescent="0.25">
      <c r="C216" t="s">
        <v>2</v>
      </c>
      <c r="D216" t="s">
        <v>37</v>
      </c>
      <c r="E216" t="s">
        <v>14</v>
      </c>
      <c r="F216" s="4">
        <v>1057</v>
      </c>
      <c r="G216" s="5">
        <v>54</v>
      </c>
    </row>
    <row r="217" spans="3:7" x14ac:dyDescent="0.25">
      <c r="C217" t="s">
        <v>7</v>
      </c>
      <c r="D217" t="s">
        <v>37</v>
      </c>
      <c r="E217" t="s">
        <v>26</v>
      </c>
      <c r="F217" s="4">
        <v>5306</v>
      </c>
      <c r="G217" s="5">
        <v>0</v>
      </c>
    </row>
    <row r="218" spans="3:7" x14ac:dyDescent="0.25">
      <c r="C218" t="s">
        <v>5</v>
      </c>
      <c r="D218" t="s">
        <v>39</v>
      </c>
      <c r="E218" t="s">
        <v>24</v>
      </c>
      <c r="F218" s="4">
        <v>4018</v>
      </c>
      <c r="G218" s="5">
        <v>171</v>
      </c>
    </row>
    <row r="219" spans="3:7" x14ac:dyDescent="0.25">
      <c r="C219" t="s">
        <v>9</v>
      </c>
      <c r="D219" t="s">
        <v>34</v>
      </c>
      <c r="E219" t="s">
        <v>16</v>
      </c>
      <c r="F219" s="4">
        <v>938</v>
      </c>
      <c r="G219" s="5">
        <v>189</v>
      </c>
    </row>
    <row r="220" spans="3:7" x14ac:dyDescent="0.25">
      <c r="C220" t="s">
        <v>7</v>
      </c>
      <c r="D220" t="s">
        <v>38</v>
      </c>
      <c r="E220" t="s">
        <v>18</v>
      </c>
      <c r="F220" s="4">
        <v>1778</v>
      </c>
      <c r="G220" s="5">
        <v>270</v>
      </c>
    </row>
    <row r="221" spans="3:7" x14ac:dyDescent="0.25">
      <c r="C221" t="s">
        <v>6</v>
      </c>
      <c r="D221" t="s">
        <v>39</v>
      </c>
      <c r="E221" t="s">
        <v>30</v>
      </c>
      <c r="F221" s="4">
        <v>1638</v>
      </c>
      <c r="G221" s="5">
        <v>63</v>
      </c>
    </row>
    <row r="222" spans="3:7" x14ac:dyDescent="0.25">
      <c r="C222" t="s">
        <v>41</v>
      </c>
      <c r="D222" t="s">
        <v>38</v>
      </c>
      <c r="E222" t="s">
        <v>25</v>
      </c>
      <c r="F222" s="4">
        <v>154</v>
      </c>
      <c r="G222" s="5">
        <v>21</v>
      </c>
    </row>
    <row r="223" spans="3:7" x14ac:dyDescent="0.25">
      <c r="C223" t="s">
        <v>7</v>
      </c>
      <c r="D223" t="s">
        <v>37</v>
      </c>
      <c r="E223" t="s">
        <v>22</v>
      </c>
      <c r="F223" s="4">
        <v>9835</v>
      </c>
      <c r="G223" s="5">
        <v>207</v>
      </c>
    </row>
    <row r="224" spans="3:7" x14ac:dyDescent="0.25">
      <c r="C224" t="s">
        <v>9</v>
      </c>
      <c r="D224" t="s">
        <v>37</v>
      </c>
      <c r="E224" t="s">
        <v>20</v>
      </c>
      <c r="F224" s="4">
        <v>7273</v>
      </c>
      <c r="G224" s="5">
        <v>96</v>
      </c>
    </row>
    <row r="225" spans="3:7" x14ac:dyDescent="0.25">
      <c r="C225" t="s">
        <v>5</v>
      </c>
      <c r="D225" t="s">
        <v>39</v>
      </c>
      <c r="E225" t="s">
        <v>22</v>
      </c>
      <c r="F225" s="4">
        <v>6909</v>
      </c>
      <c r="G225" s="5">
        <v>81</v>
      </c>
    </row>
    <row r="226" spans="3:7" x14ac:dyDescent="0.25">
      <c r="C226" t="s">
        <v>9</v>
      </c>
      <c r="D226" t="s">
        <v>39</v>
      </c>
      <c r="E226" t="s">
        <v>24</v>
      </c>
      <c r="F226" s="4">
        <v>3920</v>
      </c>
      <c r="G226" s="5">
        <v>306</v>
      </c>
    </row>
    <row r="227" spans="3:7" x14ac:dyDescent="0.25">
      <c r="C227" t="s">
        <v>10</v>
      </c>
      <c r="D227" t="s">
        <v>39</v>
      </c>
      <c r="E227" t="s">
        <v>21</v>
      </c>
      <c r="F227" s="4">
        <v>4858</v>
      </c>
      <c r="G227" s="5">
        <v>279</v>
      </c>
    </row>
    <row r="228" spans="3:7" x14ac:dyDescent="0.25">
      <c r="C228" t="s">
        <v>2</v>
      </c>
      <c r="D228" t="s">
        <v>38</v>
      </c>
      <c r="E228" t="s">
        <v>4</v>
      </c>
      <c r="F228" s="4">
        <v>3549</v>
      </c>
      <c r="G228" s="5">
        <v>3</v>
      </c>
    </row>
    <row r="229" spans="3:7" x14ac:dyDescent="0.25">
      <c r="C229" t="s">
        <v>7</v>
      </c>
      <c r="D229" t="s">
        <v>39</v>
      </c>
      <c r="E229" t="s">
        <v>27</v>
      </c>
      <c r="F229" s="4">
        <v>966</v>
      </c>
      <c r="G229" s="5">
        <v>198</v>
      </c>
    </row>
    <row r="230" spans="3:7" x14ac:dyDescent="0.25">
      <c r="C230" t="s">
        <v>5</v>
      </c>
      <c r="D230" t="s">
        <v>39</v>
      </c>
      <c r="E230" t="s">
        <v>18</v>
      </c>
      <c r="F230" s="4">
        <v>385</v>
      </c>
      <c r="G230" s="5">
        <v>249</v>
      </c>
    </row>
    <row r="231" spans="3:7" x14ac:dyDescent="0.25">
      <c r="C231" t="s">
        <v>6</v>
      </c>
      <c r="D231" t="s">
        <v>34</v>
      </c>
      <c r="E231" t="s">
        <v>16</v>
      </c>
      <c r="F231" s="4">
        <v>2219</v>
      </c>
      <c r="G231" s="5">
        <v>75</v>
      </c>
    </row>
    <row r="232" spans="3:7" x14ac:dyDescent="0.25">
      <c r="C232" t="s">
        <v>9</v>
      </c>
      <c r="D232" t="s">
        <v>36</v>
      </c>
      <c r="E232" t="s">
        <v>32</v>
      </c>
      <c r="F232" s="4">
        <v>2954</v>
      </c>
      <c r="G232" s="5">
        <v>189</v>
      </c>
    </row>
    <row r="233" spans="3:7" x14ac:dyDescent="0.25">
      <c r="C233" t="s">
        <v>7</v>
      </c>
      <c r="D233" t="s">
        <v>36</v>
      </c>
      <c r="E233" t="s">
        <v>32</v>
      </c>
      <c r="F233" s="4">
        <v>280</v>
      </c>
      <c r="G233" s="5">
        <v>87</v>
      </c>
    </row>
    <row r="234" spans="3:7" x14ac:dyDescent="0.25">
      <c r="C234" t="s">
        <v>41</v>
      </c>
      <c r="D234" t="s">
        <v>36</v>
      </c>
      <c r="E234" t="s">
        <v>30</v>
      </c>
      <c r="F234" s="4">
        <v>6118</v>
      </c>
      <c r="G234" s="5">
        <v>174</v>
      </c>
    </row>
    <row r="235" spans="3:7" x14ac:dyDescent="0.25">
      <c r="C235" t="s">
        <v>2</v>
      </c>
      <c r="D235" t="s">
        <v>39</v>
      </c>
      <c r="E235" t="s">
        <v>15</v>
      </c>
      <c r="F235" s="4">
        <v>4802</v>
      </c>
      <c r="G235" s="5">
        <v>36</v>
      </c>
    </row>
    <row r="236" spans="3:7" x14ac:dyDescent="0.25">
      <c r="C236" t="s">
        <v>9</v>
      </c>
      <c r="D236" t="s">
        <v>38</v>
      </c>
      <c r="E236" t="s">
        <v>24</v>
      </c>
      <c r="F236" s="4">
        <v>4137</v>
      </c>
      <c r="G236" s="5">
        <v>60</v>
      </c>
    </row>
    <row r="237" spans="3:7" x14ac:dyDescent="0.25">
      <c r="C237" t="s">
        <v>3</v>
      </c>
      <c r="D237" t="s">
        <v>35</v>
      </c>
      <c r="E237" t="s">
        <v>23</v>
      </c>
      <c r="F237" s="4">
        <v>2023</v>
      </c>
      <c r="G237" s="5">
        <v>78</v>
      </c>
    </row>
    <row r="238" spans="3:7" x14ac:dyDescent="0.25">
      <c r="C238" t="s">
        <v>9</v>
      </c>
      <c r="D238" t="s">
        <v>36</v>
      </c>
      <c r="E238" t="s">
        <v>30</v>
      </c>
      <c r="F238" s="4">
        <v>9051</v>
      </c>
      <c r="G238" s="5">
        <v>57</v>
      </c>
    </row>
    <row r="239" spans="3:7" x14ac:dyDescent="0.25">
      <c r="C239" t="s">
        <v>9</v>
      </c>
      <c r="D239" t="s">
        <v>37</v>
      </c>
      <c r="E239" t="s">
        <v>28</v>
      </c>
      <c r="F239" s="4">
        <v>2919</v>
      </c>
      <c r="G239" s="5">
        <v>45</v>
      </c>
    </row>
    <row r="240" spans="3:7" x14ac:dyDescent="0.25">
      <c r="C240" t="s">
        <v>41</v>
      </c>
      <c r="D240" t="s">
        <v>38</v>
      </c>
      <c r="E240" t="s">
        <v>22</v>
      </c>
      <c r="F240" s="4">
        <v>5915</v>
      </c>
      <c r="G240" s="5">
        <v>3</v>
      </c>
    </row>
    <row r="241" spans="3:7" x14ac:dyDescent="0.25">
      <c r="C241" t="s">
        <v>10</v>
      </c>
      <c r="D241" t="s">
        <v>35</v>
      </c>
      <c r="E241" t="s">
        <v>15</v>
      </c>
      <c r="F241" s="4">
        <v>2562</v>
      </c>
      <c r="G241" s="5">
        <v>6</v>
      </c>
    </row>
    <row r="242" spans="3:7" x14ac:dyDescent="0.25">
      <c r="C242" t="s">
        <v>5</v>
      </c>
      <c r="D242" t="s">
        <v>37</v>
      </c>
      <c r="E242" t="s">
        <v>25</v>
      </c>
      <c r="F242" s="4">
        <v>8813</v>
      </c>
      <c r="G242" s="5">
        <v>21</v>
      </c>
    </row>
    <row r="243" spans="3:7" x14ac:dyDescent="0.25">
      <c r="C243" t="s">
        <v>5</v>
      </c>
      <c r="D243" t="s">
        <v>36</v>
      </c>
      <c r="E243" t="s">
        <v>18</v>
      </c>
      <c r="F243" s="4">
        <v>6111</v>
      </c>
      <c r="G243" s="5">
        <v>3</v>
      </c>
    </row>
    <row r="244" spans="3:7" x14ac:dyDescent="0.25">
      <c r="C244" t="s">
        <v>8</v>
      </c>
      <c r="D244" t="s">
        <v>34</v>
      </c>
      <c r="E244" t="s">
        <v>31</v>
      </c>
      <c r="F244" s="4">
        <v>3507</v>
      </c>
      <c r="G244" s="5">
        <v>288</v>
      </c>
    </row>
    <row r="245" spans="3:7" x14ac:dyDescent="0.25">
      <c r="C245" t="s">
        <v>6</v>
      </c>
      <c r="D245" t="s">
        <v>36</v>
      </c>
      <c r="E245" t="s">
        <v>13</v>
      </c>
      <c r="F245" s="4">
        <v>4319</v>
      </c>
      <c r="G245" s="5">
        <v>30</v>
      </c>
    </row>
    <row r="246" spans="3:7" x14ac:dyDescent="0.25">
      <c r="C246" t="s">
        <v>40</v>
      </c>
      <c r="D246" t="s">
        <v>38</v>
      </c>
      <c r="E246" t="s">
        <v>26</v>
      </c>
      <c r="F246" s="4">
        <v>609</v>
      </c>
      <c r="G246" s="5">
        <v>87</v>
      </c>
    </row>
    <row r="247" spans="3:7" x14ac:dyDescent="0.25">
      <c r="C247" t="s">
        <v>40</v>
      </c>
      <c r="D247" t="s">
        <v>39</v>
      </c>
      <c r="E247" t="s">
        <v>27</v>
      </c>
      <c r="F247" s="4">
        <v>6370</v>
      </c>
      <c r="G247" s="5">
        <v>30</v>
      </c>
    </row>
    <row r="248" spans="3:7" x14ac:dyDescent="0.25">
      <c r="C248" t="s">
        <v>5</v>
      </c>
      <c r="D248" t="s">
        <v>38</v>
      </c>
      <c r="E248" t="s">
        <v>19</v>
      </c>
      <c r="F248" s="4">
        <v>5474</v>
      </c>
      <c r="G248" s="5">
        <v>168</v>
      </c>
    </row>
    <row r="249" spans="3:7" x14ac:dyDescent="0.25">
      <c r="C249" t="s">
        <v>40</v>
      </c>
      <c r="D249" t="s">
        <v>36</v>
      </c>
      <c r="E249" t="s">
        <v>27</v>
      </c>
      <c r="F249" s="4">
        <v>3164</v>
      </c>
      <c r="G249" s="5">
        <v>306</v>
      </c>
    </row>
    <row r="250" spans="3:7" x14ac:dyDescent="0.25">
      <c r="C250" t="s">
        <v>6</v>
      </c>
      <c r="D250" t="s">
        <v>35</v>
      </c>
      <c r="E250" t="s">
        <v>4</v>
      </c>
      <c r="F250" s="4">
        <v>1302</v>
      </c>
      <c r="G250" s="5">
        <v>402</v>
      </c>
    </row>
    <row r="251" spans="3:7" x14ac:dyDescent="0.25">
      <c r="C251" t="s">
        <v>3</v>
      </c>
      <c r="D251" t="s">
        <v>37</v>
      </c>
      <c r="E251" t="s">
        <v>28</v>
      </c>
      <c r="F251" s="4">
        <v>7308</v>
      </c>
      <c r="G251" s="5">
        <v>327</v>
      </c>
    </row>
    <row r="252" spans="3:7" x14ac:dyDescent="0.25">
      <c r="C252" t="s">
        <v>40</v>
      </c>
      <c r="D252" t="s">
        <v>37</v>
      </c>
      <c r="E252" t="s">
        <v>27</v>
      </c>
      <c r="F252" s="4">
        <v>6132</v>
      </c>
      <c r="G252" s="5">
        <v>93</v>
      </c>
    </row>
    <row r="253" spans="3:7" x14ac:dyDescent="0.25">
      <c r="C253" t="s">
        <v>10</v>
      </c>
      <c r="D253" t="s">
        <v>35</v>
      </c>
      <c r="E253" t="s">
        <v>14</v>
      </c>
      <c r="F253" s="4">
        <v>3472</v>
      </c>
      <c r="G253" s="5">
        <v>96</v>
      </c>
    </row>
    <row r="254" spans="3:7" x14ac:dyDescent="0.25">
      <c r="C254" t="s">
        <v>8</v>
      </c>
      <c r="D254" t="s">
        <v>39</v>
      </c>
      <c r="E254" t="s">
        <v>18</v>
      </c>
      <c r="F254" s="4">
        <v>9660</v>
      </c>
      <c r="G254" s="5">
        <v>27</v>
      </c>
    </row>
    <row r="255" spans="3:7" x14ac:dyDescent="0.25">
      <c r="C255" t="s">
        <v>9</v>
      </c>
      <c r="D255" t="s">
        <v>38</v>
      </c>
      <c r="E255" t="s">
        <v>26</v>
      </c>
      <c r="F255" s="4">
        <v>2436</v>
      </c>
      <c r="G255" s="5">
        <v>99</v>
      </c>
    </row>
    <row r="256" spans="3:7" x14ac:dyDescent="0.25">
      <c r="C256" t="s">
        <v>9</v>
      </c>
      <c r="D256" t="s">
        <v>38</v>
      </c>
      <c r="E256" t="s">
        <v>33</v>
      </c>
      <c r="F256" s="4">
        <v>9506</v>
      </c>
      <c r="G256" s="5">
        <v>87</v>
      </c>
    </row>
    <row r="257" spans="3:7" x14ac:dyDescent="0.25">
      <c r="C257" t="s">
        <v>10</v>
      </c>
      <c r="D257" t="s">
        <v>37</v>
      </c>
      <c r="E257" t="s">
        <v>21</v>
      </c>
      <c r="F257" s="4">
        <v>245</v>
      </c>
      <c r="G257" s="5">
        <v>288</v>
      </c>
    </row>
    <row r="258" spans="3:7" x14ac:dyDescent="0.25">
      <c r="C258" t="s">
        <v>8</v>
      </c>
      <c r="D258" t="s">
        <v>35</v>
      </c>
      <c r="E258" t="s">
        <v>20</v>
      </c>
      <c r="F258" s="4">
        <v>2702</v>
      </c>
      <c r="G258" s="5">
        <v>363</v>
      </c>
    </row>
    <row r="259" spans="3:7" x14ac:dyDescent="0.25">
      <c r="C259" t="s">
        <v>10</v>
      </c>
      <c r="D259" t="s">
        <v>34</v>
      </c>
      <c r="E259" t="s">
        <v>17</v>
      </c>
      <c r="F259" s="4">
        <v>700</v>
      </c>
      <c r="G259" s="5">
        <v>87</v>
      </c>
    </row>
    <row r="260" spans="3:7" x14ac:dyDescent="0.25">
      <c r="C260" t="s">
        <v>6</v>
      </c>
      <c r="D260" t="s">
        <v>34</v>
      </c>
      <c r="E260" t="s">
        <v>17</v>
      </c>
      <c r="F260" s="4">
        <v>3759</v>
      </c>
      <c r="G260" s="5">
        <v>150</v>
      </c>
    </row>
    <row r="261" spans="3:7" x14ac:dyDescent="0.25">
      <c r="C261" t="s">
        <v>2</v>
      </c>
      <c r="D261" t="s">
        <v>35</v>
      </c>
      <c r="E261" t="s">
        <v>17</v>
      </c>
      <c r="F261" s="4">
        <v>1589</v>
      </c>
      <c r="G261" s="5">
        <v>303</v>
      </c>
    </row>
    <row r="262" spans="3:7" x14ac:dyDescent="0.25">
      <c r="C262" t="s">
        <v>7</v>
      </c>
      <c r="D262" t="s">
        <v>35</v>
      </c>
      <c r="E262" t="s">
        <v>28</v>
      </c>
      <c r="F262" s="4">
        <v>5194</v>
      </c>
      <c r="G262" s="5">
        <v>288</v>
      </c>
    </row>
    <row r="263" spans="3:7" x14ac:dyDescent="0.25">
      <c r="C263" t="s">
        <v>10</v>
      </c>
      <c r="D263" t="s">
        <v>36</v>
      </c>
      <c r="E263" t="s">
        <v>13</v>
      </c>
      <c r="F263" s="4">
        <v>945</v>
      </c>
      <c r="G263" s="5">
        <v>75</v>
      </c>
    </row>
    <row r="264" spans="3:7" x14ac:dyDescent="0.25">
      <c r="C264" t="s">
        <v>40</v>
      </c>
      <c r="D264" t="s">
        <v>38</v>
      </c>
      <c r="E264" t="s">
        <v>31</v>
      </c>
      <c r="F264" s="4">
        <v>1988</v>
      </c>
      <c r="G264" s="5">
        <v>39</v>
      </c>
    </row>
    <row r="265" spans="3:7" x14ac:dyDescent="0.25">
      <c r="C265" t="s">
        <v>6</v>
      </c>
      <c r="D265" t="s">
        <v>34</v>
      </c>
      <c r="E265" t="s">
        <v>32</v>
      </c>
      <c r="F265" s="4">
        <v>6734</v>
      </c>
      <c r="G265" s="5">
        <v>123</v>
      </c>
    </row>
    <row r="266" spans="3:7" x14ac:dyDescent="0.25">
      <c r="C266" t="s">
        <v>40</v>
      </c>
      <c r="D266" t="s">
        <v>36</v>
      </c>
      <c r="E266" t="s">
        <v>4</v>
      </c>
      <c r="F266" s="4">
        <v>217</v>
      </c>
      <c r="G266" s="5">
        <v>36</v>
      </c>
    </row>
    <row r="267" spans="3:7" x14ac:dyDescent="0.25">
      <c r="C267" t="s">
        <v>5</v>
      </c>
      <c r="D267" t="s">
        <v>34</v>
      </c>
      <c r="E267" t="s">
        <v>22</v>
      </c>
      <c r="F267" s="4">
        <v>6279</v>
      </c>
      <c r="G267" s="5">
        <v>237</v>
      </c>
    </row>
    <row r="268" spans="3:7" x14ac:dyDescent="0.25">
      <c r="C268" t="s">
        <v>40</v>
      </c>
      <c r="D268" t="s">
        <v>36</v>
      </c>
      <c r="E268" t="s">
        <v>13</v>
      </c>
      <c r="F268" s="4">
        <v>4424</v>
      </c>
      <c r="G268" s="5">
        <v>201</v>
      </c>
    </row>
    <row r="269" spans="3:7" x14ac:dyDescent="0.25">
      <c r="C269" t="s">
        <v>2</v>
      </c>
      <c r="D269" t="s">
        <v>36</v>
      </c>
      <c r="E269" t="s">
        <v>17</v>
      </c>
      <c r="F269" s="4">
        <v>189</v>
      </c>
      <c r="G269" s="5">
        <v>48</v>
      </c>
    </row>
    <row r="270" spans="3:7" x14ac:dyDescent="0.25">
      <c r="C270" t="s">
        <v>5</v>
      </c>
      <c r="D270" t="s">
        <v>35</v>
      </c>
      <c r="E270" t="s">
        <v>22</v>
      </c>
      <c r="F270" s="4">
        <v>490</v>
      </c>
      <c r="G270" s="5">
        <v>84</v>
      </c>
    </row>
    <row r="271" spans="3:7" x14ac:dyDescent="0.25">
      <c r="C271" t="s">
        <v>8</v>
      </c>
      <c r="D271" t="s">
        <v>37</v>
      </c>
      <c r="E271" t="s">
        <v>21</v>
      </c>
      <c r="F271" s="4">
        <v>434</v>
      </c>
      <c r="G271" s="5">
        <v>87</v>
      </c>
    </row>
    <row r="272" spans="3:7" x14ac:dyDescent="0.25">
      <c r="C272" t="s">
        <v>7</v>
      </c>
      <c r="D272" t="s">
        <v>38</v>
      </c>
      <c r="E272" t="s">
        <v>30</v>
      </c>
      <c r="F272" s="4">
        <v>10129</v>
      </c>
      <c r="G272" s="5">
        <v>312</v>
      </c>
    </row>
    <row r="273" spans="3:7" x14ac:dyDescent="0.25">
      <c r="C273" t="s">
        <v>3</v>
      </c>
      <c r="D273" t="s">
        <v>39</v>
      </c>
      <c r="E273" t="s">
        <v>28</v>
      </c>
      <c r="F273" s="4">
        <v>1652</v>
      </c>
      <c r="G273" s="5">
        <v>102</v>
      </c>
    </row>
    <row r="274" spans="3:7" x14ac:dyDescent="0.25">
      <c r="C274" t="s">
        <v>8</v>
      </c>
      <c r="D274" t="s">
        <v>38</v>
      </c>
      <c r="E274" t="s">
        <v>21</v>
      </c>
      <c r="F274" s="4">
        <v>6433</v>
      </c>
      <c r="G274" s="5">
        <v>78</v>
      </c>
    </row>
    <row r="275" spans="3:7" x14ac:dyDescent="0.25">
      <c r="C275" t="s">
        <v>3</v>
      </c>
      <c r="D275" t="s">
        <v>34</v>
      </c>
      <c r="E275" t="s">
        <v>23</v>
      </c>
      <c r="F275" s="4">
        <v>2212</v>
      </c>
      <c r="G275" s="5">
        <v>117</v>
      </c>
    </row>
    <row r="276" spans="3:7" x14ac:dyDescent="0.25">
      <c r="C276" t="s">
        <v>41</v>
      </c>
      <c r="D276" t="s">
        <v>35</v>
      </c>
      <c r="E276" t="s">
        <v>19</v>
      </c>
      <c r="F276" s="4">
        <v>609</v>
      </c>
      <c r="G276" s="5">
        <v>99</v>
      </c>
    </row>
    <row r="277" spans="3:7" x14ac:dyDescent="0.25">
      <c r="C277" t="s">
        <v>40</v>
      </c>
      <c r="D277" t="s">
        <v>35</v>
      </c>
      <c r="E277" t="s">
        <v>24</v>
      </c>
      <c r="F277" s="4">
        <v>1638</v>
      </c>
      <c r="G277" s="5">
        <v>48</v>
      </c>
    </row>
    <row r="278" spans="3:7" x14ac:dyDescent="0.25">
      <c r="C278" t="s">
        <v>7</v>
      </c>
      <c r="D278" t="s">
        <v>34</v>
      </c>
      <c r="E278" t="s">
        <v>15</v>
      </c>
      <c r="F278" s="4">
        <v>3829</v>
      </c>
      <c r="G278" s="5">
        <v>24</v>
      </c>
    </row>
    <row r="279" spans="3:7" x14ac:dyDescent="0.25">
      <c r="C279" t="s">
        <v>40</v>
      </c>
      <c r="D279" t="s">
        <v>39</v>
      </c>
      <c r="E279" t="s">
        <v>15</v>
      </c>
      <c r="F279" s="4">
        <v>5775</v>
      </c>
      <c r="G279" s="5">
        <v>42</v>
      </c>
    </row>
    <row r="280" spans="3:7" x14ac:dyDescent="0.25">
      <c r="C280" t="s">
        <v>6</v>
      </c>
      <c r="D280" t="s">
        <v>35</v>
      </c>
      <c r="E280" t="s">
        <v>20</v>
      </c>
      <c r="F280" s="4">
        <v>1071</v>
      </c>
      <c r="G280" s="5">
        <v>270</v>
      </c>
    </row>
    <row r="281" spans="3:7" x14ac:dyDescent="0.25">
      <c r="C281" t="s">
        <v>8</v>
      </c>
      <c r="D281" t="s">
        <v>36</v>
      </c>
      <c r="E281" t="s">
        <v>23</v>
      </c>
      <c r="F281" s="4">
        <v>5019</v>
      </c>
      <c r="G281" s="5">
        <v>150</v>
      </c>
    </row>
    <row r="282" spans="3:7" x14ac:dyDescent="0.25">
      <c r="C282" t="s">
        <v>2</v>
      </c>
      <c r="D282" t="s">
        <v>37</v>
      </c>
      <c r="E282" t="s">
        <v>15</v>
      </c>
      <c r="F282" s="4">
        <v>2863</v>
      </c>
      <c r="G282" s="5">
        <v>42</v>
      </c>
    </row>
    <row r="283" spans="3:7" x14ac:dyDescent="0.25">
      <c r="C283" t="s">
        <v>40</v>
      </c>
      <c r="D283" t="s">
        <v>35</v>
      </c>
      <c r="E283" t="s">
        <v>29</v>
      </c>
      <c r="F283" s="4">
        <v>1617</v>
      </c>
      <c r="G283" s="5">
        <v>126</v>
      </c>
    </row>
    <row r="284" spans="3:7" x14ac:dyDescent="0.25">
      <c r="C284" t="s">
        <v>6</v>
      </c>
      <c r="D284" t="s">
        <v>37</v>
      </c>
      <c r="E284" t="s">
        <v>26</v>
      </c>
      <c r="F284" s="4">
        <v>6818</v>
      </c>
      <c r="G284" s="5">
        <v>6</v>
      </c>
    </row>
    <row r="285" spans="3:7" x14ac:dyDescent="0.25">
      <c r="C285" t="s">
        <v>3</v>
      </c>
      <c r="D285" t="s">
        <v>35</v>
      </c>
      <c r="E285" t="s">
        <v>15</v>
      </c>
      <c r="F285" s="4">
        <v>6657</v>
      </c>
      <c r="G285" s="5">
        <v>276</v>
      </c>
    </row>
    <row r="286" spans="3:7" x14ac:dyDescent="0.25">
      <c r="C286" t="s">
        <v>3</v>
      </c>
      <c r="D286" t="s">
        <v>34</v>
      </c>
      <c r="E286" t="s">
        <v>17</v>
      </c>
      <c r="F286" s="4">
        <v>2919</v>
      </c>
      <c r="G286" s="5">
        <v>93</v>
      </c>
    </row>
    <row r="287" spans="3:7" x14ac:dyDescent="0.25">
      <c r="C287" t="s">
        <v>2</v>
      </c>
      <c r="D287" t="s">
        <v>36</v>
      </c>
      <c r="E287" t="s">
        <v>31</v>
      </c>
      <c r="F287" s="4">
        <v>3094</v>
      </c>
      <c r="G287" s="5">
        <v>246</v>
      </c>
    </row>
    <row r="288" spans="3:7" x14ac:dyDescent="0.25">
      <c r="C288" t="s">
        <v>6</v>
      </c>
      <c r="D288" t="s">
        <v>39</v>
      </c>
      <c r="E288" t="s">
        <v>24</v>
      </c>
      <c r="F288" s="4">
        <v>2989</v>
      </c>
      <c r="G288" s="5">
        <v>3</v>
      </c>
    </row>
    <row r="289" spans="3:7" x14ac:dyDescent="0.25">
      <c r="C289" t="s">
        <v>8</v>
      </c>
      <c r="D289" t="s">
        <v>38</v>
      </c>
      <c r="E289" t="s">
        <v>27</v>
      </c>
      <c r="F289" s="4">
        <v>2268</v>
      </c>
      <c r="G289" s="5">
        <v>63</v>
      </c>
    </row>
    <row r="290" spans="3:7" x14ac:dyDescent="0.25">
      <c r="C290" t="s">
        <v>5</v>
      </c>
      <c r="D290" t="s">
        <v>35</v>
      </c>
      <c r="E290" t="s">
        <v>31</v>
      </c>
      <c r="F290" s="4">
        <v>4753</v>
      </c>
      <c r="G290" s="5">
        <v>246</v>
      </c>
    </row>
    <row r="291" spans="3:7" x14ac:dyDescent="0.25">
      <c r="C291" t="s">
        <v>2</v>
      </c>
      <c r="D291" t="s">
        <v>34</v>
      </c>
      <c r="E291" t="s">
        <v>19</v>
      </c>
      <c r="F291" s="4">
        <v>7511</v>
      </c>
      <c r="G291" s="5">
        <v>120</v>
      </c>
    </row>
    <row r="292" spans="3:7" x14ac:dyDescent="0.25">
      <c r="C292" t="s">
        <v>2</v>
      </c>
      <c r="D292" t="s">
        <v>38</v>
      </c>
      <c r="E292" t="s">
        <v>31</v>
      </c>
      <c r="F292" s="4">
        <v>4326</v>
      </c>
      <c r="G292" s="5">
        <v>348</v>
      </c>
    </row>
    <row r="293" spans="3:7" x14ac:dyDescent="0.25">
      <c r="C293" t="s">
        <v>41</v>
      </c>
      <c r="D293" t="s">
        <v>34</v>
      </c>
      <c r="E293" t="s">
        <v>23</v>
      </c>
      <c r="F293" s="4">
        <v>4935</v>
      </c>
      <c r="G293" s="5">
        <v>126</v>
      </c>
    </row>
    <row r="294" spans="3:7" x14ac:dyDescent="0.25">
      <c r="C294" t="s">
        <v>6</v>
      </c>
      <c r="D294" t="s">
        <v>35</v>
      </c>
      <c r="E294" t="s">
        <v>30</v>
      </c>
      <c r="F294" s="4">
        <v>4781</v>
      </c>
      <c r="G294" s="5">
        <v>123</v>
      </c>
    </row>
    <row r="295" spans="3:7" x14ac:dyDescent="0.25">
      <c r="C295" t="s">
        <v>5</v>
      </c>
      <c r="D295" t="s">
        <v>38</v>
      </c>
      <c r="E295" t="s">
        <v>25</v>
      </c>
      <c r="F295" s="4">
        <v>7483</v>
      </c>
      <c r="G295" s="5">
        <v>45</v>
      </c>
    </row>
    <row r="296" spans="3:7" x14ac:dyDescent="0.25">
      <c r="C296" t="s">
        <v>10</v>
      </c>
      <c r="D296" t="s">
        <v>38</v>
      </c>
      <c r="E296" t="s">
        <v>4</v>
      </c>
      <c r="F296" s="4">
        <v>6860</v>
      </c>
      <c r="G296" s="5">
        <v>126</v>
      </c>
    </row>
    <row r="297" spans="3:7" x14ac:dyDescent="0.25">
      <c r="C297" t="s">
        <v>40</v>
      </c>
      <c r="D297" t="s">
        <v>37</v>
      </c>
      <c r="E297" t="s">
        <v>29</v>
      </c>
      <c r="F297" s="4">
        <v>9002</v>
      </c>
      <c r="G297" s="5">
        <v>72</v>
      </c>
    </row>
    <row r="298" spans="3:7" x14ac:dyDescent="0.25">
      <c r="C298" t="s">
        <v>6</v>
      </c>
      <c r="D298" t="s">
        <v>36</v>
      </c>
      <c r="E298" t="s">
        <v>29</v>
      </c>
      <c r="F298" s="4">
        <v>1400</v>
      </c>
      <c r="G298" s="5">
        <v>135</v>
      </c>
    </row>
    <row r="299" spans="3:7" x14ac:dyDescent="0.25">
      <c r="C299" t="s">
        <v>10</v>
      </c>
      <c r="D299" t="s">
        <v>34</v>
      </c>
      <c r="E299" t="s">
        <v>22</v>
      </c>
      <c r="F299" s="4">
        <v>4053</v>
      </c>
      <c r="G299" s="5">
        <v>24</v>
      </c>
    </row>
    <row r="300" spans="3:7" x14ac:dyDescent="0.25">
      <c r="C300" t="s">
        <v>7</v>
      </c>
      <c r="D300" t="s">
        <v>36</v>
      </c>
      <c r="E300" t="s">
        <v>31</v>
      </c>
      <c r="F300" s="4">
        <v>2149</v>
      </c>
      <c r="G300" s="5">
        <v>117</v>
      </c>
    </row>
    <row r="301" spans="3:7" x14ac:dyDescent="0.25">
      <c r="C301" t="s">
        <v>3</v>
      </c>
      <c r="D301" t="s">
        <v>39</v>
      </c>
      <c r="E301" t="s">
        <v>29</v>
      </c>
      <c r="F301" s="4">
        <v>3640</v>
      </c>
      <c r="G301" s="5">
        <v>51</v>
      </c>
    </row>
    <row r="302" spans="3:7" x14ac:dyDescent="0.25">
      <c r="C302" t="s">
        <v>2</v>
      </c>
      <c r="D302" t="s">
        <v>39</v>
      </c>
      <c r="E302" t="s">
        <v>23</v>
      </c>
      <c r="F302" s="4">
        <v>630</v>
      </c>
      <c r="G302" s="5">
        <v>36</v>
      </c>
    </row>
    <row r="303" spans="3:7" x14ac:dyDescent="0.25">
      <c r="C303" t="s">
        <v>9</v>
      </c>
      <c r="D303" t="s">
        <v>35</v>
      </c>
      <c r="E303" t="s">
        <v>27</v>
      </c>
      <c r="F303" s="4">
        <v>2429</v>
      </c>
      <c r="G303" s="5">
        <v>144</v>
      </c>
    </row>
    <row r="304" spans="3:7" x14ac:dyDescent="0.25">
      <c r="C304" t="s">
        <v>9</v>
      </c>
      <c r="D304" t="s">
        <v>36</v>
      </c>
      <c r="E304" t="s">
        <v>25</v>
      </c>
      <c r="F304" s="4">
        <v>2142</v>
      </c>
      <c r="G304" s="5">
        <v>114</v>
      </c>
    </row>
    <row r="305" spans="3:7" x14ac:dyDescent="0.25">
      <c r="C305" t="s">
        <v>7</v>
      </c>
      <c r="D305" t="s">
        <v>37</v>
      </c>
      <c r="E305" t="s">
        <v>30</v>
      </c>
      <c r="F305" s="4">
        <v>6454</v>
      </c>
      <c r="G305" s="5">
        <v>54</v>
      </c>
    </row>
    <row r="306" spans="3:7" x14ac:dyDescent="0.25">
      <c r="C306" t="s">
        <v>7</v>
      </c>
      <c r="D306" t="s">
        <v>37</v>
      </c>
      <c r="E306" t="s">
        <v>16</v>
      </c>
      <c r="F306" s="4">
        <v>4487</v>
      </c>
      <c r="G306" s="5">
        <v>333</v>
      </c>
    </row>
    <row r="307" spans="3:7" x14ac:dyDescent="0.25">
      <c r="C307" t="s">
        <v>3</v>
      </c>
      <c r="D307" t="s">
        <v>37</v>
      </c>
      <c r="E307" t="s">
        <v>4</v>
      </c>
      <c r="F307" s="4">
        <v>938</v>
      </c>
      <c r="G307" s="5">
        <v>366</v>
      </c>
    </row>
    <row r="308" spans="3:7" x14ac:dyDescent="0.25">
      <c r="C308" t="s">
        <v>3</v>
      </c>
      <c r="D308" t="s">
        <v>38</v>
      </c>
      <c r="E308" t="s">
        <v>26</v>
      </c>
      <c r="F308" s="4">
        <v>8841</v>
      </c>
      <c r="G308" s="5">
        <v>303</v>
      </c>
    </row>
    <row r="309" spans="3:7" x14ac:dyDescent="0.25">
      <c r="C309" t="s">
        <v>2</v>
      </c>
      <c r="D309" t="s">
        <v>39</v>
      </c>
      <c r="E309" t="s">
        <v>33</v>
      </c>
      <c r="F309" s="4">
        <v>4018</v>
      </c>
      <c r="G309" s="5">
        <v>126</v>
      </c>
    </row>
    <row r="310" spans="3:7" x14ac:dyDescent="0.25">
      <c r="C310" t="s">
        <v>41</v>
      </c>
      <c r="D310" t="s">
        <v>37</v>
      </c>
      <c r="E310" t="s">
        <v>15</v>
      </c>
      <c r="F310" s="4">
        <v>714</v>
      </c>
      <c r="G310" s="5">
        <v>231</v>
      </c>
    </row>
    <row r="311" spans="3:7" x14ac:dyDescent="0.25">
      <c r="C311" t="s">
        <v>9</v>
      </c>
      <c r="D311" t="s">
        <v>38</v>
      </c>
      <c r="E311" t="s">
        <v>25</v>
      </c>
      <c r="F311" s="4">
        <v>3850</v>
      </c>
      <c r="G311" s="5">
        <v>102</v>
      </c>
    </row>
    <row r="312" spans="3:7" x14ac:dyDescent="0.25">
      <c r="F312" s="4"/>
      <c r="G312" s="5"/>
    </row>
    <row r="313" spans="3:7" x14ac:dyDescent="0.25">
      <c r="F313" s="4"/>
      <c r="G313" s="5"/>
    </row>
    <row r="314" spans="3:7" x14ac:dyDescent="0.25">
      <c r="F314" s="4"/>
      <c r="G314" s="5"/>
    </row>
    <row r="315" spans="3:7" x14ac:dyDescent="0.25">
      <c r="F315" s="4"/>
      <c r="G315" s="5"/>
    </row>
    <row r="316" spans="3:7" x14ac:dyDescent="0.25">
      <c r="F316" s="4"/>
      <c r="G316" s="5"/>
    </row>
    <row r="317" spans="3:7" x14ac:dyDescent="0.25">
      <c r="F317" s="4"/>
      <c r="G317" s="5"/>
    </row>
    <row r="318" spans="3:7" x14ac:dyDescent="0.25">
      <c r="F318" s="4"/>
      <c r="G318" s="5"/>
    </row>
    <row r="319" spans="3:7" x14ac:dyDescent="0.25">
      <c r="F319" s="4"/>
      <c r="G319" s="5"/>
    </row>
    <row r="320" spans="3:7" x14ac:dyDescent="0.25">
      <c r="F320" s="4"/>
      <c r="G320" s="5"/>
    </row>
    <row r="321" spans="6:7" x14ac:dyDescent="0.25">
      <c r="F321" s="4"/>
      <c r="G321" s="5"/>
    </row>
    <row r="322" spans="6:7" x14ac:dyDescent="0.25">
      <c r="F322" s="4"/>
      <c r="G322" s="5"/>
    </row>
    <row r="323" spans="6:7" x14ac:dyDescent="0.25">
      <c r="F323" s="4"/>
      <c r="G323" s="5"/>
    </row>
    <row r="324" spans="6:7" x14ac:dyDescent="0.25">
      <c r="F324" s="4"/>
      <c r="G324" s="5"/>
    </row>
    <row r="325" spans="6:7" x14ac:dyDescent="0.25">
      <c r="F325" s="4"/>
      <c r="G325" s="5"/>
    </row>
    <row r="326" spans="6:7" x14ac:dyDescent="0.25">
      <c r="F326" s="4"/>
      <c r="G326" s="5"/>
    </row>
    <row r="327" spans="6:7" x14ac:dyDescent="0.25">
      <c r="F327" s="4"/>
      <c r="G327" s="5"/>
    </row>
    <row r="328" spans="6:7" x14ac:dyDescent="0.25">
      <c r="F328" s="4"/>
      <c r="G328" s="5"/>
    </row>
    <row r="329" spans="6:7" x14ac:dyDescent="0.25">
      <c r="F329" s="4"/>
      <c r="G329" s="5"/>
    </row>
    <row r="330" spans="6:7" x14ac:dyDescent="0.25">
      <c r="F330" s="4"/>
      <c r="G330" s="5"/>
    </row>
    <row r="331" spans="6:7" x14ac:dyDescent="0.25">
      <c r="F331" s="4"/>
      <c r="G331" s="5"/>
    </row>
    <row r="332" spans="6:7" x14ac:dyDescent="0.25">
      <c r="F332" s="4"/>
      <c r="G332" s="5"/>
    </row>
    <row r="333" spans="6:7" x14ac:dyDescent="0.25">
      <c r="F333" s="4"/>
      <c r="G333" s="5"/>
    </row>
    <row r="334" spans="6:7" x14ac:dyDescent="0.25">
      <c r="F334" s="4"/>
      <c r="G334" s="5"/>
    </row>
    <row r="335" spans="6:7" x14ac:dyDescent="0.25">
      <c r="F335" s="4"/>
      <c r="G335" s="5"/>
    </row>
    <row r="336" spans="6:7" x14ac:dyDescent="0.25">
      <c r="F336" s="4"/>
      <c r="G336" s="5"/>
    </row>
    <row r="337" spans="6:7" x14ac:dyDescent="0.25">
      <c r="F337" s="4"/>
      <c r="G337" s="5"/>
    </row>
    <row r="338" spans="6:7" x14ac:dyDescent="0.25">
      <c r="F338" s="4"/>
      <c r="G338" s="5"/>
    </row>
    <row r="339" spans="6:7" x14ac:dyDescent="0.25">
      <c r="F339" s="4"/>
      <c r="G339" s="5"/>
    </row>
    <row r="340" spans="6:7" x14ac:dyDescent="0.25">
      <c r="F340" s="4"/>
      <c r="G340" s="5"/>
    </row>
    <row r="341" spans="6:7" x14ac:dyDescent="0.25">
      <c r="F341" s="4"/>
      <c r="G341" s="5"/>
    </row>
    <row r="342" spans="6:7" x14ac:dyDescent="0.25">
      <c r="F342" s="4"/>
      <c r="G342" s="5"/>
    </row>
    <row r="343" spans="6:7" x14ac:dyDescent="0.25">
      <c r="F343" s="4"/>
      <c r="G343" s="5"/>
    </row>
    <row r="344" spans="6:7" x14ac:dyDescent="0.25">
      <c r="F344" s="4"/>
      <c r="G344" s="5"/>
    </row>
    <row r="345" spans="6:7" x14ac:dyDescent="0.25">
      <c r="F345" s="4"/>
      <c r="G345" s="5"/>
    </row>
    <row r="346" spans="6:7" x14ac:dyDescent="0.25">
      <c r="F346" s="4"/>
      <c r="G346" s="5"/>
    </row>
    <row r="347" spans="6:7" x14ac:dyDescent="0.25">
      <c r="F347" s="4"/>
      <c r="G347" s="5"/>
    </row>
    <row r="348" spans="6:7" x14ac:dyDescent="0.25">
      <c r="F348" s="4"/>
      <c r="G348" s="5"/>
    </row>
    <row r="349" spans="6:7" x14ac:dyDescent="0.25">
      <c r="F349" s="4"/>
      <c r="G349" s="5"/>
    </row>
    <row r="350" spans="6:7" x14ac:dyDescent="0.25">
      <c r="F350" s="4"/>
      <c r="G350" s="5"/>
    </row>
    <row r="351" spans="6:7" x14ac:dyDescent="0.25">
      <c r="F351" s="4"/>
      <c r="G351" s="5"/>
    </row>
    <row r="352" spans="6:7" x14ac:dyDescent="0.25">
      <c r="F352" s="4"/>
      <c r="G352" s="5"/>
    </row>
    <row r="353" spans="6:7" x14ac:dyDescent="0.25">
      <c r="F353" s="4"/>
      <c r="G353" s="5"/>
    </row>
    <row r="354" spans="6:7" x14ac:dyDescent="0.25">
      <c r="F354" s="4"/>
      <c r="G354" s="5"/>
    </row>
    <row r="355" spans="6:7" x14ac:dyDescent="0.25">
      <c r="F355" s="4"/>
      <c r="G355" s="5"/>
    </row>
    <row r="356" spans="6:7" x14ac:dyDescent="0.25">
      <c r="F356" s="4"/>
      <c r="G356" s="5"/>
    </row>
    <row r="357" spans="6:7" x14ac:dyDescent="0.25">
      <c r="F357" s="4"/>
      <c r="G357" s="5"/>
    </row>
    <row r="358" spans="6:7" x14ac:dyDescent="0.25">
      <c r="F358" s="4"/>
      <c r="G358" s="5"/>
    </row>
    <row r="359" spans="6:7" x14ac:dyDescent="0.25">
      <c r="F359" s="4"/>
      <c r="G359" s="5"/>
    </row>
    <row r="360" spans="6:7" x14ac:dyDescent="0.25">
      <c r="F360" s="4"/>
      <c r="G360" s="5"/>
    </row>
    <row r="361" spans="6:7" x14ac:dyDescent="0.25">
      <c r="F361" s="4"/>
      <c r="G361" s="5"/>
    </row>
    <row r="362" spans="6:7" x14ac:dyDescent="0.25">
      <c r="F362" s="4"/>
      <c r="G362" s="5"/>
    </row>
    <row r="363" spans="6:7" x14ac:dyDescent="0.25">
      <c r="F363" s="4"/>
      <c r="G363" s="5"/>
    </row>
    <row r="364" spans="6:7" x14ac:dyDescent="0.25">
      <c r="F364" s="4"/>
      <c r="G364" s="5"/>
    </row>
    <row r="365" spans="6:7" x14ac:dyDescent="0.25">
      <c r="F365" s="4"/>
      <c r="G365" s="5"/>
    </row>
    <row r="366" spans="6:7" x14ac:dyDescent="0.25">
      <c r="F366" s="4"/>
      <c r="G366" s="5"/>
    </row>
    <row r="367" spans="6:7" x14ac:dyDescent="0.25">
      <c r="F367" s="4"/>
      <c r="G367" s="5"/>
    </row>
    <row r="368" spans="6:7" x14ac:dyDescent="0.25">
      <c r="F368" s="4"/>
      <c r="G368" s="5"/>
    </row>
    <row r="369" spans="6:7" x14ac:dyDescent="0.25">
      <c r="F369" s="4"/>
      <c r="G369" s="5"/>
    </row>
    <row r="370" spans="6:7" x14ac:dyDescent="0.25">
      <c r="F370" s="4"/>
      <c r="G370" s="5"/>
    </row>
    <row r="371" spans="6:7" x14ac:dyDescent="0.25">
      <c r="F371" s="4"/>
      <c r="G371" s="5"/>
    </row>
    <row r="372" spans="6:7" x14ac:dyDescent="0.25">
      <c r="F372" s="4"/>
      <c r="G372" s="5"/>
    </row>
    <row r="373" spans="6:7" x14ac:dyDescent="0.25">
      <c r="F373" s="4"/>
      <c r="G373" s="5"/>
    </row>
    <row r="374" spans="6:7" x14ac:dyDescent="0.25">
      <c r="F374" s="4"/>
      <c r="G374" s="5"/>
    </row>
    <row r="375" spans="6:7" x14ac:dyDescent="0.25">
      <c r="F375" s="4"/>
      <c r="G375" s="5"/>
    </row>
    <row r="376" spans="6:7" x14ac:dyDescent="0.25">
      <c r="F376" s="4"/>
      <c r="G376" s="5"/>
    </row>
    <row r="377" spans="6:7" x14ac:dyDescent="0.25">
      <c r="F377" s="4"/>
      <c r="G377" s="5"/>
    </row>
    <row r="378" spans="6:7" x14ac:dyDescent="0.25">
      <c r="F378" s="4"/>
      <c r="G378" s="5"/>
    </row>
    <row r="379" spans="6:7" x14ac:dyDescent="0.25">
      <c r="F379" s="4"/>
      <c r="G379" s="5"/>
    </row>
    <row r="380" spans="6:7" x14ac:dyDescent="0.25">
      <c r="F380" s="4"/>
      <c r="G380" s="5"/>
    </row>
    <row r="381" spans="6:7" x14ac:dyDescent="0.25">
      <c r="F381" s="4"/>
      <c r="G381" s="5"/>
    </row>
    <row r="382" spans="6:7" x14ac:dyDescent="0.25">
      <c r="F382" s="4"/>
      <c r="G382" s="5"/>
    </row>
    <row r="383" spans="6:7" x14ac:dyDescent="0.25">
      <c r="F383" s="4"/>
      <c r="G383" s="5"/>
    </row>
    <row r="384" spans="6:7" x14ac:dyDescent="0.25">
      <c r="F384" s="4"/>
      <c r="G384" s="5"/>
    </row>
    <row r="385" spans="6:7" x14ac:dyDescent="0.25">
      <c r="F385" s="4"/>
      <c r="G385" s="5"/>
    </row>
    <row r="386" spans="6:7" x14ac:dyDescent="0.25">
      <c r="F386" s="4"/>
      <c r="G386" s="5"/>
    </row>
    <row r="387" spans="6:7" x14ac:dyDescent="0.25">
      <c r="F387" s="4"/>
      <c r="G387" s="5"/>
    </row>
    <row r="388" spans="6:7" x14ac:dyDescent="0.25">
      <c r="F388" s="4"/>
      <c r="G388" s="5"/>
    </row>
    <row r="389" spans="6:7" x14ac:dyDescent="0.25">
      <c r="F389" s="4"/>
      <c r="G389" s="5"/>
    </row>
    <row r="390" spans="6:7" x14ac:dyDescent="0.25">
      <c r="F390" s="4"/>
      <c r="G390" s="5"/>
    </row>
    <row r="391" spans="6:7" x14ac:dyDescent="0.25">
      <c r="F391" s="4"/>
      <c r="G391" s="5"/>
    </row>
    <row r="392" spans="6:7" x14ac:dyDescent="0.25">
      <c r="F392" s="4"/>
      <c r="G392" s="5"/>
    </row>
    <row r="393" spans="6:7" x14ac:dyDescent="0.25">
      <c r="F393" s="4"/>
      <c r="G393" s="5"/>
    </row>
    <row r="394" spans="6:7" x14ac:dyDescent="0.25">
      <c r="F394" s="4"/>
      <c r="G394" s="5"/>
    </row>
    <row r="395" spans="6:7" x14ac:dyDescent="0.25">
      <c r="F395" s="4"/>
      <c r="G395" s="5"/>
    </row>
    <row r="396" spans="6:7" x14ac:dyDescent="0.25">
      <c r="F396" s="4"/>
      <c r="G396" s="5"/>
    </row>
    <row r="397" spans="6:7" x14ac:dyDescent="0.25">
      <c r="F397" s="4"/>
      <c r="G397" s="5"/>
    </row>
    <row r="398" spans="6:7" x14ac:dyDescent="0.25">
      <c r="F398" s="4"/>
      <c r="G398" s="5"/>
    </row>
    <row r="399" spans="6:7" x14ac:dyDescent="0.25">
      <c r="F399" s="4"/>
      <c r="G399" s="5"/>
    </row>
    <row r="400" spans="6:7" x14ac:dyDescent="0.25">
      <c r="F400" s="4"/>
      <c r="G400" s="5"/>
    </row>
    <row r="401" spans="6:7" x14ac:dyDescent="0.25">
      <c r="F401" s="4"/>
      <c r="G401" s="5"/>
    </row>
    <row r="402" spans="6:7" x14ac:dyDescent="0.25">
      <c r="F402" s="4"/>
      <c r="G402" s="5"/>
    </row>
    <row r="403" spans="6:7" x14ac:dyDescent="0.25">
      <c r="F403" s="4"/>
      <c r="G403" s="5"/>
    </row>
    <row r="404" spans="6:7" x14ac:dyDescent="0.25">
      <c r="F404" s="4"/>
      <c r="G404" s="5"/>
    </row>
    <row r="405" spans="6:7" x14ac:dyDescent="0.25">
      <c r="F405" s="4"/>
      <c r="G405" s="5"/>
    </row>
    <row r="406" spans="6:7" x14ac:dyDescent="0.25">
      <c r="F406" s="4"/>
      <c r="G406" s="5"/>
    </row>
    <row r="407" spans="6:7" x14ac:dyDescent="0.25">
      <c r="F407" s="4"/>
      <c r="G407" s="5"/>
    </row>
    <row r="408" spans="6:7" x14ac:dyDescent="0.25">
      <c r="F408" s="4"/>
      <c r="G408" s="5"/>
    </row>
    <row r="409" spans="6:7" x14ac:dyDescent="0.25">
      <c r="F409" s="4"/>
      <c r="G409" s="5"/>
    </row>
    <row r="410" spans="6:7" x14ac:dyDescent="0.25">
      <c r="F410" s="4"/>
      <c r="G410" s="5"/>
    </row>
    <row r="411" spans="6:7" x14ac:dyDescent="0.25">
      <c r="F411" s="4"/>
      <c r="G411" s="5"/>
    </row>
    <row r="412" spans="6:7" x14ac:dyDescent="0.25">
      <c r="F412" s="4"/>
      <c r="G412" s="5"/>
    </row>
    <row r="413" spans="6:7" x14ac:dyDescent="0.25">
      <c r="F413" s="4"/>
      <c r="G413" s="5"/>
    </row>
    <row r="414" spans="6:7" x14ac:dyDescent="0.25">
      <c r="F414" s="4"/>
      <c r="G414" s="5"/>
    </row>
    <row r="415" spans="6:7" x14ac:dyDescent="0.25">
      <c r="F415" s="4"/>
      <c r="G415" s="5"/>
    </row>
    <row r="416" spans="6:7" x14ac:dyDescent="0.25">
      <c r="F416" s="4"/>
      <c r="G416" s="5"/>
    </row>
    <row r="417" spans="6:7" x14ac:dyDescent="0.25">
      <c r="F417" s="4"/>
      <c r="G417" s="5"/>
    </row>
    <row r="418" spans="6:7" x14ac:dyDescent="0.25">
      <c r="F418" s="4"/>
      <c r="G418" s="5"/>
    </row>
    <row r="419" spans="6:7" x14ac:dyDescent="0.25">
      <c r="F419" s="4"/>
      <c r="G419" s="5"/>
    </row>
    <row r="420" spans="6:7" x14ac:dyDescent="0.25">
      <c r="F420" s="4"/>
      <c r="G420" s="5"/>
    </row>
    <row r="421" spans="6:7" x14ac:dyDescent="0.25">
      <c r="F421" s="4"/>
      <c r="G421" s="5"/>
    </row>
    <row r="422" spans="6:7" x14ac:dyDescent="0.25">
      <c r="F422" s="4"/>
      <c r="G422" s="5"/>
    </row>
    <row r="423" spans="6:7" x14ac:dyDescent="0.25">
      <c r="F423" s="4"/>
      <c r="G423" s="5"/>
    </row>
    <row r="424" spans="6:7" x14ac:dyDescent="0.25">
      <c r="F424" s="4"/>
      <c r="G424" s="5"/>
    </row>
    <row r="425" spans="6:7" x14ac:dyDescent="0.25">
      <c r="F425" s="4"/>
      <c r="G425" s="5"/>
    </row>
    <row r="426" spans="6:7" x14ac:dyDescent="0.25">
      <c r="F426" s="4"/>
      <c r="G426" s="5"/>
    </row>
    <row r="427" spans="6:7" x14ac:dyDescent="0.25">
      <c r="F427" s="4"/>
      <c r="G427" s="5"/>
    </row>
    <row r="428" spans="6:7" x14ac:dyDescent="0.25">
      <c r="F428" s="4"/>
      <c r="G428" s="5"/>
    </row>
    <row r="429" spans="6:7" x14ac:dyDescent="0.25">
      <c r="F429" s="4"/>
      <c r="G429" s="5"/>
    </row>
    <row r="430" spans="6:7" x14ac:dyDescent="0.25">
      <c r="F430" s="4"/>
      <c r="G430" s="5"/>
    </row>
    <row r="431" spans="6:7" x14ac:dyDescent="0.25">
      <c r="F431" s="4"/>
      <c r="G431" s="5"/>
    </row>
    <row r="432" spans="6:7" x14ac:dyDescent="0.25">
      <c r="F432" s="4"/>
      <c r="G432" s="5"/>
    </row>
    <row r="433" spans="6:7" x14ac:dyDescent="0.25">
      <c r="F433" s="4"/>
      <c r="G433" s="5"/>
    </row>
    <row r="434" spans="6:7" x14ac:dyDescent="0.25">
      <c r="F434" s="4"/>
      <c r="G434" s="5"/>
    </row>
    <row r="435" spans="6:7" x14ac:dyDescent="0.25">
      <c r="F435" s="4"/>
      <c r="G435" s="5"/>
    </row>
    <row r="436" spans="6:7" x14ac:dyDescent="0.25">
      <c r="F436" s="4"/>
      <c r="G436" s="5"/>
    </row>
    <row r="437" spans="6:7" x14ac:dyDescent="0.25">
      <c r="F437" s="4"/>
      <c r="G437" s="5"/>
    </row>
    <row r="438" spans="6:7" x14ac:dyDescent="0.25">
      <c r="F438" s="4"/>
      <c r="G438" s="5"/>
    </row>
    <row r="439" spans="6:7" x14ac:dyDescent="0.25">
      <c r="F439" s="4"/>
      <c r="G439" s="5"/>
    </row>
    <row r="440" spans="6:7" x14ac:dyDescent="0.25">
      <c r="F440" s="4"/>
      <c r="G440" s="5"/>
    </row>
    <row r="441" spans="6:7" x14ac:dyDescent="0.25">
      <c r="F441" s="4"/>
      <c r="G441" s="5"/>
    </row>
    <row r="442" spans="6:7" x14ac:dyDescent="0.25">
      <c r="F442" s="4"/>
      <c r="G442" s="5"/>
    </row>
    <row r="443" spans="6:7" x14ac:dyDescent="0.25">
      <c r="F443" s="4"/>
      <c r="G443" s="5"/>
    </row>
    <row r="444" spans="6:7" x14ac:dyDescent="0.25">
      <c r="F444" s="4"/>
      <c r="G444" s="5"/>
    </row>
    <row r="445" spans="6:7" x14ac:dyDescent="0.25">
      <c r="F445" s="4"/>
      <c r="G445" s="5"/>
    </row>
    <row r="446" spans="6:7" x14ac:dyDescent="0.25">
      <c r="F446" s="4"/>
      <c r="G446" s="5"/>
    </row>
    <row r="447" spans="6:7" x14ac:dyDescent="0.25">
      <c r="F447" s="4"/>
      <c r="G447" s="5"/>
    </row>
    <row r="448" spans="6:7" x14ac:dyDescent="0.25">
      <c r="F448" s="4"/>
      <c r="G448" s="5"/>
    </row>
    <row r="449" spans="6:7" x14ac:dyDescent="0.25">
      <c r="F449" s="4"/>
      <c r="G449" s="5"/>
    </row>
    <row r="450" spans="6:7" x14ac:dyDescent="0.25">
      <c r="F450" s="4"/>
      <c r="G450" s="5"/>
    </row>
    <row r="451" spans="6:7" x14ac:dyDescent="0.25">
      <c r="F451" s="4"/>
      <c r="G451" s="5"/>
    </row>
    <row r="452" spans="6:7" x14ac:dyDescent="0.25">
      <c r="F452" s="4"/>
      <c r="G452" s="5"/>
    </row>
    <row r="453" spans="6:7" x14ac:dyDescent="0.25">
      <c r="F453" s="4"/>
      <c r="G453" s="5"/>
    </row>
    <row r="454" spans="6:7" x14ac:dyDescent="0.25">
      <c r="F454" s="4"/>
      <c r="G454" s="5"/>
    </row>
    <row r="455" spans="6:7" x14ac:dyDescent="0.25">
      <c r="F455" s="4"/>
      <c r="G455" s="5"/>
    </row>
    <row r="456" spans="6:7" x14ac:dyDescent="0.25">
      <c r="F456" s="4"/>
      <c r="G456" s="5"/>
    </row>
    <row r="457" spans="6:7" x14ac:dyDescent="0.25">
      <c r="F457" s="4"/>
      <c r="G457" s="5"/>
    </row>
    <row r="458" spans="6:7" x14ac:dyDescent="0.25">
      <c r="F458" s="4"/>
      <c r="G458" s="5"/>
    </row>
    <row r="459" spans="6:7" x14ac:dyDescent="0.25">
      <c r="F459" s="4"/>
      <c r="G459" s="5"/>
    </row>
    <row r="460" spans="6:7" x14ac:dyDescent="0.25">
      <c r="F460" s="4"/>
      <c r="G460" s="5"/>
    </row>
    <row r="461" spans="6:7" x14ac:dyDescent="0.25">
      <c r="F461" s="4"/>
      <c r="G461" s="5"/>
    </row>
    <row r="462" spans="6:7" x14ac:dyDescent="0.25">
      <c r="F462" s="4"/>
      <c r="G462" s="5"/>
    </row>
    <row r="463" spans="6:7" x14ac:dyDescent="0.25">
      <c r="F463" s="4"/>
      <c r="G463" s="5"/>
    </row>
    <row r="464" spans="6:7" x14ac:dyDescent="0.25">
      <c r="F464" s="4"/>
      <c r="G464" s="5"/>
    </row>
    <row r="465" spans="6:7" x14ac:dyDescent="0.25">
      <c r="F465" s="4"/>
      <c r="G465" s="5"/>
    </row>
    <row r="466" spans="6:7" x14ac:dyDescent="0.25">
      <c r="F466" s="4"/>
      <c r="G466" s="5"/>
    </row>
    <row r="467" spans="6:7" x14ac:dyDescent="0.25">
      <c r="F467" s="4"/>
      <c r="G467" s="5"/>
    </row>
    <row r="468" spans="6:7" x14ac:dyDescent="0.25">
      <c r="F468" s="4"/>
      <c r="G468" s="5"/>
    </row>
    <row r="469" spans="6:7" x14ac:dyDescent="0.25">
      <c r="F469" s="4"/>
      <c r="G469" s="5"/>
    </row>
    <row r="470" spans="6:7" x14ac:dyDescent="0.25">
      <c r="F470" s="4"/>
      <c r="G470" s="5"/>
    </row>
    <row r="471" spans="6:7" x14ac:dyDescent="0.25">
      <c r="F471" s="4"/>
      <c r="G471" s="5"/>
    </row>
    <row r="472" spans="6:7" x14ac:dyDescent="0.25">
      <c r="F472" s="4"/>
      <c r="G472" s="5"/>
    </row>
    <row r="473" spans="6:7" x14ac:dyDescent="0.25">
      <c r="F473" s="4"/>
      <c r="G473" s="5"/>
    </row>
    <row r="474" spans="6:7" x14ac:dyDescent="0.25">
      <c r="F474" s="4"/>
      <c r="G474" s="5"/>
    </row>
    <row r="475" spans="6:7" x14ac:dyDescent="0.25">
      <c r="F475" s="4"/>
      <c r="G475" s="5"/>
    </row>
    <row r="476" spans="6:7" x14ac:dyDescent="0.25">
      <c r="F476" s="4"/>
      <c r="G476" s="5"/>
    </row>
    <row r="477" spans="6:7" x14ac:dyDescent="0.25">
      <c r="F477" s="4"/>
      <c r="G477" s="5"/>
    </row>
    <row r="478" spans="6:7" x14ac:dyDescent="0.25">
      <c r="F478" s="4"/>
      <c r="G478" s="5"/>
    </row>
    <row r="479" spans="6:7" x14ac:dyDescent="0.25">
      <c r="F479" s="4"/>
      <c r="G479" s="5"/>
    </row>
    <row r="480" spans="6:7" x14ac:dyDescent="0.25">
      <c r="F480" s="4"/>
      <c r="G480" s="5"/>
    </row>
    <row r="481" spans="6:7" x14ac:dyDescent="0.25">
      <c r="F481" s="4"/>
      <c r="G481" s="5"/>
    </row>
    <row r="482" spans="6:7" x14ac:dyDescent="0.25">
      <c r="F482" s="4"/>
      <c r="G482" s="5"/>
    </row>
    <row r="483" spans="6:7" x14ac:dyDescent="0.25">
      <c r="F483" s="4"/>
      <c r="G483" s="5"/>
    </row>
    <row r="484" spans="6:7" x14ac:dyDescent="0.25">
      <c r="F484" s="4"/>
      <c r="G484" s="5"/>
    </row>
    <row r="485" spans="6:7" x14ac:dyDescent="0.25">
      <c r="F485" s="4"/>
      <c r="G485" s="5"/>
    </row>
    <row r="486" spans="6:7" x14ac:dyDescent="0.25">
      <c r="F486" s="4"/>
      <c r="G486" s="5"/>
    </row>
    <row r="487" spans="6:7" x14ac:dyDescent="0.25">
      <c r="F487" s="4"/>
      <c r="G487" s="5"/>
    </row>
    <row r="488" spans="6:7" x14ac:dyDescent="0.25">
      <c r="F488" s="4"/>
      <c r="G488" s="5"/>
    </row>
    <row r="489" spans="6:7" x14ac:dyDescent="0.25">
      <c r="F489" s="4"/>
      <c r="G489" s="5"/>
    </row>
    <row r="490" spans="6:7" x14ac:dyDescent="0.25">
      <c r="F490" s="4"/>
      <c r="G490" s="5"/>
    </row>
    <row r="491" spans="6:7" x14ac:dyDescent="0.25">
      <c r="F491" s="4"/>
      <c r="G491" s="5"/>
    </row>
    <row r="492" spans="6:7" x14ac:dyDescent="0.25">
      <c r="F492" s="4"/>
      <c r="G492" s="5"/>
    </row>
    <row r="493" spans="6:7" x14ac:dyDescent="0.25">
      <c r="F493" s="4"/>
      <c r="G493" s="5"/>
    </row>
    <row r="494" spans="6:7" x14ac:dyDescent="0.25">
      <c r="F494" s="4"/>
      <c r="G494" s="5"/>
    </row>
    <row r="495" spans="6:7" x14ac:dyDescent="0.25">
      <c r="F495" s="4"/>
      <c r="G495" s="5"/>
    </row>
    <row r="496" spans="6:7" x14ac:dyDescent="0.25">
      <c r="F496" s="4"/>
      <c r="G496" s="5"/>
    </row>
    <row r="497" spans="6:7" x14ac:dyDescent="0.25">
      <c r="F497" s="4"/>
      <c r="G497" s="5"/>
    </row>
    <row r="498" spans="6:7" x14ac:dyDescent="0.25">
      <c r="F498" s="4"/>
      <c r="G498" s="5"/>
    </row>
    <row r="499" spans="6:7" x14ac:dyDescent="0.25">
      <c r="F499" s="4"/>
      <c r="G499" s="5"/>
    </row>
    <row r="500" spans="6:7" x14ac:dyDescent="0.25">
      <c r="F500" s="4"/>
      <c r="G500" s="5"/>
    </row>
    <row r="501" spans="6:7" x14ac:dyDescent="0.25">
      <c r="F501" s="4"/>
      <c r="G501" s="5"/>
    </row>
    <row r="502" spans="6:7" x14ac:dyDescent="0.25">
      <c r="F502" s="4"/>
      <c r="G502" s="5"/>
    </row>
    <row r="503" spans="6:7" x14ac:dyDescent="0.25">
      <c r="F503" s="4"/>
      <c r="G503" s="5"/>
    </row>
    <row r="504" spans="6:7" x14ac:dyDescent="0.25">
      <c r="F504" s="4"/>
      <c r="G504" s="5"/>
    </row>
    <row r="505" spans="6:7" x14ac:dyDescent="0.25">
      <c r="F505" s="4"/>
      <c r="G505" s="5"/>
    </row>
    <row r="506" spans="6:7" x14ac:dyDescent="0.25">
      <c r="F506" s="4"/>
      <c r="G506" s="5"/>
    </row>
    <row r="507" spans="6:7" x14ac:dyDescent="0.25">
      <c r="F507" s="4"/>
      <c r="G507" s="5"/>
    </row>
    <row r="508" spans="6:7" x14ac:dyDescent="0.25">
      <c r="F508" s="4"/>
      <c r="G508" s="5"/>
    </row>
    <row r="509" spans="6:7" x14ac:dyDescent="0.25">
      <c r="F509" s="4"/>
      <c r="G509" s="5"/>
    </row>
    <row r="510" spans="6:7" x14ac:dyDescent="0.25">
      <c r="F510" s="4"/>
      <c r="G510" s="5"/>
    </row>
    <row r="511" spans="6:7" x14ac:dyDescent="0.25">
      <c r="F511" s="4"/>
      <c r="G511" s="5"/>
    </row>
    <row r="512" spans="6:7" x14ac:dyDescent="0.25">
      <c r="F512" s="4"/>
      <c r="G512" s="5"/>
    </row>
    <row r="513" spans="6:7" x14ac:dyDescent="0.25">
      <c r="F513" s="4"/>
      <c r="G513" s="5"/>
    </row>
    <row r="514" spans="6:7" x14ac:dyDescent="0.25">
      <c r="F514" s="4"/>
      <c r="G514" s="5"/>
    </row>
    <row r="515" spans="6:7" x14ac:dyDescent="0.25">
      <c r="F515" s="4"/>
      <c r="G515" s="5"/>
    </row>
    <row r="516" spans="6:7" x14ac:dyDescent="0.25">
      <c r="F516" s="4"/>
      <c r="G516" s="5"/>
    </row>
    <row r="517" spans="6:7" x14ac:dyDescent="0.25">
      <c r="F517" s="4"/>
      <c r="G517" s="5"/>
    </row>
    <row r="518" spans="6:7" x14ac:dyDescent="0.25">
      <c r="F518" s="4"/>
      <c r="G518" s="5"/>
    </row>
    <row r="519" spans="6:7" x14ac:dyDescent="0.25">
      <c r="F519" s="4"/>
      <c r="G519" s="5"/>
    </row>
    <row r="520" spans="6:7" x14ac:dyDescent="0.25">
      <c r="F520" s="4"/>
      <c r="G520" s="5"/>
    </row>
    <row r="521" spans="6:7" x14ac:dyDescent="0.25">
      <c r="F521" s="4"/>
      <c r="G521" s="5"/>
    </row>
    <row r="522" spans="6:7" x14ac:dyDescent="0.25">
      <c r="F522" s="4"/>
      <c r="G522" s="5"/>
    </row>
    <row r="523" spans="6:7" x14ac:dyDescent="0.25">
      <c r="F523" s="4"/>
      <c r="G523" s="5"/>
    </row>
    <row r="524" spans="6:7" x14ac:dyDescent="0.25">
      <c r="F524" s="4"/>
      <c r="G524" s="5"/>
    </row>
    <row r="525" spans="6:7" x14ac:dyDescent="0.25">
      <c r="F525" s="4"/>
      <c r="G525" s="5"/>
    </row>
    <row r="526" spans="6:7" x14ac:dyDescent="0.25">
      <c r="F526" s="4"/>
      <c r="G526" s="5"/>
    </row>
    <row r="527" spans="6:7" x14ac:dyDescent="0.25">
      <c r="F527" s="4"/>
      <c r="G527" s="5"/>
    </row>
    <row r="528" spans="6:7" x14ac:dyDescent="0.25">
      <c r="F528" s="4"/>
      <c r="G528" s="5"/>
    </row>
    <row r="529" spans="6:7" x14ac:dyDescent="0.25">
      <c r="F529" s="4"/>
      <c r="G529" s="5"/>
    </row>
    <row r="530" spans="6:7" x14ac:dyDescent="0.25">
      <c r="F530" s="4"/>
      <c r="G530" s="5"/>
    </row>
    <row r="531" spans="6:7" x14ac:dyDescent="0.25">
      <c r="F531" s="4"/>
      <c r="G531" s="5"/>
    </row>
    <row r="532" spans="6:7" x14ac:dyDescent="0.25">
      <c r="F532" s="4"/>
      <c r="G532" s="5"/>
    </row>
    <row r="533" spans="6:7" x14ac:dyDescent="0.25">
      <c r="F533" s="4"/>
      <c r="G533" s="5"/>
    </row>
    <row r="534" spans="6:7" x14ac:dyDescent="0.25">
      <c r="F534" s="4"/>
      <c r="G534" s="5"/>
    </row>
    <row r="535" spans="6:7" x14ac:dyDescent="0.25">
      <c r="F535" s="4"/>
      <c r="G535" s="5"/>
    </row>
    <row r="536" spans="6:7" x14ac:dyDescent="0.25">
      <c r="F536" s="4"/>
      <c r="G536" s="5"/>
    </row>
    <row r="537" spans="6:7" x14ac:dyDescent="0.25">
      <c r="F537" s="4"/>
      <c r="G537" s="5"/>
    </row>
    <row r="538" spans="6:7" x14ac:dyDescent="0.25">
      <c r="F538" s="4"/>
      <c r="G538" s="5"/>
    </row>
    <row r="539" spans="6:7" x14ac:dyDescent="0.25">
      <c r="F539" s="4"/>
      <c r="G539" s="5"/>
    </row>
    <row r="540" spans="6:7" x14ac:dyDescent="0.25">
      <c r="F540" s="4"/>
      <c r="G540" s="5"/>
    </row>
    <row r="541" spans="6:7" x14ac:dyDescent="0.25">
      <c r="F541" s="4"/>
      <c r="G541" s="5"/>
    </row>
    <row r="542" spans="6:7" x14ac:dyDescent="0.25">
      <c r="F542" s="4"/>
      <c r="G542" s="5"/>
    </row>
    <row r="543" spans="6:7" x14ac:dyDescent="0.25">
      <c r="F543" s="4"/>
      <c r="G543" s="5"/>
    </row>
    <row r="544" spans="6:7" x14ac:dyDescent="0.25">
      <c r="F544" s="4"/>
      <c r="G544" s="5"/>
    </row>
    <row r="545" spans="6:7" x14ac:dyDescent="0.25">
      <c r="F545" s="4"/>
      <c r="G545" s="5"/>
    </row>
    <row r="546" spans="6:7" x14ac:dyDescent="0.25">
      <c r="F546" s="4"/>
      <c r="G546" s="5"/>
    </row>
    <row r="547" spans="6:7" x14ac:dyDescent="0.25">
      <c r="F547" s="4"/>
      <c r="G547" s="5"/>
    </row>
    <row r="548" spans="6:7" x14ac:dyDescent="0.25">
      <c r="F548" s="4"/>
      <c r="G548" s="5"/>
    </row>
    <row r="549" spans="6:7" x14ac:dyDescent="0.25">
      <c r="F549" s="4"/>
      <c r="G549" s="5"/>
    </row>
    <row r="550" spans="6:7" x14ac:dyDescent="0.25">
      <c r="F550" s="4"/>
      <c r="G550" s="5"/>
    </row>
    <row r="551" spans="6:7" x14ac:dyDescent="0.25">
      <c r="F551" s="4"/>
      <c r="G551" s="5"/>
    </row>
    <row r="552" spans="6:7" x14ac:dyDescent="0.25">
      <c r="F552" s="4"/>
      <c r="G552" s="5"/>
    </row>
    <row r="553" spans="6:7" x14ac:dyDescent="0.25">
      <c r="F553" s="4"/>
      <c r="G553" s="5"/>
    </row>
    <row r="554" spans="6:7" x14ac:dyDescent="0.25">
      <c r="F554" s="4"/>
      <c r="G554" s="5"/>
    </row>
    <row r="555" spans="6:7" x14ac:dyDescent="0.25">
      <c r="F555" s="4"/>
      <c r="G555" s="5"/>
    </row>
    <row r="556" spans="6:7" x14ac:dyDescent="0.25">
      <c r="F556" s="4"/>
      <c r="G556" s="5"/>
    </row>
    <row r="557" spans="6:7" x14ac:dyDescent="0.25">
      <c r="F557" s="4"/>
      <c r="G557" s="5"/>
    </row>
    <row r="558" spans="6:7" x14ac:dyDescent="0.25">
      <c r="F558" s="4"/>
      <c r="G558" s="5"/>
    </row>
    <row r="559" spans="6:7" x14ac:dyDescent="0.25">
      <c r="F559" s="4"/>
      <c r="G559" s="5"/>
    </row>
    <row r="560" spans="6:7" x14ac:dyDescent="0.25">
      <c r="F560" s="4"/>
      <c r="G560" s="5"/>
    </row>
    <row r="561" spans="6:7" x14ac:dyDescent="0.25">
      <c r="F561" s="4"/>
      <c r="G561" s="5"/>
    </row>
    <row r="562" spans="6:7" x14ac:dyDescent="0.25">
      <c r="F562" s="4"/>
      <c r="G562" s="5"/>
    </row>
    <row r="563" spans="6:7" x14ac:dyDescent="0.25">
      <c r="F563" s="4"/>
      <c r="G563" s="5"/>
    </row>
    <row r="564" spans="6:7" x14ac:dyDescent="0.25">
      <c r="F564" s="4"/>
      <c r="G564" s="5"/>
    </row>
    <row r="565" spans="6:7" x14ac:dyDescent="0.25">
      <c r="F565" s="4"/>
      <c r="G565" s="5"/>
    </row>
    <row r="566" spans="6:7" x14ac:dyDescent="0.25">
      <c r="F566" s="4"/>
      <c r="G566" s="5"/>
    </row>
    <row r="567" spans="6:7" x14ac:dyDescent="0.25">
      <c r="F567" s="4"/>
      <c r="G567" s="5"/>
    </row>
    <row r="568" spans="6:7" x14ac:dyDescent="0.25">
      <c r="F568" s="4"/>
      <c r="G568" s="5"/>
    </row>
    <row r="569" spans="6:7" x14ac:dyDescent="0.25">
      <c r="F569" s="4"/>
      <c r="G569" s="5"/>
    </row>
    <row r="570" spans="6:7" x14ac:dyDescent="0.25">
      <c r="F570" s="4"/>
      <c r="G570" s="5"/>
    </row>
    <row r="571" spans="6:7" x14ac:dyDescent="0.25">
      <c r="F571" s="4"/>
      <c r="G571" s="5"/>
    </row>
    <row r="572" spans="6:7" x14ac:dyDescent="0.25">
      <c r="F572" s="4"/>
      <c r="G572" s="5"/>
    </row>
    <row r="573" spans="6:7" x14ac:dyDescent="0.25">
      <c r="F573" s="4"/>
      <c r="G573" s="5"/>
    </row>
    <row r="574" spans="6:7" x14ac:dyDescent="0.25">
      <c r="F574" s="4"/>
      <c r="G574" s="5"/>
    </row>
    <row r="575" spans="6:7" x14ac:dyDescent="0.25">
      <c r="F575" s="4"/>
      <c r="G575" s="5"/>
    </row>
    <row r="576" spans="6:7" x14ac:dyDescent="0.25">
      <c r="F576" s="4"/>
      <c r="G576" s="5"/>
    </row>
    <row r="577" spans="6:7" x14ac:dyDescent="0.25">
      <c r="F577" s="4"/>
      <c r="G577" s="5"/>
    </row>
    <row r="578" spans="6:7" x14ac:dyDescent="0.25">
      <c r="F578" s="4"/>
      <c r="G578" s="5"/>
    </row>
    <row r="579" spans="6:7" x14ac:dyDescent="0.25">
      <c r="F579" s="4"/>
      <c r="G579" s="5"/>
    </row>
    <row r="580" spans="6:7" x14ac:dyDescent="0.25">
      <c r="F580" s="4"/>
      <c r="G580" s="5"/>
    </row>
    <row r="581" spans="6:7" x14ac:dyDescent="0.25">
      <c r="F581" s="4"/>
      <c r="G581" s="5"/>
    </row>
    <row r="582" spans="6:7" x14ac:dyDescent="0.25">
      <c r="F582" s="4"/>
      <c r="G582" s="5"/>
    </row>
    <row r="583" spans="6:7" x14ac:dyDescent="0.25">
      <c r="F583" s="4"/>
      <c r="G583" s="5"/>
    </row>
    <row r="584" spans="6:7" x14ac:dyDescent="0.25">
      <c r="F584" s="4"/>
      <c r="G584" s="5"/>
    </row>
    <row r="585" spans="6:7" x14ac:dyDescent="0.25">
      <c r="F585" s="4"/>
      <c r="G585" s="5"/>
    </row>
    <row r="586" spans="6:7" x14ac:dyDescent="0.25">
      <c r="F586" s="4"/>
      <c r="G586" s="5"/>
    </row>
    <row r="587" spans="6:7" x14ac:dyDescent="0.25">
      <c r="F587" s="4"/>
      <c r="G587" s="5"/>
    </row>
    <row r="588" spans="6:7" x14ac:dyDescent="0.25">
      <c r="F588" s="4"/>
      <c r="G588" s="5"/>
    </row>
    <row r="589" spans="6:7" x14ac:dyDescent="0.25">
      <c r="F589" s="4"/>
      <c r="G589" s="5"/>
    </row>
    <row r="590" spans="6:7" x14ac:dyDescent="0.25">
      <c r="F590" s="4"/>
      <c r="G590" s="5"/>
    </row>
    <row r="591" spans="6:7" x14ac:dyDescent="0.25">
      <c r="F591" s="4"/>
      <c r="G591" s="5"/>
    </row>
    <row r="592" spans="6:7" x14ac:dyDescent="0.25">
      <c r="F592" s="4"/>
      <c r="G592" s="5"/>
    </row>
    <row r="593" spans="6:7" x14ac:dyDescent="0.25">
      <c r="F593" s="4"/>
      <c r="G593" s="5"/>
    </row>
    <row r="594" spans="6:7" x14ac:dyDescent="0.25">
      <c r="F594" s="4"/>
      <c r="G594" s="5"/>
    </row>
    <row r="595" spans="6:7" x14ac:dyDescent="0.25">
      <c r="F595" s="4"/>
      <c r="G595" s="5"/>
    </row>
    <row r="596" spans="6:7" x14ac:dyDescent="0.25">
      <c r="F596" s="4"/>
      <c r="G596" s="5"/>
    </row>
    <row r="597" spans="6:7" x14ac:dyDescent="0.25">
      <c r="F597" s="4"/>
      <c r="G597" s="5"/>
    </row>
    <row r="598" spans="6:7" x14ac:dyDescent="0.25">
      <c r="F598" s="4"/>
      <c r="G598" s="5"/>
    </row>
    <row r="599" spans="6:7" x14ac:dyDescent="0.25">
      <c r="F599" s="4"/>
      <c r="G599" s="5"/>
    </row>
    <row r="600" spans="6:7" x14ac:dyDescent="0.25">
      <c r="F600" s="4"/>
      <c r="G600" s="5"/>
    </row>
    <row r="601" spans="6:7" x14ac:dyDescent="0.25">
      <c r="F601" s="4"/>
      <c r="G601" s="5"/>
    </row>
    <row r="602" spans="6:7" x14ac:dyDescent="0.25">
      <c r="F602" s="4"/>
      <c r="G602" s="5"/>
    </row>
    <row r="603" spans="6:7" x14ac:dyDescent="0.25">
      <c r="F603" s="4"/>
      <c r="G603" s="5"/>
    </row>
    <row r="604" spans="6:7" x14ac:dyDescent="0.25">
      <c r="F604" s="4"/>
      <c r="G604" s="5"/>
    </row>
    <row r="605" spans="6:7" x14ac:dyDescent="0.25">
      <c r="F605" s="4"/>
      <c r="G605" s="5"/>
    </row>
    <row r="606" spans="6:7" x14ac:dyDescent="0.25">
      <c r="F606" s="4"/>
      <c r="G606" s="5"/>
    </row>
    <row r="607" spans="6:7" x14ac:dyDescent="0.25">
      <c r="F607" s="4"/>
      <c r="G607" s="5"/>
    </row>
    <row r="608" spans="6:7" x14ac:dyDescent="0.25">
      <c r="F608" s="4"/>
      <c r="G608" s="5"/>
    </row>
    <row r="609" spans="6:7" x14ac:dyDescent="0.25">
      <c r="F609" s="4"/>
      <c r="G609" s="5"/>
    </row>
    <row r="610" spans="6:7" x14ac:dyDescent="0.25">
      <c r="F610" s="4"/>
      <c r="G610" s="5"/>
    </row>
    <row r="611" spans="6:7" x14ac:dyDescent="0.25">
      <c r="F611" s="4"/>
      <c r="G611" s="5"/>
    </row>
    <row r="612" spans="6:7" x14ac:dyDescent="0.25">
      <c r="F612" s="4"/>
      <c r="G612" s="5"/>
    </row>
    <row r="613" spans="6:7" x14ac:dyDescent="0.25">
      <c r="F613" s="4"/>
      <c r="G613" s="5"/>
    </row>
    <row r="614" spans="6:7" x14ac:dyDescent="0.25">
      <c r="F614" s="4"/>
      <c r="G614" s="5"/>
    </row>
    <row r="615" spans="6:7" x14ac:dyDescent="0.25">
      <c r="F615" s="4"/>
      <c r="G615" s="5"/>
    </row>
    <row r="616" spans="6:7" x14ac:dyDescent="0.25">
      <c r="F616" s="4"/>
      <c r="G616" s="5"/>
    </row>
    <row r="617" spans="6:7" x14ac:dyDescent="0.25">
      <c r="F617" s="4"/>
      <c r="G617" s="5"/>
    </row>
    <row r="618" spans="6:7" x14ac:dyDescent="0.25">
      <c r="F618" s="4"/>
      <c r="G618" s="5"/>
    </row>
    <row r="619" spans="6:7" x14ac:dyDescent="0.25">
      <c r="F619" s="4"/>
      <c r="G619" s="5"/>
    </row>
    <row r="620" spans="6:7" x14ac:dyDescent="0.25">
      <c r="F620" s="4"/>
      <c r="G620" s="5"/>
    </row>
    <row r="621" spans="6:7" x14ac:dyDescent="0.25">
      <c r="F621" s="4"/>
      <c r="G621" s="5"/>
    </row>
    <row r="622" spans="6:7" x14ac:dyDescent="0.25">
      <c r="F622" s="4"/>
      <c r="G622" s="5"/>
    </row>
    <row r="623" spans="6:7" x14ac:dyDescent="0.25">
      <c r="F623" s="4"/>
      <c r="G623" s="5"/>
    </row>
    <row r="624" spans="6:7" x14ac:dyDescent="0.25">
      <c r="F624" s="4"/>
      <c r="G624" s="5"/>
    </row>
    <row r="625" spans="6:7" x14ac:dyDescent="0.25">
      <c r="F625" s="4"/>
      <c r="G625" s="5"/>
    </row>
    <row r="626" spans="6:7" x14ac:dyDescent="0.25">
      <c r="F626" s="4"/>
      <c r="G626" s="5"/>
    </row>
    <row r="627" spans="6:7" x14ac:dyDescent="0.25">
      <c r="F627" s="4"/>
      <c r="G627" s="5"/>
    </row>
    <row r="628" spans="6:7" x14ac:dyDescent="0.25">
      <c r="F628" s="4"/>
      <c r="G628" s="5"/>
    </row>
    <row r="629" spans="6:7" x14ac:dyDescent="0.25">
      <c r="F629" s="4"/>
      <c r="G629" s="5"/>
    </row>
    <row r="630" spans="6:7" x14ac:dyDescent="0.25">
      <c r="F630" s="4"/>
      <c r="G630" s="5"/>
    </row>
    <row r="631" spans="6:7" x14ac:dyDescent="0.25">
      <c r="F631" s="4"/>
      <c r="G631" s="5"/>
    </row>
    <row r="632" spans="6:7" x14ac:dyDescent="0.25">
      <c r="F632" s="4"/>
      <c r="G632" s="5"/>
    </row>
    <row r="633" spans="6:7" x14ac:dyDescent="0.25">
      <c r="F633" s="4"/>
      <c r="G633" s="5"/>
    </row>
    <row r="634" spans="6:7" x14ac:dyDescent="0.25">
      <c r="F634" s="4"/>
      <c r="G634" s="5"/>
    </row>
    <row r="635" spans="6:7" x14ac:dyDescent="0.25">
      <c r="F635" s="4"/>
      <c r="G635" s="5"/>
    </row>
    <row r="636" spans="6:7" x14ac:dyDescent="0.25">
      <c r="F636" s="4"/>
      <c r="G636" s="5"/>
    </row>
    <row r="637" spans="6:7" x14ac:dyDescent="0.25">
      <c r="F637" s="4"/>
      <c r="G637" s="5"/>
    </row>
    <row r="638" spans="6:7" x14ac:dyDescent="0.25">
      <c r="F638" s="4"/>
      <c r="G638" s="5"/>
    </row>
    <row r="639" spans="6:7" x14ac:dyDescent="0.25">
      <c r="F639" s="4"/>
      <c r="G639" s="5"/>
    </row>
    <row r="640" spans="6:7" x14ac:dyDescent="0.25">
      <c r="F640" s="4"/>
      <c r="G640" s="5"/>
    </row>
    <row r="641" spans="6:7" x14ac:dyDescent="0.25">
      <c r="F641" s="4"/>
      <c r="G641" s="5"/>
    </row>
    <row r="642" spans="6:7" x14ac:dyDescent="0.25">
      <c r="F642" s="4"/>
      <c r="G642" s="5"/>
    </row>
    <row r="643" spans="6:7" x14ac:dyDescent="0.25">
      <c r="F643" s="4"/>
      <c r="G643" s="5"/>
    </row>
    <row r="644" spans="6:7" x14ac:dyDescent="0.25">
      <c r="F644" s="4"/>
      <c r="G644" s="5"/>
    </row>
    <row r="645" spans="6:7" x14ac:dyDescent="0.25">
      <c r="F645" s="4"/>
      <c r="G645" s="5"/>
    </row>
    <row r="646" spans="6:7" x14ac:dyDescent="0.25">
      <c r="F646" s="4"/>
      <c r="G646" s="5"/>
    </row>
    <row r="647" spans="6:7" x14ac:dyDescent="0.25">
      <c r="F647" s="4"/>
      <c r="G647" s="5"/>
    </row>
    <row r="648" spans="6:7" x14ac:dyDescent="0.25">
      <c r="F648" s="4"/>
      <c r="G648" s="5"/>
    </row>
    <row r="649" spans="6:7" x14ac:dyDescent="0.25">
      <c r="F649" s="4"/>
      <c r="G649" s="5"/>
    </row>
    <row r="650" spans="6:7" x14ac:dyDescent="0.25">
      <c r="F650" s="4"/>
      <c r="G650" s="5"/>
    </row>
    <row r="651" spans="6:7" x14ac:dyDescent="0.25">
      <c r="F651" s="4"/>
      <c r="G651" s="5"/>
    </row>
    <row r="652" spans="6:7" x14ac:dyDescent="0.25">
      <c r="F652" s="4"/>
      <c r="G652" s="5"/>
    </row>
    <row r="653" spans="6:7" x14ac:dyDescent="0.25">
      <c r="F653" s="4"/>
      <c r="G653" s="5"/>
    </row>
    <row r="654" spans="6:7" x14ac:dyDescent="0.25">
      <c r="F654" s="4"/>
      <c r="G654" s="5"/>
    </row>
    <row r="655" spans="6:7" x14ac:dyDescent="0.25">
      <c r="F655" s="4"/>
      <c r="G655" s="5"/>
    </row>
    <row r="656" spans="6:7" x14ac:dyDescent="0.25">
      <c r="F656" s="4"/>
      <c r="G656" s="5"/>
    </row>
    <row r="657" spans="6:7" x14ac:dyDescent="0.25">
      <c r="F657" s="4"/>
      <c r="G657" s="5"/>
    </row>
    <row r="658" spans="6:7" x14ac:dyDescent="0.25">
      <c r="F658" s="4"/>
      <c r="G658" s="5"/>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9C565-D4EB-45FD-A05A-9210AD826596}">
  <dimension ref="A1:G301"/>
  <sheetViews>
    <sheetView workbookViewId="0">
      <selection activeCell="H3" sqref="H3"/>
    </sheetView>
  </sheetViews>
  <sheetFormatPr defaultRowHeight="15" x14ac:dyDescent="0.25"/>
  <cols>
    <col min="1" max="1" width="16" bestFit="1" customWidth="1"/>
    <col min="2" max="2" width="12.85546875" customWidth="1"/>
    <col min="3" max="3" width="21.85546875" bestFit="1" customWidth="1"/>
    <col min="4" max="4" width="8.28515625" bestFit="1" customWidth="1"/>
    <col min="5" max="5" width="8.7109375" customWidth="1"/>
    <col min="6" max="6" width="14.42578125" customWidth="1"/>
    <col min="7" max="7" width="16" style="42" customWidth="1"/>
  </cols>
  <sheetData>
    <row r="1" spans="1:7" x14ac:dyDescent="0.25">
      <c r="A1" s="6" t="s">
        <v>11</v>
      </c>
      <c r="B1" s="6" t="s">
        <v>12</v>
      </c>
      <c r="C1" s="6" t="s">
        <v>0</v>
      </c>
      <c r="D1" s="10" t="s">
        <v>1</v>
      </c>
      <c r="E1" s="10" t="s">
        <v>50</v>
      </c>
      <c r="F1" s="6" t="s">
        <v>51</v>
      </c>
      <c r="G1" s="58" t="s">
        <v>73</v>
      </c>
    </row>
    <row r="2" spans="1:7" x14ac:dyDescent="0.25">
      <c r="A2" t="s">
        <v>40</v>
      </c>
      <c r="B2" t="s">
        <v>37</v>
      </c>
      <c r="C2" t="s">
        <v>30</v>
      </c>
      <c r="D2" s="4">
        <v>1624</v>
      </c>
      <c r="E2" s="5">
        <v>114</v>
      </c>
      <c r="F2">
        <f>_xlfn.XLOOKUP(data[[#This Row],[Product]],products[Product],products[Cost per unit])</f>
        <v>14.49</v>
      </c>
      <c r="G2" s="42">
        <f>data[[#This Row],[Cost per unit]]*data[[#This Row],[Units]]</f>
        <v>1651.8600000000001</v>
      </c>
    </row>
    <row r="3" spans="1:7" x14ac:dyDescent="0.25">
      <c r="A3" t="s">
        <v>8</v>
      </c>
      <c r="B3" t="s">
        <v>35</v>
      </c>
      <c r="C3" t="s">
        <v>32</v>
      </c>
      <c r="D3" s="4">
        <v>6706</v>
      </c>
      <c r="E3" s="5">
        <v>459</v>
      </c>
      <c r="F3">
        <f>_xlfn.XLOOKUP(data[[#This Row],[Product]],products[Product],products[Cost per unit])</f>
        <v>8.65</v>
      </c>
      <c r="G3" s="42">
        <f>data[[#This Row],[Cost per unit]]*data[[#This Row],[Units]]</f>
        <v>3970.3500000000004</v>
      </c>
    </row>
    <row r="4" spans="1:7" x14ac:dyDescent="0.25">
      <c r="A4" t="s">
        <v>9</v>
      </c>
      <c r="B4" t="s">
        <v>35</v>
      </c>
      <c r="C4" t="s">
        <v>4</v>
      </c>
      <c r="D4" s="4">
        <v>959</v>
      </c>
      <c r="E4" s="5">
        <v>147</v>
      </c>
      <c r="F4">
        <f>_xlfn.XLOOKUP(data[[#This Row],[Product]],products[Product],products[Cost per unit])</f>
        <v>11.88</v>
      </c>
      <c r="G4" s="42">
        <f>data[[#This Row],[Cost per unit]]*data[[#This Row],[Units]]</f>
        <v>1746.3600000000001</v>
      </c>
    </row>
    <row r="5" spans="1:7" x14ac:dyDescent="0.25">
      <c r="A5" t="s">
        <v>41</v>
      </c>
      <c r="B5" t="s">
        <v>36</v>
      </c>
      <c r="C5" t="s">
        <v>18</v>
      </c>
      <c r="D5" s="4">
        <v>9632</v>
      </c>
      <c r="E5" s="5">
        <v>288</v>
      </c>
      <c r="F5">
        <f>_xlfn.XLOOKUP(data[[#This Row],[Product]],products[Product],products[Cost per unit])</f>
        <v>6.47</v>
      </c>
      <c r="G5" s="42">
        <f>data[[#This Row],[Cost per unit]]*data[[#This Row],[Units]]</f>
        <v>1863.36</v>
      </c>
    </row>
    <row r="6" spans="1:7" x14ac:dyDescent="0.25">
      <c r="A6" t="s">
        <v>6</v>
      </c>
      <c r="B6" t="s">
        <v>39</v>
      </c>
      <c r="C6" t="s">
        <v>25</v>
      </c>
      <c r="D6" s="4">
        <v>2100</v>
      </c>
      <c r="E6" s="5">
        <v>414</v>
      </c>
      <c r="F6">
        <f>_xlfn.XLOOKUP(data[[#This Row],[Product]],products[Product],products[Cost per unit])</f>
        <v>13.15</v>
      </c>
      <c r="G6" s="42">
        <f>data[[#This Row],[Cost per unit]]*data[[#This Row],[Units]]</f>
        <v>5444.1</v>
      </c>
    </row>
    <row r="7" spans="1:7" x14ac:dyDescent="0.25">
      <c r="A7" t="s">
        <v>40</v>
      </c>
      <c r="B7" t="s">
        <v>35</v>
      </c>
      <c r="C7" t="s">
        <v>33</v>
      </c>
      <c r="D7" s="4">
        <v>8869</v>
      </c>
      <c r="E7" s="5">
        <v>432</v>
      </c>
      <c r="F7">
        <f>_xlfn.XLOOKUP(data[[#This Row],[Product]],products[Product],products[Cost per unit])</f>
        <v>12.37</v>
      </c>
      <c r="G7" s="42">
        <f>data[[#This Row],[Cost per unit]]*data[[#This Row],[Units]]</f>
        <v>5343.8399999999992</v>
      </c>
    </row>
    <row r="8" spans="1:7" x14ac:dyDescent="0.25">
      <c r="A8" t="s">
        <v>6</v>
      </c>
      <c r="B8" t="s">
        <v>38</v>
      </c>
      <c r="C8" t="s">
        <v>31</v>
      </c>
      <c r="D8" s="4">
        <v>2681</v>
      </c>
      <c r="E8" s="5">
        <v>54</v>
      </c>
      <c r="F8">
        <f>_xlfn.XLOOKUP(data[[#This Row],[Product]],products[Product],products[Cost per unit])</f>
        <v>5.79</v>
      </c>
      <c r="G8" s="42">
        <f>data[[#This Row],[Cost per unit]]*data[[#This Row],[Units]]</f>
        <v>312.66000000000003</v>
      </c>
    </row>
    <row r="9" spans="1:7" x14ac:dyDescent="0.25">
      <c r="A9" t="s">
        <v>8</v>
      </c>
      <c r="B9" t="s">
        <v>35</v>
      </c>
      <c r="C9" t="s">
        <v>22</v>
      </c>
      <c r="D9" s="4">
        <v>5012</v>
      </c>
      <c r="E9" s="5">
        <v>210</v>
      </c>
      <c r="F9">
        <f>_xlfn.XLOOKUP(data[[#This Row],[Product]],products[Product],products[Cost per unit])</f>
        <v>9.77</v>
      </c>
      <c r="G9" s="42">
        <f>data[[#This Row],[Cost per unit]]*data[[#This Row],[Units]]</f>
        <v>2051.6999999999998</v>
      </c>
    </row>
    <row r="10" spans="1:7" x14ac:dyDescent="0.25">
      <c r="A10" t="s">
        <v>7</v>
      </c>
      <c r="B10" t="s">
        <v>38</v>
      </c>
      <c r="C10" t="s">
        <v>14</v>
      </c>
      <c r="D10" s="4">
        <v>1281</v>
      </c>
      <c r="E10" s="5">
        <v>75</v>
      </c>
      <c r="F10">
        <f>_xlfn.XLOOKUP(data[[#This Row],[Product]],products[Product],products[Cost per unit])</f>
        <v>11.7</v>
      </c>
      <c r="G10" s="42">
        <f>data[[#This Row],[Cost per unit]]*data[[#This Row],[Units]]</f>
        <v>877.5</v>
      </c>
    </row>
    <row r="11" spans="1:7" x14ac:dyDescent="0.25">
      <c r="A11" t="s">
        <v>5</v>
      </c>
      <c r="B11" t="s">
        <v>37</v>
      </c>
      <c r="C11" t="s">
        <v>14</v>
      </c>
      <c r="D11" s="4">
        <v>4991</v>
      </c>
      <c r="E11" s="5">
        <v>12</v>
      </c>
      <c r="F11">
        <f>_xlfn.XLOOKUP(data[[#This Row],[Product]],products[Product],products[Cost per unit])</f>
        <v>11.7</v>
      </c>
      <c r="G11" s="42">
        <f>data[[#This Row],[Cost per unit]]*data[[#This Row],[Units]]</f>
        <v>140.39999999999998</v>
      </c>
    </row>
    <row r="12" spans="1:7" x14ac:dyDescent="0.25">
      <c r="A12" t="s">
        <v>2</v>
      </c>
      <c r="B12" t="s">
        <v>39</v>
      </c>
      <c r="C12" t="s">
        <v>25</v>
      </c>
      <c r="D12" s="4">
        <v>1785</v>
      </c>
      <c r="E12" s="5">
        <v>462</v>
      </c>
      <c r="F12">
        <f>_xlfn.XLOOKUP(data[[#This Row],[Product]],products[Product],products[Cost per unit])</f>
        <v>13.15</v>
      </c>
      <c r="G12" s="42">
        <f>data[[#This Row],[Cost per unit]]*data[[#This Row],[Units]]</f>
        <v>6075.3</v>
      </c>
    </row>
    <row r="13" spans="1:7" x14ac:dyDescent="0.25">
      <c r="A13" t="s">
        <v>3</v>
      </c>
      <c r="B13" t="s">
        <v>37</v>
      </c>
      <c r="C13" t="s">
        <v>17</v>
      </c>
      <c r="D13" s="4">
        <v>3983</v>
      </c>
      <c r="E13" s="5">
        <v>144</v>
      </c>
      <c r="F13">
        <f>_xlfn.XLOOKUP(data[[#This Row],[Product]],products[Product],products[Cost per unit])</f>
        <v>3.11</v>
      </c>
      <c r="G13" s="42">
        <f>data[[#This Row],[Cost per unit]]*data[[#This Row],[Units]]</f>
        <v>447.84</v>
      </c>
    </row>
    <row r="14" spans="1:7" x14ac:dyDescent="0.25">
      <c r="A14" t="s">
        <v>9</v>
      </c>
      <c r="B14" t="s">
        <v>38</v>
      </c>
      <c r="C14" t="s">
        <v>16</v>
      </c>
      <c r="D14" s="4">
        <v>2646</v>
      </c>
      <c r="E14" s="5">
        <v>120</v>
      </c>
      <c r="F14">
        <f>_xlfn.XLOOKUP(data[[#This Row],[Product]],products[Product],products[Cost per unit])</f>
        <v>8.7899999999999991</v>
      </c>
      <c r="G14" s="42">
        <f>data[[#This Row],[Cost per unit]]*data[[#This Row],[Units]]</f>
        <v>1054.8</v>
      </c>
    </row>
    <row r="15" spans="1:7" x14ac:dyDescent="0.25">
      <c r="A15" t="s">
        <v>2</v>
      </c>
      <c r="B15" t="s">
        <v>34</v>
      </c>
      <c r="C15" t="s">
        <v>13</v>
      </c>
      <c r="D15" s="4">
        <v>252</v>
      </c>
      <c r="E15" s="5">
        <v>54</v>
      </c>
      <c r="F15">
        <f>_xlfn.XLOOKUP(data[[#This Row],[Product]],products[Product],products[Cost per unit])</f>
        <v>9.33</v>
      </c>
      <c r="G15" s="42">
        <f>data[[#This Row],[Cost per unit]]*data[[#This Row],[Units]]</f>
        <v>503.82</v>
      </c>
    </row>
    <row r="16" spans="1:7" x14ac:dyDescent="0.25">
      <c r="A16" t="s">
        <v>3</v>
      </c>
      <c r="B16" t="s">
        <v>35</v>
      </c>
      <c r="C16" t="s">
        <v>25</v>
      </c>
      <c r="D16" s="4">
        <v>2464</v>
      </c>
      <c r="E16" s="5">
        <v>234</v>
      </c>
      <c r="F16">
        <f>_xlfn.XLOOKUP(data[[#This Row],[Product]],products[Product],products[Cost per unit])</f>
        <v>13.15</v>
      </c>
      <c r="G16" s="42">
        <f>data[[#This Row],[Cost per unit]]*data[[#This Row],[Units]]</f>
        <v>3077.1</v>
      </c>
    </row>
    <row r="17" spans="1:7" x14ac:dyDescent="0.25">
      <c r="A17" t="s">
        <v>3</v>
      </c>
      <c r="B17" t="s">
        <v>35</v>
      </c>
      <c r="C17" t="s">
        <v>29</v>
      </c>
      <c r="D17" s="4">
        <v>2114</v>
      </c>
      <c r="E17" s="5">
        <v>66</v>
      </c>
      <c r="F17">
        <f>_xlfn.XLOOKUP(data[[#This Row],[Product]],products[Product],products[Cost per unit])</f>
        <v>7.16</v>
      </c>
      <c r="G17" s="42">
        <f>data[[#This Row],[Cost per unit]]*data[[#This Row],[Units]]</f>
        <v>472.56</v>
      </c>
    </row>
    <row r="18" spans="1:7" x14ac:dyDescent="0.25">
      <c r="A18" t="s">
        <v>6</v>
      </c>
      <c r="B18" t="s">
        <v>37</v>
      </c>
      <c r="C18" t="s">
        <v>31</v>
      </c>
      <c r="D18" s="4">
        <v>7693</v>
      </c>
      <c r="E18" s="5">
        <v>87</v>
      </c>
      <c r="F18">
        <f>_xlfn.XLOOKUP(data[[#This Row],[Product]],products[Product],products[Cost per unit])</f>
        <v>5.79</v>
      </c>
      <c r="G18" s="42">
        <f>data[[#This Row],[Cost per unit]]*data[[#This Row],[Units]]</f>
        <v>503.73</v>
      </c>
    </row>
    <row r="19" spans="1:7" x14ac:dyDescent="0.25">
      <c r="A19" t="s">
        <v>5</v>
      </c>
      <c r="B19" t="s">
        <v>34</v>
      </c>
      <c r="C19" t="s">
        <v>20</v>
      </c>
      <c r="D19" s="4">
        <v>15610</v>
      </c>
      <c r="E19" s="5">
        <v>339</v>
      </c>
      <c r="F19">
        <f>_xlfn.XLOOKUP(data[[#This Row],[Product]],products[Product],products[Cost per unit])</f>
        <v>10.62</v>
      </c>
      <c r="G19" s="42">
        <f>data[[#This Row],[Cost per unit]]*data[[#This Row],[Units]]</f>
        <v>3600.18</v>
      </c>
    </row>
    <row r="20" spans="1:7" x14ac:dyDescent="0.25">
      <c r="A20" t="s">
        <v>41</v>
      </c>
      <c r="B20" t="s">
        <v>34</v>
      </c>
      <c r="C20" t="s">
        <v>22</v>
      </c>
      <c r="D20" s="4">
        <v>336</v>
      </c>
      <c r="E20" s="5">
        <v>144</v>
      </c>
      <c r="F20">
        <f>_xlfn.XLOOKUP(data[[#This Row],[Product]],products[Product],products[Cost per unit])</f>
        <v>9.77</v>
      </c>
      <c r="G20" s="42">
        <f>data[[#This Row],[Cost per unit]]*data[[#This Row],[Units]]</f>
        <v>1406.8799999999999</v>
      </c>
    </row>
    <row r="21" spans="1:7" x14ac:dyDescent="0.25">
      <c r="A21" t="s">
        <v>2</v>
      </c>
      <c r="B21" t="s">
        <v>39</v>
      </c>
      <c r="C21" t="s">
        <v>20</v>
      </c>
      <c r="D21" s="4">
        <v>9443</v>
      </c>
      <c r="E21" s="5">
        <v>162</v>
      </c>
      <c r="F21">
        <f>_xlfn.XLOOKUP(data[[#This Row],[Product]],products[Product],products[Cost per unit])</f>
        <v>10.62</v>
      </c>
      <c r="G21" s="42">
        <f>data[[#This Row],[Cost per unit]]*data[[#This Row],[Units]]</f>
        <v>1720.4399999999998</v>
      </c>
    </row>
    <row r="22" spans="1:7" x14ac:dyDescent="0.25">
      <c r="A22" t="s">
        <v>9</v>
      </c>
      <c r="B22" t="s">
        <v>34</v>
      </c>
      <c r="C22" t="s">
        <v>23</v>
      </c>
      <c r="D22" s="4">
        <v>8155</v>
      </c>
      <c r="E22" s="5">
        <v>90</v>
      </c>
      <c r="F22">
        <f>_xlfn.XLOOKUP(data[[#This Row],[Product]],products[Product],products[Cost per unit])</f>
        <v>6.49</v>
      </c>
      <c r="G22" s="42">
        <f>data[[#This Row],[Cost per unit]]*data[[#This Row],[Units]]</f>
        <v>584.1</v>
      </c>
    </row>
    <row r="23" spans="1:7" x14ac:dyDescent="0.25">
      <c r="A23" t="s">
        <v>8</v>
      </c>
      <c r="B23" t="s">
        <v>38</v>
      </c>
      <c r="C23" t="s">
        <v>23</v>
      </c>
      <c r="D23" s="4">
        <v>1701</v>
      </c>
      <c r="E23" s="5">
        <v>234</v>
      </c>
      <c r="F23">
        <f>_xlfn.XLOOKUP(data[[#This Row],[Product]],products[Product],products[Cost per unit])</f>
        <v>6.49</v>
      </c>
      <c r="G23" s="42">
        <f>data[[#This Row],[Cost per unit]]*data[[#This Row],[Units]]</f>
        <v>1518.66</v>
      </c>
    </row>
    <row r="24" spans="1:7" x14ac:dyDescent="0.25">
      <c r="A24" t="s">
        <v>10</v>
      </c>
      <c r="B24" t="s">
        <v>38</v>
      </c>
      <c r="C24" t="s">
        <v>22</v>
      </c>
      <c r="D24" s="4">
        <v>2205</v>
      </c>
      <c r="E24" s="5">
        <v>141</v>
      </c>
      <c r="F24">
        <f>_xlfn.XLOOKUP(data[[#This Row],[Product]],products[Product],products[Cost per unit])</f>
        <v>9.77</v>
      </c>
      <c r="G24" s="42">
        <f>data[[#This Row],[Cost per unit]]*data[[#This Row],[Units]]</f>
        <v>1377.57</v>
      </c>
    </row>
    <row r="25" spans="1:7" x14ac:dyDescent="0.25">
      <c r="A25" t="s">
        <v>8</v>
      </c>
      <c r="B25" t="s">
        <v>37</v>
      </c>
      <c r="C25" t="s">
        <v>19</v>
      </c>
      <c r="D25" s="4">
        <v>1771</v>
      </c>
      <c r="E25" s="5">
        <v>204</v>
      </c>
      <c r="F25">
        <f>_xlfn.XLOOKUP(data[[#This Row],[Product]],products[Product],products[Cost per unit])</f>
        <v>7.64</v>
      </c>
      <c r="G25" s="42">
        <f>data[[#This Row],[Cost per unit]]*data[[#This Row],[Units]]</f>
        <v>1558.56</v>
      </c>
    </row>
    <row r="26" spans="1:7" x14ac:dyDescent="0.25">
      <c r="A26" t="s">
        <v>41</v>
      </c>
      <c r="B26" t="s">
        <v>35</v>
      </c>
      <c r="C26" t="s">
        <v>15</v>
      </c>
      <c r="D26" s="4">
        <v>2114</v>
      </c>
      <c r="E26" s="5">
        <v>186</v>
      </c>
      <c r="F26">
        <f>_xlfn.XLOOKUP(data[[#This Row],[Product]],products[Product],products[Cost per unit])</f>
        <v>11.73</v>
      </c>
      <c r="G26" s="42">
        <f>data[[#This Row],[Cost per unit]]*data[[#This Row],[Units]]</f>
        <v>2181.7800000000002</v>
      </c>
    </row>
    <row r="27" spans="1:7" x14ac:dyDescent="0.25">
      <c r="A27" t="s">
        <v>41</v>
      </c>
      <c r="B27" t="s">
        <v>36</v>
      </c>
      <c r="C27" t="s">
        <v>13</v>
      </c>
      <c r="D27" s="4">
        <v>10311</v>
      </c>
      <c r="E27" s="5">
        <v>231</v>
      </c>
      <c r="F27">
        <f>_xlfn.XLOOKUP(data[[#This Row],[Product]],products[Product],products[Cost per unit])</f>
        <v>9.33</v>
      </c>
      <c r="G27" s="42">
        <f>data[[#This Row],[Cost per unit]]*data[[#This Row],[Units]]</f>
        <v>2155.23</v>
      </c>
    </row>
    <row r="28" spans="1:7" x14ac:dyDescent="0.25">
      <c r="A28" t="s">
        <v>3</v>
      </c>
      <c r="B28" t="s">
        <v>39</v>
      </c>
      <c r="C28" t="s">
        <v>16</v>
      </c>
      <c r="D28" s="4">
        <v>21</v>
      </c>
      <c r="E28" s="5">
        <v>168</v>
      </c>
      <c r="F28">
        <f>_xlfn.XLOOKUP(data[[#This Row],[Product]],products[Product],products[Cost per unit])</f>
        <v>8.7899999999999991</v>
      </c>
      <c r="G28" s="42">
        <f>data[[#This Row],[Cost per unit]]*data[[#This Row],[Units]]</f>
        <v>1476.7199999999998</v>
      </c>
    </row>
    <row r="29" spans="1:7" x14ac:dyDescent="0.25">
      <c r="A29" t="s">
        <v>10</v>
      </c>
      <c r="B29" t="s">
        <v>35</v>
      </c>
      <c r="C29" t="s">
        <v>20</v>
      </c>
      <c r="D29" s="4">
        <v>1974</v>
      </c>
      <c r="E29" s="5">
        <v>195</v>
      </c>
      <c r="F29">
        <f>_xlfn.XLOOKUP(data[[#This Row],[Product]],products[Product],products[Cost per unit])</f>
        <v>10.62</v>
      </c>
      <c r="G29" s="42">
        <f>data[[#This Row],[Cost per unit]]*data[[#This Row],[Units]]</f>
        <v>2070.8999999999996</v>
      </c>
    </row>
    <row r="30" spans="1:7" x14ac:dyDescent="0.25">
      <c r="A30" t="s">
        <v>5</v>
      </c>
      <c r="B30" t="s">
        <v>36</v>
      </c>
      <c r="C30" t="s">
        <v>23</v>
      </c>
      <c r="D30" s="4">
        <v>6314</v>
      </c>
      <c r="E30" s="5">
        <v>15</v>
      </c>
      <c r="F30">
        <f>_xlfn.XLOOKUP(data[[#This Row],[Product]],products[Product],products[Cost per unit])</f>
        <v>6.49</v>
      </c>
      <c r="G30" s="42">
        <f>data[[#This Row],[Cost per unit]]*data[[#This Row],[Units]]</f>
        <v>97.350000000000009</v>
      </c>
    </row>
    <row r="31" spans="1:7" x14ac:dyDescent="0.25">
      <c r="A31" t="s">
        <v>10</v>
      </c>
      <c r="B31" t="s">
        <v>37</v>
      </c>
      <c r="C31" t="s">
        <v>23</v>
      </c>
      <c r="D31" s="4">
        <v>4683</v>
      </c>
      <c r="E31" s="5">
        <v>30</v>
      </c>
      <c r="F31">
        <f>_xlfn.XLOOKUP(data[[#This Row],[Product]],products[Product],products[Cost per unit])</f>
        <v>6.49</v>
      </c>
      <c r="G31" s="42">
        <f>data[[#This Row],[Cost per unit]]*data[[#This Row],[Units]]</f>
        <v>194.70000000000002</v>
      </c>
    </row>
    <row r="32" spans="1:7" x14ac:dyDescent="0.25">
      <c r="A32" t="s">
        <v>41</v>
      </c>
      <c r="B32" t="s">
        <v>37</v>
      </c>
      <c r="C32" t="s">
        <v>24</v>
      </c>
      <c r="D32" s="4">
        <v>6398</v>
      </c>
      <c r="E32" s="5">
        <v>102</v>
      </c>
      <c r="F32">
        <f>_xlfn.XLOOKUP(data[[#This Row],[Product]],products[Product],products[Cost per unit])</f>
        <v>4.97</v>
      </c>
      <c r="G32" s="42">
        <f>data[[#This Row],[Cost per unit]]*data[[#This Row],[Units]]</f>
        <v>506.94</v>
      </c>
    </row>
    <row r="33" spans="1:7" x14ac:dyDescent="0.25">
      <c r="A33" t="s">
        <v>2</v>
      </c>
      <c r="B33" t="s">
        <v>35</v>
      </c>
      <c r="C33" t="s">
        <v>19</v>
      </c>
      <c r="D33" s="4">
        <v>553</v>
      </c>
      <c r="E33" s="5">
        <v>15</v>
      </c>
      <c r="F33">
        <f>_xlfn.XLOOKUP(data[[#This Row],[Product]],products[Product],products[Cost per unit])</f>
        <v>7.64</v>
      </c>
      <c r="G33" s="42">
        <f>data[[#This Row],[Cost per unit]]*data[[#This Row],[Units]]</f>
        <v>114.6</v>
      </c>
    </row>
    <row r="34" spans="1:7" x14ac:dyDescent="0.25">
      <c r="A34" t="s">
        <v>8</v>
      </c>
      <c r="B34" t="s">
        <v>39</v>
      </c>
      <c r="C34" t="s">
        <v>30</v>
      </c>
      <c r="D34" s="4">
        <v>7021</v>
      </c>
      <c r="E34" s="5">
        <v>183</v>
      </c>
      <c r="F34">
        <f>_xlfn.XLOOKUP(data[[#This Row],[Product]],products[Product],products[Cost per unit])</f>
        <v>14.49</v>
      </c>
      <c r="G34" s="42">
        <f>data[[#This Row],[Cost per unit]]*data[[#This Row],[Units]]</f>
        <v>2651.67</v>
      </c>
    </row>
    <row r="35" spans="1:7" x14ac:dyDescent="0.25">
      <c r="A35" t="s">
        <v>40</v>
      </c>
      <c r="B35" t="s">
        <v>39</v>
      </c>
      <c r="C35" t="s">
        <v>22</v>
      </c>
      <c r="D35" s="4">
        <v>5817</v>
      </c>
      <c r="E35" s="5">
        <v>12</v>
      </c>
      <c r="F35">
        <f>_xlfn.XLOOKUP(data[[#This Row],[Product]],products[Product],products[Cost per unit])</f>
        <v>9.77</v>
      </c>
      <c r="G35" s="42">
        <f>data[[#This Row],[Cost per unit]]*data[[#This Row],[Units]]</f>
        <v>117.24</v>
      </c>
    </row>
    <row r="36" spans="1:7" x14ac:dyDescent="0.25">
      <c r="A36" t="s">
        <v>41</v>
      </c>
      <c r="B36" t="s">
        <v>39</v>
      </c>
      <c r="C36" t="s">
        <v>14</v>
      </c>
      <c r="D36" s="4">
        <v>3976</v>
      </c>
      <c r="E36" s="5">
        <v>72</v>
      </c>
      <c r="F36">
        <f>_xlfn.XLOOKUP(data[[#This Row],[Product]],products[Product],products[Cost per unit])</f>
        <v>11.7</v>
      </c>
      <c r="G36" s="42">
        <f>data[[#This Row],[Cost per unit]]*data[[#This Row],[Units]]</f>
        <v>842.4</v>
      </c>
    </row>
    <row r="37" spans="1:7" x14ac:dyDescent="0.25">
      <c r="A37" t="s">
        <v>6</v>
      </c>
      <c r="B37" t="s">
        <v>38</v>
      </c>
      <c r="C37" t="s">
        <v>27</v>
      </c>
      <c r="D37" s="4">
        <v>1134</v>
      </c>
      <c r="E37" s="5">
        <v>282</v>
      </c>
      <c r="F37">
        <f>_xlfn.XLOOKUP(data[[#This Row],[Product]],products[Product],products[Cost per unit])</f>
        <v>16.73</v>
      </c>
      <c r="G37" s="42">
        <f>data[[#This Row],[Cost per unit]]*data[[#This Row],[Units]]</f>
        <v>4717.8599999999997</v>
      </c>
    </row>
    <row r="38" spans="1:7" x14ac:dyDescent="0.25">
      <c r="A38" t="s">
        <v>2</v>
      </c>
      <c r="B38" t="s">
        <v>39</v>
      </c>
      <c r="C38" t="s">
        <v>28</v>
      </c>
      <c r="D38" s="4">
        <v>6027</v>
      </c>
      <c r="E38" s="5">
        <v>144</v>
      </c>
      <c r="F38">
        <f>_xlfn.XLOOKUP(data[[#This Row],[Product]],products[Product],products[Cost per unit])</f>
        <v>10.38</v>
      </c>
      <c r="G38" s="42">
        <f>data[[#This Row],[Cost per unit]]*data[[#This Row],[Units]]</f>
        <v>1494.72</v>
      </c>
    </row>
    <row r="39" spans="1:7" x14ac:dyDescent="0.25">
      <c r="A39" t="s">
        <v>6</v>
      </c>
      <c r="B39" t="s">
        <v>37</v>
      </c>
      <c r="C39" t="s">
        <v>16</v>
      </c>
      <c r="D39" s="4">
        <v>1904</v>
      </c>
      <c r="E39" s="5">
        <v>405</v>
      </c>
      <c r="F39">
        <f>_xlfn.XLOOKUP(data[[#This Row],[Product]],products[Product],products[Cost per unit])</f>
        <v>8.7899999999999991</v>
      </c>
      <c r="G39" s="42">
        <f>data[[#This Row],[Cost per unit]]*data[[#This Row],[Units]]</f>
        <v>3559.95</v>
      </c>
    </row>
    <row r="40" spans="1:7" x14ac:dyDescent="0.25">
      <c r="A40" t="s">
        <v>7</v>
      </c>
      <c r="B40" t="s">
        <v>34</v>
      </c>
      <c r="C40" t="s">
        <v>32</v>
      </c>
      <c r="D40" s="4">
        <v>3262</v>
      </c>
      <c r="E40" s="5">
        <v>75</v>
      </c>
      <c r="F40">
        <f>_xlfn.XLOOKUP(data[[#This Row],[Product]],products[Product],products[Cost per unit])</f>
        <v>8.65</v>
      </c>
      <c r="G40" s="42">
        <f>data[[#This Row],[Cost per unit]]*data[[#This Row],[Units]]</f>
        <v>648.75</v>
      </c>
    </row>
    <row r="41" spans="1:7" x14ac:dyDescent="0.25">
      <c r="A41" t="s">
        <v>40</v>
      </c>
      <c r="B41" t="s">
        <v>34</v>
      </c>
      <c r="C41" t="s">
        <v>27</v>
      </c>
      <c r="D41" s="4">
        <v>2289</v>
      </c>
      <c r="E41" s="5">
        <v>135</v>
      </c>
      <c r="F41">
        <f>_xlfn.XLOOKUP(data[[#This Row],[Product]],products[Product],products[Cost per unit])</f>
        <v>16.73</v>
      </c>
      <c r="G41" s="42">
        <f>data[[#This Row],[Cost per unit]]*data[[#This Row],[Units]]</f>
        <v>2258.5500000000002</v>
      </c>
    </row>
    <row r="42" spans="1:7" x14ac:dyDescent="0.25">
      <c r="A42" t="s">
        <v>5</v>
      </c>
      <c r="B42" t="s">
        <v>34</v>
      </c>
      <c r="C42" t="s">
        <v>27</v>
      </c>
      <c r="D42" s="4">
        <v>6986</v>
      </c>
      <c r="E42" s="5">
        <v>21</v>
      </c>
      <c r="F42">
        <f>_xlfn.XLOOKUP(data[[#This Row],[Product]],products[Product],products[Cost per unit])</f>
        <v>16.73</v>
      </c>
      <c r="G42" s="42">
        <f>data[[#This Row],[Cost per unit]]*data[[#This Row],[Units]]</f>
        <v>351.33</v>
      </c>
    </row>
    <row r="43" spans="1:7" x14ac:dyDescent="0.25">
      <c r="A43" t="s">
        <v>2</v>
      </c>
      <c r="B43" t="s">
        <v>38</v>
      </c>
      <c r="C43" t="s">
        <v>23</v>
      </c>
      <c r="D43" s="4">
        <v>4417</v>
      </c>
      <c r="E43" s="5">
        <v>153</v>
      </c>
      <c r="F43">
        <f>_xlfn.XLOOKUP(data[[#This Row],[Product]],products[Product],products[Cost per unit])</f>
        <v>6.49</v>
      </c>
      <c r="G43" s="42">
        <f>data[[#This Row],[Cost per unit]]*data[[#This Row],[Units]]</f>
        <v>992.97</v>
      </c>
    </row>
    <row r="44" spans="1:7" x14ac:dyDescent="0.25">
      <c r="A44" t="s">
        <v>6</v>
      </c>
      <c r="B44" t="s">
        <v>34</v>
      </c>
      <c r="C44" t="s">
        <v>15</v>
      </c>
      <c r="D44" s="4">
        <v>1442</v>
      </c>
      <c r="E44" s="5">
        <v>15</v>
      </c>
      <c r="F44">
        <f>_xlfn.XLOOKUP(data[[#This Row],[Product]],products[Product],products[Cost per unit])</f>
        <v>11.73</v>
      </c>
      <c r="G44" s="42">
        <f>data[[#This Row],[Cost per unit]]*data[[#This Row],[Units]]</f>
        <v>175.95000000000002</v>
      </c>
    </row>
    <row r="45" spans="1:7" x14ac:dyDescent="0.25">
      <c r="A45" t="s">
        <v>3</v>
      </c>
      <c r="B45" t="s">
        <v>35</v>
      </c>
      <c r="C45" t="s">
        <v>14</v>
      </c>
      <c r="D45" s="4">
        <v>2415</v>
      </c>
      <c r="E45" s="5">
        <v>255</v>
      </c>
      <c r="F45">
        <f>_xlfn.XLOOKUP(data[[#This Row],[Product]],products[Product],products[Cost per unit])</f>
        <v>11.7</v>
      </c>
      <c r="G45" s="42">
        <f>data[[#This Row],[Cost per unit]]*data[[#This Row],[Units]]</f>
        <v>2983.5</v>
      </c>
    </row>
    <row r="46" spans="1:7" x14ac:dyDescent="0.25">
      <c r="A46" t="s">
        <v>2</v>
      </c>
      <c r="B46" t="s">
        <v>37</v>
      </c>
      <c r="C46" t="s">
        <v>19</v>
      </c>
      <c r="D46" s="4">
        <v>238</v>
      </c>
      <c r="E46" s="5">
        <v>18</v>
      </c>
      <c r="F46">
        <f>_xlfn.XLOOKUP(data[[#This Row],[Product]],products[Product],products[Cost per unit])</f>
        <v>7.64</v>
      </c>
      <c r="G46" s="42">
        <f>data[[#This Row],[Cost per unit]]*data[[#This Row],[Units]]</f>
        <v>137.51999999999998</v>
      </c>
    </row>
    <row r="47" spans="1:7" x14ac:dyDescent="0.25">
      <c r="A47" t="s">
        <v>6</v>
      </c>
      <c r="B47" t="s">
        <v>37</v>
      </c>
      <c r="C47" t="s">
        <v>23</v>
      </c>
      <c r="D47" s="4">
        <v>4949</v>
      </c>
      <c r="E47" s="5">
        <v>189</v>
      </c>
      <c r="F47">
        <f>_xlfn.XLOOKUP(data[[#This Row],[Product]],products[Product],products[Cost per unit])</f>
        <v>6.49</v>
      </c>
      <c r="G47" s="42">
        <f>data[[#This Row],[Cost per unit]]*data[[#This Row],[Units]]</f>
        <v>1226.6100000000001</v>
      </c>
    </row>
    <row r="48" spans="1:7" x14ac:dyDescent="0.25">
      <c r="A48" t="s">
        <v>5</v>
      </c>
      <c r="B48" t="s">
        <v>38</v>
      </c>
      <c r="C48" t="s">
        <v>32</v>
      </c>
      <c r="D48" s="4">
        <v>5075</v>
      </c>
      <c r="E48" s="5">
        <v>21</v>
      </c>
      <c r="F48">
        <f>_xlfn.XLOOKUP(data[[#This Row],[Product]],products[Product],products[Cost per unit])</f>
        <v>8.65</v>
      </c>
      <c r="G48" s="42">
        <f>data[[#This Row],[Cost per unit]]*data[[#This Row],[Units]]</f>
        <v>181.65</v>
      </c>
    </row>
    <row r="49" spans="1:7" x14ac:dyDescent="0.25">
      <c r="A49" t="s">
        <v>3</v>
      </c>
      <c r="B49" t="s">
        <v>36</v>
      </c>
      <c r="C49" t="s">
        <v>16</v>
      </c>
      <c r="D49" s="4">
        <v>9198</v>
      </c>
      <c r="E49" s="5">
        <v>36</v>
      </c>
      <c r="F49">
        <f>_xlfn.XLOOKUP(data[[#This Row],[Product]],products[Product],products[Cost per unit])</f>
        <v>8.7899999999999991</v>
      </c>
      <c r="G49" s="42">
        <f>data[[#This Row],[Cost per unit]]*data[[#This Row],[Units]]</f>
        <v>316.43999999999994</v>
      </c>
    </row>
    <row r="50" spans="1:7" x14ac:dyDescent="0.25">
      <c r="A50" t="s">
        <v>6</v>
      </c>
      <c r="B50" t="s">
        <v>34</v>
      </c>
      <c r="C50" t="s">
        <v>29</v>
      </c>
      <c r="D50" s="4">
        <v>3339</v>
      </c>
      <c r="E50" s="5">
        <v>75</v>
      </c>
      <c r="F50">
        <f>_xlfn.XLOOKUP(data[[#This Row],[Product]],products[Product],products[Cost per unit])</f>
        <v>7.16</v>
      </c>
      <c r="G50" s="42">
        <f>data[[#This Row],[Cost per unit]]*data[[#This Row],[Units]]</f>
        <v>537</v>
      </c>
    </row>
    <row r="51" spans="1:7" x14ac:dyDescent="0.25">
      <c r="A51" t="s">
        <v>40</v>
      </c>
      <c r="B51" t="s">
        <v>34</v>
      </c>
      <c r="C51" t="s">
        <v>17</v>
      </c>
      <c r="D51" s="4">
        <v>5019</v>
      </c>
      <c r="E51" s="5">
        <v>156</v>
      </c>
      <c r="F51">
        <f>_xlfn.XLOOKUP(data[[#This Row],[Product]],products[Product],products[Cost per unit])</f>
        <v>3.11</v>
      </c>
      <c r="G51" s="42">
        <f>data[[#This Row],[Cost per unit]]*data[[#This Row],[Units]]</f>
        <v>485.15999999999997</v>
      </c>
    </row>
    <row r="52" spans="1:7" x14ac:dyDescent="0.25">
      <c r="A52" t="s">
        <v>5</v>
      </c>
      <c r="B52" t="s">
        <v>36</v>
      </c>
      <c r="C52" t="s">
        <v>16</v>
      </c>
      <c r="D52" s="4">
        <v>16184</v>
      </c>
      <c r="E52" s="5">
        <v>39</v>
      </c>
      <c r="F52">
        <f>_xlfn.XLOOKUP(data[[#This Row],[Product]],products[Product],products[Cost per unit])</f>
        <v>8.7899999999999991</v>
      </c>
      <c r="G52" s="42">
        <f>data[[#This Row],[Cost per unit]]*data[[#This Row],[Units]]</f>
        <v>342.80999999999995</v>
      </c>
    </row>
    <row r="53" spans="1:7" x14ac:dyDescent="0.25">
      <c r="A53" t="s">
        <v>6</v>
      </c>
      <c r="B53" t="s">
        <v>36</v>
      </c>
      <c r="C53" t="s">
        <v>21</v>
      </c>
      <c r="D53" s="4">
        <v>497</v>
      </c>
      <c r="E53" s="5">
        <v>63</v>
      </c>
      <c r="F53">
        <f>_xlfn.XLOOKUP(data[[#This Row],[Product]],products[Product],products[Cost per unit])</f>
        <v>9</v>
      </c>
      <c r="G53" s="42">
        <f>data[[#This Row],[Cost per unit]]*data[[#This Row],[Units]]</f>
        <v>567</v>
      </c>
    </row>
    <row r="54" spans="1:7" x14ac:dyDescent="0.25">
      <c r="A54" t="s">
        <v>2</v>
      </c>
      <c r="B54" t="s">
        <v>36</v>
      </c>
      <c r="C54" t="s">
        <v>29</v>
      </c>
      <c r="D54" s="4">
        <v>8211</v>
      </c>
      <c r="E54" s="5">
        <v>75</v>
      </c>
      <c r="F54">
        <f>_xlfn.XLOOKUP(data[[#This Row],[Product]],products[Product],products[Cost per unit])</f>
        <v>7.16</v>
      </c>
      <c r="G54" s="42">
        <f>data[[#This Row],[Cost per unit]]*data[[#This Row],[Units]]</f>
        <v>537</v>
      </c>
    </row>
    <row r="55" spans="1:7" x14ac:dyDescent="0.25">
      <c r="A55" t="s">
        <v>2</v>
      </c>
      <c r="B55" t="s">
        <v>38</v>
      </c>
      <c r="C55" t="s">
        <v>28</v>
      </c>
      <c r="D55" s="4">
        <v>6580</v>
      </c>
      <c r="E55" s="5">
        <v>183</v>
      </c>
      <c r="F55">
        <f>_xlfn.XLOOKUP(data[[#This Row],[Product]],products[Product],products[Cost per unit])</f>
        <v>10.38</v>
      </c>
      <c r="G55" s="42">
        <f>data[[#This Row],[Cost per unit]]*data[[#This Row],[Units]]</f>
        <v>1899.5400000000002</v>
      </c>
    </row>
    <row r="56" spans="1:7" x14ac:dyDescent="0.25">
      <c r="A56" t="s">
        <v>41</v>
      </c>
      <c r="B56" t="s">
        <v>35</v>
      </c>
      <c r="C56" t="s">
        <v>13</v>
      </c>
      <c r="D56" s="4">
        <v>4760</v>
      </c>
      <c r="E56" s="5">
        <v>69</v>
      </c>
      <c r="F56">
        <f>_xlfn.XLOOKUP(data[[#This Row],[Product]],products[Product],products[Cost per unit])</f>
        <v>9.33</v>
      </c>
      <c r="G56" s="42">
        <f>data[[#This Row],[Cost per unit]]*data[[#This Row],[Units]]</f>
        <v>643.77</v>
      </c>
    </row>
    <row r="57" spans="1:7" x14ac:dyDescent="0.25">
      <c r="A57" t="s">
        <v>40</v>
      </c>
      <c r="B57" t="s">
        <v>36</v>
      </c>
      <c r="C57" t="s">
        <v>25</v>
      </c>
      <c r="D57" s="4">
        <v>5439</v>
      </c>
      <c r="E57" s="5">
        <v>30</v>
      </c>
      <c r="F57">
        <f>_xlfn.XLOOKUP(data[[#This Row],[Product]],products[Product],products[Cost per unit])</f>
        <v>13.15</v>
      </c>
      <c r="G57" s="42">
        <f>data[[#This Row],[Cost per unit]]*data[[#This Row],[Units]]</f>
        <v>394.5</v>
      </c>
    </row>
    <row r="58" spans="1:7" x14ac:dyDescent="0.25">
      <c r="A58" t="s">
        <v>41</v>
      </c>
      <c r="B58" t="s">
        <v>34</v>
      </c>
      <c r="C58" t="s">
        <v>17</v>
      </c>
      <c r="D58" s="4">
        <v>1463</v>
      </c>
      <c r="E58" s="5">
        <v>39</v>
      </c>
      <c r="F58">
        <f>_xlfn.XLOOKUP(data[[#This Row],[Product]],products[Product],products[Cost per unit])</f>
        <v>3.11</v>
      </c>
      <c r="G58" s="42">
        <f>data[[#This Row],[Cost per unit]]*data[[#This Row],[Units]]</f>
        <v>121.28999999999999</v>
      </c>
    </row>
    <row r="59" spans="1:7" x14ac:dyDescent="0.25">
      <c r="A59" t="s">
        <v>3</v>
      </c>
      <c r="B59" t="s">
        <v>34</v>
      </c>
      <c r="C59" t="s">
        <v>32</v>
      </c>
      <c r="D59" s="4">
        <v>7777</v>
      </c>
      <c r="E59" s="5">
        <v>504</v>
      </c>
      <c r="F59">
        <f>_xlfn.XLOOKUP(data[[#This Row],[Product]],products[Product],products[Cost per unit])</f>
        <v>8.65</v>
      </c>
      <c r="G59" s="42">
        <f>data[[#This Row],[Cost per unit]]*data[[#This Row],[Units]]</f>
        <v>4359.6000000000004</v>
      </c>
    </row>
    <row r="60" spans="1:7" x14ac:dyDescent="0.25">
      <c r="A60" t="s">
        <v>9</v>
      </c>
      <c r="B60" t="s">
        <v>37</v>
      </c>
      <c r="C60" t="s">
        <v>29</v>
      </c>
      <c r="D60" s="4">
        <v>1085</v>
      </c>
      <c r="E60" s="5">
        <v>273</v>
      </c>
      <c r="F60">
        <f>_xlfn.XLOOKUP(data[[#This Row],[Product]],products[Product],products[Cost per unit])</f>
        <v>7.16</v>
      </c>
      <c r="G60" s="42">
        <f>data[[#This Row],[Cost per unit]]*data[[#This Row],[Units]]</f>
        <v>1954.68</v>
      </c>
    </row>
    <row r="61" spans="1:7" x14ac:dyDescent="0.25">
      <c r="A61" t="s">
        <v>5</v>
      </c>
      <c r="B61" t="s">
        <v>37</v>
      </c>
      <c r="C61" t="s">
        <v>31</v>
      </c>
      <c r="D61" s="4">
        <v>182</v>
      </c>
      <c r="E61" s="5">
        <v>48</v>
      </c>
      <c r="F61">
        <f>_xlfn.XLOOKUP(data[[#This Row],[Product]],products[Product],products[Cost per unit])</f>
        <v>5.79</v>
      </c>
      <c r="G61" s="42">
        <f>data[[#This Row],[Cost per unit]]*data[[#This Row],[Units]]</f>
        <v>277.92</v>
      </c>
    </row>
    <row r="62" spans="1:7" x14ac:dyDescent="0.25">
      <c r="A62" t="s">
        <v>6</v>
      </c>
      <c r="B62" t="s">
        <v>34</v>
      </c>
      <c r="C62" t="s">
        <v>27</v>
      </c>
      <c r="D62" s="4">
        <v>4242</v>
      </c>
      <c r="E62" s="5">
        <v>207</v>
      </c>
      <c r="F62">
        <f>_xlfn.XLOOKUP(data[[#This Row],[Product]],products[Product],products[Cost per unit])</f>
        <v>16.73</v>
      </c>
      <c r="G62" s="42">
        <f>data[[#This Row],[Cost per unit]]*data[[#This Row],[Units]]</f>
        <v>3463.11</v>
      </c>
    </row>
    <row r="63" spans="1:7" x14ac:dyDescent="0.25">
      <c r="A63" t="s">
        <v>6</v>
      </c>
      <c r="B63" t="s">
        <v>36</v>
      </c>
      <c r="C63" t="s">
        <v>32</v>
      </c>
      <c r="D63" s="4">
        <v>6118</v>
      </c>
      <c r="E63" s="5">
        <v>9</v>
      </c>
      <c r="F63">
        <f>_xlfn.XLOOKUP(data[[#This Row],[Product]],products[Product],products[Cost per unit])</f>
        <v>8.65</v>
      </c>
      <c r="G63" s="42">
        <f>data[[#This Row],[Cost per unit]]*data[[#This Row],[Units]]</f>
        <v>77.850000000000009</v>
      </c>
    </row>
    <row r="64" spans="1:7" x14ac:dyDescent="0.25">
      <c r="A64" t="s">
        <v>10</v>
      </c>
      <c r="B64" t="s">
        <v>36</v>
      </c>
      <c r="C64" t="s">
        <v>23</v>
      </c>
      <c r="D64" s="4">
        <v>2317</v>
      </c>
      <c r="E64" s="5">
        <v>261</v>
      </c>
      <c r="F64">
        <f>_xlfn.XLOOKUP(data[[#This Row],[Product]],products[Product],products[Cost per unit])</f>
        <v>6.49</v>
      </c>
      <c r="G64" s="42">
        <f>data[[#This Row],[Cost per unit]]*data[[#This Row],[Units]]</f>
        <v>1693.89</v>
      </c>
    </row>
    <row r="65" spans="1:7" x14ac:dyDescent="0.25">
      <c r="A65" t="s">
        <v>6</v>
      </c>
      <c r="B65" t="s">
        <v>38</v>
      </c>
      <c r="C65" t="s">
        <v>16</v>
      </c>
      <c r="D65" s="4">
        <v>938</v>
      </c>
      <c r="E65" s="5">
        <v>6</v>
      </c>
      <c r="F65">
        <f>_xlfn.XLOOKUP(data[[#This Row],[Product]],products[Product],products[Cost per unit])</f>
        <v>8.7899999999999991</v>
      </c>
      <c r="G65" s="42">
        <f>data[[#This Row],[Cost per unit]]*data[[#This Row],[Units]]</f>
        <v>52.739999999999995</v>
      </c>
    </row>
    <row r="66" spans="1:7" x14ac:dyDescent="0.25">
      <c r="A66" t="s">
        <v>8</v>
      </c>
      <c r="B66" t="s">
        <v>37</v>
      </c>
      <c r="C66" t="s">
        <v>15</v>
      </c>
      <c r="D66" s="4">
        <v>9709</v>
      </c>
      <c r="E66" s="5">
        <v>30</v>
      </c>
      <c r="F66">
        <f>_xlfn.XLOOKUP(data[[#This Row],[Product]],products[Product],products[Cost per unit])</f>
        <v>11.73</v>
      </c>
      <c r="G66" s="42">
        <f>data[[#This Row],[Cost per unit]]*data[[#This Row],[Units]]</f>
        <v>351.90000000000003</v>
      </c>
    </row>
    <row r="67" spans="1:7" x14ac:dyDescent="0.25">
      <c r="A67" t="s">
        <v>7</v>
      </c>
      <c r="B67" t="s">
        <v>34</v>
      </c>
      <c r="C67" t="s">
        <v>20</v>
      </c>
      <c r="D67" s="4">
        <v>2205</v>
      </c>
      <c r="E67" s="5">
        <v>138</v>
      </c>
      <c r="F67">
        <f>_xlfn.XLOOKUP(data[[#This Row],[Product]],products[Product],products[Cost per unit])</f>
        <v>10.62</v>
      </c>
      <c r="G67" s="42">
        <f>data[[#This Row],[Cost per unit]]*data[[#This Row],[Units]]</f>
        <v>1465.56</v>
      </c>
    </row>
    <row r="68" spans="1:7" x14ac:dyDescent="0.25">
      <c r="A68" t="s">
        <v>7</v>
      </c>
      <c r="B68" t="s">
        <v>37</v>
      </c>
      <c r="C68" t="s">
        <v>17</v>
      </c>
      <c r="D68" s="4">
        <v>4487</v>
      </c>
      <c r="E68" s="5">
        <v>111</v>
      </c>
      <c r="F68">
        <f>_xlfn.XLOOKUP(data[[#This Row],[Product]],products[Product],products[Cost per unit])</f>
        <v>3.11</v>
      </c>
      <c r="G68" s="42">
        <f>data[[#This Row],[Cost per unit]]*data[[#This Row],[Units]]</f>
        <v>345.21</v>
      </c>
    </row>
    <row r="69" spans="1:7" x14ac:dyDescent="0.25">
      <c r="A69" t="s">
        <v>5</v>
      </c>
      <c r="B69" t="s">
        <v>35</v>
      </c>
      <c r="C69" t="s">
        <v>18</v>
      </c>
      <c r="D69" s="4">
        <v>2415</v>
      </c>
      <c r="E69" s="5">
        <v>15</v>
      </c>
      <c r="F69">
        <f>_xlfn.XLOOKUP(data[[#This Row],[Product]],products[Product],products[Cost per unit])</f>
        <v>6.47</v>
      </c>
      <c r="G69" s="42">
        <f>data[[#This Row],[Cost per unit]]*data[[#This Row],[Units]]</f>
        <v>97.05</v>
      </c>
    </row>
    <row r="70" spans="1:7" x14ac:dyDescent="0.25">
      <c r="A70" t="s">
        <v>40</v>
      </c>
      <c r="B70" t="s">
        <v>34</v>
      </c>
      <c r="C70" t="s">
        <v>19</v>
      </c>
      <c r="D70" s="4">
        <v>4018</v>
      </c>
      <c r="E70" s="5">
        <v>162</v>
      </c>
      <c r="F70">
        <f>_xlfn.XLOOKUP(data[[#This Row],[Product]],products[Product],products[Cost per unit])</f>
        <v>7.64</v>
      </c>
      <c r="G70" s="42">
        <f>data[[#This Row],[Cost per unit]]*data[[#This Row],[Units]]</f>
        <v>1237.6799999999998</v>
      </c>
    </row>
    <row r="71" spans="1:7" x14ac:dyDescent="0.25">
      <c r="A71" t="s">
        <v>5</v>
      </c>
      <c r="B71" t="s">
        <v>34</v>
      </c>
      <c r="C71" t="s">
        <v>19</v>
      </c>
      <c r="D71" s="4">
        <v>861</v>
      </c>
      <c r="E71" s="5">
        <v>195</v>
      </c>
      <c r="F71">
        <f>_xlfn.XLOOKUP(data[[#This Row],[Product]],products[Product],products[Cost per unit])</f>
        <v>7.64</v>
      </c>
      <c r="G71" s="42">
        <f>data[[#This Row],[Cost per unit]]*data[[#This Row],[Units]]</f>
        <v>1489.8</v>
      </c>
    </row>
    <row r="72" spans="1:7" x14ac:dyDescent="0.25">
      <c r="A72" t="s">
        <v>10</v>
      </c>
      <c r="B72" t="s">
        <v>38</v>
      </c>
      <c r="C72" t="s">
        <v>14</v>
      </c>
      <c r="D72" s="4">
        <v>5586</v>
      </c>
      <c r="E72" s="5">
        <v>525</v>
      </c>
      <c r="F72">
        <f>_xlfn.XLOOKUP(data[[#This Row],[Product]],products[Product],products[Cost per unit])</f>
        <v>11.7</v>
      </c>
      <c r="G72" s="42">
        <f>data[[#This Row],[Cost per unit]]*data[[#This Row],[Units]]</f>
        <v>6142.5</v>
      </c>
    </row>
    <row r="73" spans="1:7" x14ac:dyDescent="0.25">
      <c r="A73" t="s">
        <v>7</v>
      </c>
      <c r="B73" t="s">
        <v>34</v>
      </c>
      <c r="C73" t="s">
        <v>33</v>
      </c>
      <c r="D73" s="4">
        <v>2226</v>
      </c>
      <c r="E73" s="5">
        <v>48</v>
      </c>
      <c r="F73">
        <f>_xlfn.XLOOKUP(data[[#This Row],[Product]],products[Product],products[Cost per unit])</f>
        <v>12.37</v>
      </c>
      <c r="G73" s="42">
        <f>data[[#This Row],[Cost per unit]]*data[[#This Row],[Units]]</f>
        <v>593.76</v>
      </c>
    </row>
    <row r="74" spans="1:7" x14ac:dyDescent="0.25">
      <c r="A74" t="s">
        <v>9</v>
      </c>
      <c r="B74" t="s">
        <v>34</v>
      </c>
      <c r="C74" t="s">
        <v>28</v>
      </c>
      <c r="D74" s="4">
        <v>14329</v>
      </c>
      <c r="E74" s="5">
        <v>150</v>
      </c>
      <c r="F74">
        <f>_xlfn.XLOOKUP(data[[#This Row],[Product]],products[Product],products[Cost per unit])</f>
        <v>10.38</v>
      </c>
      <c r="G74" s="42">
        <f>data[[#This Row],[Cost per unit]]*data[[#This Row],[Units]]</f>
        <v>1557.0000000000002</v>
      </c>
    </row>
    <row r="75" spans="1:7" x14ac:dyDescent="0.25">
      <c r="A75" t="s">
        <v>9</v>
      </c>
      <c r="B75" t="s">
        <v>34</v>
      </c>
      <c r="C75" t="s">
        <v>20</v>
      </c>
      <c r="D75" s="4">
        <v>8463</v>
      </c>
      <c r="E75" s="5">
        <v>492</v>
      </c>
      <c r="F75">
        <f>_xlfn.XLOOKUP(data[[#This Row],[Product]],products[Product],products[Cost per unit])</f>
        <v>10.62</v>
      </c>
      <c r="G75" s="42">
        <f>data[[#This Row],[Cost per unit]]*data[[#This Row],[Units]]</f>
        <v>5225.04</v>
      </c>
    </row>
    <row r="76" spans="1:7" x14ac:dyDescent="0.25">
      <c r="A76" t="s">
        <v>5</v>
      </c>
      <c r="B76" t="s">
        <v>34</v>
      </c>
      <c r="C76" t="s">
        <v>29</v>
      </c>
      <c r="D76" s="4">
        <v>2891</v>
      </c>
      <c r="E76" s="5">
        <v>102</v>
      </c>
      <c r="F76">
        <f>_xlfn.XLOOKUP(data[[#This Row],[Product]],products[Product],products[Cost per unit])</f>
        <v>7.16</v>
      </c>
      <c r="G76" s="42">
        <f>data[[#This Row],[Cost per unit]]*data[[#This Row],[Units]]</f>
        <v>730.32</v>
      </c>
    </row>
    <row r="77" spans="1:7" x14ac:dyDescent="0.25">
      <c r="A77" t="s">
        <v>3</v>
      </c>
      <c r="B77" t="s">
        <v>36</v>
      </c>
      <c r="C77" t="s">
        <v>23</v>
      </c>
      <c r="D77" s="4">
        <v>3773</v>
      </c>
      <c r="E77" s="5">
        <v>165</v>
      </c>
      <c r="F77">
        <f>_xlfn.XLOOKUP(data[[#This Row],[Product]],products[Product],products[Cost per unit])</f>
        <v>6.49</v>
      </c>
      <c r="G77" s="42">
        <f>data[[#This Row],[Cost per unit]]*data[[#This Row],[Units]]</f>
        <v>1070.8500000000001</v>
      </c>
    </row>
    <row r="78" spans="1:7" x14ac:dyDescent="0.25">
      <c r="A78" t="s">
        <v>41</v>
      </c>
      <c r="B78" t="s">
        <v>36</v>
      </c>
      <c r="C78" t="s">
        <v>28</v>
      </c>
      <c r="D78" s="4">
        <v>854</v>
      </c>
      <c r="E78" s="5">
        <v>309</v>
      </c>
      <c r="F78">
        <f>_xlfn.XLOOKUP(data[[#This Row],[Product]],products[Product],products[Cost per unit])</f>
        <v>10.38</v>
      </c>
      <c r="G78" s="42">
        <f>data[[#This Row],[Cost per unit]]*data[[#This Row],[Units]]</f>
        <v>3207.42</v>
      </c>
    </row>
    <row r="79" spans="1:7" x14ac:dyDescent="0.25">
      <c r="A79" t="s">
        <v>6</v>
      </c>
      <c r="B79" t="s">
        <v>36</v>
      </c>
      <c r="C79" t="s">
        <v>17</v>
      </c>
      <c r="D79" s="4">
        <v>4970</v>
      </c>
      <c r="E79" s="5">
        <v>156</v>
      </c>
      <c r="F79">
        <f>_xlfn.XLOOKUP(data[[#This Row],[Product]],products[Product],products[Cost per unit])</f>
        <v>3.11</v>
      </c>
      <c r="G79" s="42">
        <f>data[[#This Row],[Cost per unit]]*data[[#This Row],[Units]]</f>
        <v>485.15999999999997</v>
      </c>
    </row>
    <row r="80" spans="1:7" x14ac:dyDescent="0.25">
      <c r="A80" t="s">
        <v>9</v>
      </c>
      <c r="B80" t="s">
        <v>35</v>
      </c>
      <c r="C80" t="s">
        <v>26</v>
      </c>
      <c r="D80" s="4">
        <v>98</v>
      </c>
      <c r="E80" s="5">
        <v>159</v>
      </c>
      <c r="F80">
        <f>_xlfn.XLOOKUP(data[[#This Row],[Product]],products[Product],products[Cost per unit])</f>
        <v>5.6</v>
      </c>
      <c r="G80" s="42">
        <f>data[[#This Row],[Cost per unit]]*data[[#This Row],[Units]]</f>
        <v>890.4</v>
      </c>
    </row>
    <row r="81" spans="1:7" x14ac:dyDescent="0.25">
      <c r="A81" t="s">
        <v>5</v>
      </c>
      <c r="B81" t="s">
        <v>35</v>
      </c>
      <c r="C81" t="s">
        <v>15</v>
      </c>
      <c r="D81" s="4">
        <v>13391</v>
      </c>
      <c r="E81" s="5">
        <v>201</v>
      </c>
      <c r="F81">
        <f>_xlfn.XLOOKUP(data[[#This Row],[Product]],products[Product],products[Cost per unit])</f>
        <v>11.73</v>
      </c>
      <c r="G81" s="42">
        <f>data[[#This Row],[Cost per unit]]*data[[#This Row],[Units]]</f>
        <v>2357.73</v>
      </c>
    </row>
    <row r="82" spans="1:7" x14ac:dyDescent="0.25">
      <c r="A82" t="s">
        <v>8</v>
      </c>
      <c r="B82" t="s">
        <v>39</v>
      </c>
      <c r="C82" t="s">
        <v>31</v>
      </c>
      <c r="D82" s="4">
        <v>8890</v>
      </c>
      <c r="E82" s="5">
        <v>210</v>
      </c>
      <c r="F82">
        <f>_xlfn.XLOOKUP(data[[#This Row],[Product]],products[Product],products[Cost per unit])</f>
        <v>5.79</v>
      </c>
      <c r="G82" s="42">
        <f>data[[#This Row],[Cost per unit]]*data[[#This Row],[Units]]</f>
        <v>1215.9000000000001</v>
      </c>
    </row>
    <row r="83" spans="1:7" x14ac:dyDescent="0.25">
      <c r="A83" t="s">
        <v>2</v>
      </c>
      <c r="B83" t="s">
        <v>38</v>
      </c>
      <c r="C83" t="s">
        <v>13</v>
      </c>
      <c r="D83" s="4">
        <v>56</v>
      </c>
      <c r="E83" s="5">
        <v>51</v>
      </c>
      <c r="F83">
        <f>_xlfn.XLOOKUP(data[[#This Row],[Product]],products[Product],products[Cost per unit])</f>
        <v>9.33</v>
      </c>
      <c r="G83" s="42">
        <f>data[[#This Row],[Cost per unit]]*data[[#This Row],[Units]]</f>
        <v>475.83</v>
      </c>
    </row>
    <row r="84" spans="1:7" x14ac:dyDescent="0.25">
      <c r="A84" t="s">
        <v>3</v>
      </c>
      <c r="B84" t="s">
        <v>36</v>
      </c>
      <c r="C84" t="s">
        <v>25</v>
      </c>
      <c r="D84" s="4">
        <v>3339</v>
      </c>
      <c r="E84" s="5">
        <v>39</v>
      </c>
      <c r="F84">
        <f>_xlfn.XLOOKUP(data[[#This Row],[Product]],products[Product],products[Cost per unit])</f>
        <v>13.15</v>
      </c>
      <c r="G84" s="42">
        <f>data[[#This Row],[Cost per unit]]*data[[#This Row],[Units]]</f>
        <v>512.85</v>
      </c>
    </row>
    <row r="85" spans="1:7" x14ac:dyDescent="0.25">
      <c r="A85" t="s">
        <v>10</v>
      </c>
      <c r="B85" t="s">
        <v>35</v>
      </c>
      <c r="C85" t="s">
        <v>18</v>
      </c>
      <c r="D85" s="4">
        <v>3808</v>
      </c>
      <c r="E85" s="5">
        <v>279</v>
      </c>
      <c r="F85">
        <f>_xlfn.XLOOKUP(data[[#This Row],[Product]],products[Product],products[Cost per unit])</f>
        <v>6.47</v>
      </c>
      <c r="G85" s="42">
        <f>data[[#This Row],[Cost per unit]]*data[[#This Row],[Units]]</f>
        <v>1805.1299999999999</v>
      </c>
    </row>
    <row r="86" spans="1:7" x14ac:dyDescent="0.25">
      <c r="A86" t="s">
        <v>10</v>
      </c>
      <c r="B86" t="s">
        <v>38</v>
      </c>
      <c r="C86" t="s">
        <v>13</v>
      </c>
      <c r="D86" s="4">
        <v>63</v>
      </c>
      <c r="E86" s="5">
        <v>123</v>
      </c>
      <c r="F86">
        <f>_xlfn.XLOOKUP(data[[#This Row],[Product]],products[Product],products[Cost per unit])</f>
        <v>9.33</v>
      </c>
      <c r="G86" s="42">
        <f>data[[#This Row],[Cost per unit]]*data[[#This Row],[Units]]</f>
        <v>1147.5899999999999</v>
      </c>
    </row>
    <row r="87" spans="1:7" x14ac:dyDescent="0.25">
      <c r="A87" t="s">
        <v>2</v>
      </c>
      <c r="B87" t="s">
        <v>39</v>
      </c>
      <c r="C87" t="s">
        <v>27</v>
      </c>
      <c r="D87" s="4">
        <v>7812</v>
      </c>
      <c r="E87" s="5">
        <v>81</v>
      </c>
      <c r="F87">
        <f>_xlfn.XLOOKUP(data[[#This Row],[Product]],products[Product],products[Cost per unit])</f>
        <v>16.73</v>
      </c>
      <c r="G87" s="42">
        <f>data[[#This Row],[Cost per unit]]*data[[#This Row],[Units]]</f>
        <v>1355.13</v>
      </c>
    </row>
    <row r="88" spans="1:7" x14ac:dyDescent="0.25">
      <c r="A88" t="s">
        <v>40</v>
      </c>
      <c r="B88" t="s">
        <v>37</v>
      </c>
      <c r="C88" t="s">
        <v>19</v>
      </c>
      <c r="D88" s="4">
        <v>7693</v>
      </c>
      <c r="E88" s="5">
        <v>21</v>
      </c>
      <c r="F88">
        <f>_xlfn.XLOOKUP(data[[#This Row],[Product]],products[Product],products[Cost per unit])</f>
        <v>7.64</v>
      </c>
      <c r="G88" s="42">
        <f>data[[#This Row],[Cost per unit]]*data[[#This Row],[Units]]</f>
        <v>160.44</v>
      </c>
    </row>
    <row r="89" spans="1:7" x14ac:dyDescent="0.25">
      <c r="A89" t="s">
        <v>3</v>
      </c>
      <c r="B89" t="s">
        <v>36</v>
      </c>
      <c r="C89" t="s">
        <v>28</v>
      </c>
      <c r="D89" s="4">
        <v>973</v>
      </c>
      <c r="E89" s="5">
        <v>162</v>
      </c>
      <c r="F89">
        <f>_xlfn.XLOOKUP(data[[#This Row],[Product]],products[Product],products[Cost per unit])</f>
        <v>10.38</v>
      </c>
      <c r="G89" s="42">
        <f>data[[#This Row],[Cost per unit]]*data[[#This Row],[Units]]</f>
        <v>1681.5600000000002</v>
      </c>
    </row>
    <row r="90" spans="1:7" x14ac:dyDescent="0.25">
      <c r="A90" t="s">
        <v>10</v>
      </c>
      <c r="B90" t="s">
        <v>35</v>
      </c>
      <c r="C90" t="s">
        <v>21</v>
      </c>
      <c r="D90" s="4">
        <v>567</v>
      </c>
      <c r="E90" s="5">
        <v>228</v>
      </c>
      <c r="F90">
        <f>_xlfn.XLOOKUP(data[[#This Row],[Product]],products[Product],products[Cost per unit])</f>
        <v>9</v>
      </c>
      <c r="G90" s="42">
        <f>data[[#This Row],[Cost per unit]]*data[[#This Row],[Units]]</f>
        <v>2052</v>
      </c>
    </row>
    <row r="91" spans="1:7" x14ac:dyDescent="0.25">
      <c r="A91" t="s">
        <v>10</v>
      </c>
      <c r="B91" t="s">
        <v>36</v>
      </c>
      <c r="C91" t="s">
        <v>29</v>
      </c>
      <c r="D91" s="4">
        <v>2471</v>
      </c>
      <c r="E91" s="5">
        <v>342</v>
      </c>
      <c r="F91">
        <f>_xlfn.XLOOKUP(data[[#This Row],[Product]],products[Product],products[Cost per unit])</f>
        <v>7.16</v>
      </c>
      <c r="G91" s="42">
        <f>data[[#This Row],[Cost per unit]]*data[[#This Row],[Units]]</f>
        <v>2448.7200000000003</v>
      </c>
    </row>
    <row r="92" spans="1:7" x14ac:dyDescent="0.25">
      <c r="A92" t="s">
        <v>5</v>
      </c>
      <c r="B92" t="s">
        <v>38</v>
      </c>
      <c r="C92" t="s">
        <v>13</v>
      </c>
      <c r="D92" s="4">
        <v>7189</v>
      </c>
      <c r="E92" s="5">
        <v>54</v>
      </c>
      <c r="F92">
        <f>_xlfn.XLOOKUP(data[[#This Row],[Product]],products[Product],products[Cost per unit])</f>
        <v>9.33</v>
      </c>
      <c r="G92" s="42">
        <f>data[[#This Row],[Cost per unit]]*data[[#This Row],[Units]]</f>
        <v>503.82</v>
      </c>
    </row>
    <row r="93" spans="1:7" x14ac:dyDescent="0.25">
      <c r="A93" t="s">
        <v>41</v>
      </c>
      <c r="B93" t="s">
        <v>35</v>
      </c>
      <c r="C93" t="s">
        <v>28</v>
      </c>
      <c r="D93" s="4">
        <v>7455</v>
      </c>
      <c r="E93" s="5">
        <v>216</v>
      </c>
      <c r="F93">
        <f>_xlfn.XLOOKUP(data[[#This Row],[Product]],products[Product],products[Cost per unit])</f>
        <v>10.38</v>
      </c>
      <c r="G93" s="42">
        <f>data[[#This Row],[Cost per unit]]*data[[#This Row],[Units]]</f>
        <v>2242.0800000000004</v>
      </c>
    </row>
    <row r="94" spans="1:7" x14ac:dyDescent="0.25">
      <c r="A94" t="s">
        <v>3</v>
      </c>
      <c r="B94" t="s">
        <v>34</v>
      </c>
      <c r="C94" t="s">
        <v>26</v>
      </c>
      <c r="D94" s="4">
        <v>3108</v>
      </c>
      <c r="E94" s="5">
        <v>54</v>
      </c>
      <c r="F94">
        <f>_xlfn.XLOOKUP(data[[#This Row],[Product]],products[Product],products[Cost per unit])</f>
        <v>5.6</v>
      </c>
      <c r="G94" s="42">
        <f>data[[#This Row],[Cost per unit]]*data[[#This Row],[Units]]</f>
        <v>302.39999999999998</v>
      </c>
    </row>
    <row r="95" spans="1:7" x14ac:dyDescent="0.25">
      <c r="A95" t="s">
        <v>6</v>
      </c>
      <c r="B95" t="s">
        <v>38</v>
      </c>
      <c r="C95" t="s">
        <v>25</v>
      </c>
      <c r="D95" s="4">
        <v>469</v>
      </c>
      <c r="E95" s="5">
        <v>75</v>
      </c>
      <c r="F95">
        <f>_xlfn.XLOOKUP(data[[#This Row],[Product]],products[Product],products[Cost per unit])</f>
        <v>13.15</v>
      </c>
      <c r="G95" s="42">
        <f>data[[#This Row],[Cost per unit]]*data[[#This Row],[Units]]</f>
        <v>986.25</v>
      </c>
    </row>
    <row r="96" spans="1:7" x14ac:dyDescent="0.25">
      <c r="A96" t="s">
        <v>9</v>
      </c>
      <c r="B96" t="s">
        <v>37</v>
      </c>
      <c r="C96" t="s">
        <v>23</v>
      </c>
      <c r="D96" s="4">
        <v>2737</v>
      </c>
      <c r="E96" s="5">
        <v>93</v>
      </c>
      <c r="F96">
        <f>_xlfn.XLOOKUP(data[[#This Row],[Product]],products[Product],products[Cost per unit])</f>
        <v>6.49</v>
      </c>
      <c r="G96" s="42">
        <f>data[[#This Row],[Cost per unit]]*data[[#This Row],[Units]]</f>
        <v>603.57000000000005</v>
      </c>
    </row>
    <row r="97" spans="1:7" x14ac:dyDescent="0.25">
      <c r="A97" t="s">
        <v>9</v>
      </c>
      <c r="B97" t="s">
        <v>37</v>
      </c>
      <c r="C97" t="s">
        <v>25</v>
      </c>
      <c r="D97" s="4">
        <v>4305</v>
      </c>
      <c r="E97" s="5">
        <v>156</v>
      </c>
      <c r="F97">
        <f>_xlfn.XLOOKUP(data[[#This Row],[Product]],products[Product],products[Cost per unit])</f>
        <v>13.15</v>
      </c>
      <c r="G97" s="42">
        <f>data[[#This Row],[Cost per unit]]*data[[#This Row],[Units]]</f>
        <v>2051.4</v>
      </c>
    </row>
    <row r="98" spans="1:7" x14ac:dyDescent="0.25">
      <c r="A98" t="s">
        <v>9</v>
      </c>
      <c r="B98" t="s">
        <v>38</v>
      </c>
      <c r="C98" t="s">
        <v>17</v>
      </c>
      <c r="D98" s="4">
        <v>2408</v>
      </c>
      <c r="E98" s="5">
        <v>9</v>
      </c>
      <c r="F98">
        <f>_xlfn.XLOOKUP(data[[#This Row],[Product]],products[Product],products[Cost per unit])</f>
        <v>3.11</v>
      </c>
      <c r="G98" s="42">
        <f>data[[#This Row],[Cost per unit]]*data[[#This Row],[Units]]</f>
        <v>27.99</v>
      </c>
    </row>
    <row r="99" spans="1:7" x14ac:dyDescent="0.25">
      <c r="A99" t="s">
        <v>3</v>
      </c>
      <c r="B99" t="s">
        <v>36</v>
      </c>
      <c r="C99" t="s">
        <v>19</v>
      </c>
      <c r="D99" s="4">
        <v>1281</v>
      </c>
      <c r="E99" s="5">
        <v>18</v>
      </c>
      <c r="F99">
        <f>_xlfn.XLOOKUP(data[[#This Row],[Product]],products[Product],products[Cost per unit])</f>
        <v>7.64</v>
      </c>
      <c r="G99" s="42">
        <f>data[[#This Row],[Cost per unit]]*data[[#This Row],[Units]]</f>
        <v>137.51999999999998</v>
      </c>
    </row>
    <row r="100" spans="1:7" x14ac:dyDescent="0.25">
      <c r="A100" t="s">
        <v>40</v>
      </c>
      <c r="B100" t="s">
        <v>35</v>
      </c>
      <c r="C100" t="s">
        <v>32</v>
      </c>
      <c r="D100" s="4">
        <v>12348</v>
      </c>
      <c r="E100" s="5">
        <v>234</v>
      </c>
      <c r="F100">
        <f>_xlfn.XLOOKUP(data[[#This Row],[Product]],products[Product],products[Cost per unit])</f>
        <v>8.65</v>
      </c>
      <c r="G100" s="42">
        <f>data[[#This Row],[Cost per unit]]*data[[#This Row],[Units]]</f>
        <v>2024.1000000000001</v>
      </c>
    </row>
    <row r="101" spans="1:7" x14ac:dyDescent="0.25">
      <c r="A101" t="s">
        <v>3</v>
      </c>
      <c r="B101" t="s">
        <v>34</v>
      </c>
      <c r="C101" t="s">
        <v>28</v>
      </c>
      <c r="D101" s="4">
        <v>3689</v>
      </c>
      <c r="E101" s="5">
        <v>312</v>
      </c>
      <c r="F101">
        <f>_xlfn.XLOOKUP(data[[#This Row],[Product]],products[Product],products[Cost per unit])</f>
        <v>10.38</v>
      </c>
      <c r="G101" s="42">
        <f>data[[#This Row],[Cost per unit]]*data[[#This Row],[Units]]</f>
        <v>3238.5600000000004</v>
      </c>
    </row>
    <row r="102" spans="1:7" x14ac:dyDescent="0.25">
      <c r="A102" t="s">
        <v>7</v>
      </c>
      <c r="B102" t="s">
        <v>36</v>
      </c>
      <c r="C102" t="s">
        <v>19</v>
      </c>
      <c r="D102" s="4">
        <v>2870</v>
      </c>
      <c r="E102" s="5">
        <v>300</v>
      </c>
      <c r="F102">
        <f>_xlfn.XLOOKUP(data[[#This Row],[Product]],products[Product],products[Cost per unit])</f>
        <v>7.64</v>
      </c>
      <c r="G102" s="42">
        <f>data[[#This Row],[Cost per unit]]*data[[#This Row],[Units]]</f>
        <v>2292</v>
      </c>
    </row>
    <row r="103" spans="1:7" x14ac:dyDescent="0.25">
      <c r="A103" t="s">
        <v>2</v>
      </c>
      <c r="B103" t="s">
        <v>36</v>
      </c>
      <c r="C103" t="s">
        <v>27</v>
      </c>
      <c r="D103" s="4">
        <v>798</v>
      </c>
      <c r="E103" s="5">
        <v>519</v>
      </c>
      <c r="F103">
        <f>_xlfn.XLOOKUP(data[[#This Row],[Product]],products[Product],products[Cost per unit])</f>
        <v>16.73</v>
      </c>
      <c r="G103" s="42">
        <f>data[[#This Row],[Cost per unit]]*data[[#This Row],[Units]]</f>
        <v>8682.8700000000008</v>
      </c>
    </row>
    <row r="104" spans="1:7" x14ac:dyDescent="0.25">
      <c r="A104" t="s">
        <v>41</v>
      </c>
      <c r="B104" t="s">
        <v>37</v>
      </c>
      <c r="C104" t="s">
        <v>21</v>
      </c>
      <c r="D104" s="4">
        <v>2933</v>
      </c>
      <c r="E104" s="5">
        <v>9</v>
      </c>
      <c r="F104">
        <f>_xlfn.XLOOKUP(data[[#This Row],[Product]],products[Product],products[Cost per unit])</f>
        <v>9</v>
      </c>
      <c r="G104" s="42">
        <f>data[[#This Row],[Cost per unit]]*data[[#This Row],[Units]]</f>
        <v>81</v>
      </c>
    </row>
    <row r="105" spans="1:7" x14ac:dyDescent="0.25">
      <c r="A105" t="s">
        <v>5</v>
      </c>
      <c r="B105" t="s">
        <v>35</v>
      </c>
      <c r="C105" t="s">
        <v>4</v>
      </c>
      <c r="D105" s="4">
        <v>2744</v>
      </c>
      <c r="E105" s="5">
        <v>9</v>
      </c>
      <c r="F105">
        <f>_xlfn.XLOOKUP(data[[#This Row],[Product]],products[Product],products[Cost per unit])</f>
        <v>11.88</v>
      </c>
      <c r="G105" s="42">
        <f>data[[#This Row],[Cost per unit]]*data[[#This Row],[Units]]</f>
        <v>106.92</v>
      </c>
    </row>
    <row r="106" spans="1:7" x14ac:dyDescent="0.25">
      <c r="A106" t="s">
        <v>40</v>
      </c>
      <c r="B106" t="s">
        <v>36</v>
      </c>
      <c r="C106" t="s">
        <v>33</v>
      </c>
      <c r="D106" s="4">
        <v>9772</v>
      </c>
      <c r="E106" s="5">
        <v>90</v>
      </c>
      <c r="F106">
        <f>_xlfn.XLOOKUP(data[[#This Row],[Product]],products[Product],products[Cost per unit])</f>
        <v>12.37</v>
      </c>
      <c r="G106" s="42">
        <f>data[[#This Row],[Cost per unit]]*data[[#This Row],[Units]]</f>
        <v>1113.3</v>
      </c>
    </row>
    <row r="107" spans="1:7" x14ac:dyDescent="0.25">
      <c r="A107" t="s">
        <v>7</v>
      </c>
      <c r="B107" t="s">
        <v>34</v>
      </c>
      <c r="C107" t="s">
        <v>25</v>
      </c>
      <c r="D107" s="4">
        <v>1568</v>
      </c>
      <c r="E107" s="5">
        <v>96</v>
      </c>
      <c r="F107">
        <f>_xlfn.XLOOKUP(data[[#This Row],[Product]],products[Product],products[Cost per unit])</f>
        <v>13.15</v>
      </c>
      <c r="G107" s="42">
        <f>data[[#This Row],[Cost per unit]]*data[[#This Row],[Units]]</f>
        <v>1262.4000000000001</v>
      </c>
    </row>
    <row r="108" spans="1:7" x14ac:dyDescent="0.25">
      <c r="A108" t="s">
        <v>2</v>
      </c>
      <c r="B108" t="s">
        <v>36</v>
      </c>
      <c r="C108" t="s">
        <v>16</v>
      </c>
      <c r="D108" s="4">
        <v>11417</v>
      </c>
      <c r="E108" s="5">
        <v>21</v>
      </c>
      <c r="F108">
        <f>_xlfn.XLOOKUP(data[[#This Row],[Product]],products[Product],products[Cost per unit])</f>
        <v>8.7899999999999991</v>
      </c>
      <c r="G108" s="42">
        <f>data[[#This Row],[Cost per unit]]*data[[#This Row],[Units]]</f>
        <v>184.58999999999997</v>
      </c>
    </row>
    <row r="109" spans="1:7" x14ac:dyDescent="0.25">
      <c r="A109" t="s">
        <v>40</v>
      </c>
      <c r="B109" t="s">
        <v>34</v>
      </c>
      <c r="C109" t="s">
        <v>26</v>
      </c>
      <c r="D109" s="4">
        <v>6748</v>
      </c>
      <c r="E109" s="5">
        <v>48</v>
      </c>
      <c r="F109">
        <f>_xlfn.XLOOKUP(data[[#This Row],[Product]],products[Product],products[Cost per unit])</f>
        <v>5.6</v>
      </c>
      <c r="G109" s="42">
        <f>data[[#This Row],[Cost per unit]]*data[[#This Row],[Units]]</f>
        <v>268.79999999999995</v>
      </c>
    </row>
    <row r="110" spans="1:7" x14ac:dyDescent="0.25">
      <c r="A110" t="s">
        <v>10</v>
      </c>
      <c r="B110" t="s">
        <v>36</v>
      </c>
      <c r="C110" t="s">
        <v>27</v>
      </c>
      <c r="D110" s="4">
        <v>1407</v>
      </c>
      <c r="E110" s="5">
        <v>72</v>
      </c>
      <c r="F110">
        <f>_xlfn.XLOOKUP(data[[#This Row],[Product]],products[Product],products[Cost per unit])</f>
        <v>16.73</v>
      </c>
      <c r="G110" s="42">
        <f>data[[#This Row],[Cost per unit]]*data[[#This Row],[Units]]</f>
        <v>1204.56</v>
      </c>
    </row>
    <row r="111" spans="1:7" x14ac:dyDescent="0.25">
      <c r="A111" t="s">
        <v>8</v>
      </c>
      <c r="B111" t="s">
        <v>35</v>
      </c>
      <c r="C111" t="s">
        <v>29</v>
      </c>
      <c r="D111" s="4">
        <v>2023</v>
      </c>
      <c r="E111" s="5">
        <v>168</v>
      </c>
      <c r="F111">
        <f>_xlfn.XLOOKUP(data[[#This Row],[Product]],products[Product],products[Cost per unit])</f>
        <v>7.16</v>
      </c>
      <c r="G111" s="42">
        <f>data[[#This Row],[Cost per unit]]*data[[#This Row],[Units]]</f>
        <v>1202.8800000000001</v>
      </c>
    </row>
    <row r="112" spans="1:7" x14ac:dyDescent="0.25">
      <c r="A112" t="s">
        <v>5</v>
      </c>
      <c r="B112" t="s">
        <v>39</v>
      </c>
      <c r="C112" t="s">
        <v>26</v>
      </c>
      <c r="D112" s="4">
        <v>5236</v>
      </c>
      <c r="E112" s="5">
        <v>51</v>
      </c>
      <c r="F112">
        <f>_xlfn.XLOOKUP(data[[#This Row],[Product]],products[Product],products[Cost per unit])</f>
        <v>5.6</v>
      </c>
      <c r="G112" s="42">
        <f>data[[#This Row],[Cost per unit]]*data[[#This Row],[Units]]</f>
        <v>285.59999999999997</v>
      </c>
    </row>
    <row r="113" spans="1:7" x14ac:dyDescent="0.25">
      <c r="A113" t="s">
        <v>41</v>
      </c>
      <c r="B113" t="s">
        <v>36</v>
      </c>
      <c r="C113" t="s">
        <v>19</v>
      </c>
      <c r="D113" s="4">
        <v>1925</v>
      </c>
      <c r="E113" s="5">
        <v>192</v>
      </c>
      <c r="F113">
        <f>_xlfn.XLOOKUP(data[[#This Row],[Product]],products[Product],products[Cost per unit])</f>
        <v>7.64</v>
      </c>
      <c r="G113" s="42">
        <f>data[[#This Row],[Cost per unit]]*data[[#This Row],[Units]]</f>
        <v>1466.8799999999999</v>
      </c>
    </row>
    <row r="114" spans="1:7" x14ac:dyDescent="0.25">
      <c r="A114" t="s">
        <v>7</v>
      </c>
      <c r="B114" t="s">
        <v>37</v>
      </c>
      <c r="C114" t="s">
        <v>14</v>
      </c>
      <c r="D114" s="4">
        <v>6608</v>
      </c>
      <c r="E114" s="5">
        <v>225</v>
      </c>
      <c r="F114">
        <f>_xlfn.XLOOKUP(data[[#This Row],[Product]],products[Product],products[Cost per unit])</f>
        <v>11.7</v>
      </c>
      <c r="G114" s="42">
        <f>data[[#This Row],[Cost per unit]]*data[[#This Row],[Units]]</f>
        <v>2632.5</v>
      </c>
    </row>
    <row r="115" spans="1:7" x14ac:dyDescent="0.25">
      <c r="A115" t="s">
        <v>6</v>
      </c>
      <c r="B115" t="s">
        <v>34</v>
      </c>
      <c r="C115" t="s">
        <v>26</v>
      </c>
      <c r="D115" s="4">
        <v>8008</v>
      </c>
      <c r="E115" s="5">
        <v>456</v>
      </c>
      <c r="F115">
        <f>_xlfn.XLOOKUP(data[[#This Row],[Product]],products[Product],products[Cost per unit])</f>
        <v>5.6</v>
      </c>
      <c r="G115" s="42">
        <f>data[[#This Row],[Cost per unit]]*data[[#This Row],[Units]]</f>
        <v>2553.6</v>
      </c>
    </row>
    <row r="116" spans="1:7" x14ac:dyDescent="0.25">
      <c r="A116" t="s">
        <v>10</v>
      </c>
      <c r="B116" t="s">
        <v>34</v>
      </c>
      <c r="C116" t="s">
        <v>25</v>
      </c>
      <c r="D116" s="4">
        <v>1428</v>
      </c>
      <c r="E116" s="5">
        <v>93</v>
      </c>
      <c r="F116">
        <f>_xlfn.XLOOKUP(data[[#This Row],[Product]],products[Product],products[Cost per unit])</f>
        <v>13.15</v>
      </c>
      <c r="G116" s="42">
        <f>data[[#This Row],[Cost per unit]]*data[[#This Row],[Units]]</f>
        <v>1222.95</v>
      </c>
    </row>
    <row r="117" spans="1:7" x14ac:dyDescent="0.25">
      <c r="A117" t="s">
        <v>6</v>
      </c>
      <c r="B117" t="s">
        <v>34</v>
      </c>
      <c r="C117" t="s">
        <v>4</v>
      </c>
      <c r="D117" s="4">
        <v>525</v>
      </c>
      <c r="E117" s="5">
        <v>48</v>
      </c>
      <c r="F117">
        <f>_xlfn.XLOOKUP(data[[#This Row],[Product]],products[Product],products[Cost per unit])</f>
        <v>11.88</v>
      </c>
      <c r="G117" s="42">
        <f>data[[#This Row],[Cost per unit]]*data[[#This Row],[Units]]</f>
        <v>570.24</v>
      </c>
    </row>
    <row r="118" spans="1:7" x14ac:dyDescent="0.25">
      <c r="A118" t="s">
        <v>6</v>
      </c>
      <c r="B118" t="s">
        <v>37</v>
      </c>
      <c r="C118" t="s">
        <v>18</v>
      </c>
      <c r="D118" s="4">
        <v>1505</v>
      </c>
      <c r="E118" s="5">
        <v>102</v>
      </c>
      <c r="F118">
        <f>_xlfn.XLOOKUP(data[[#This Row],[Product]],products[Product],products[Cost per unit])</f>
        <v>6.47</v>
      </c>
      <c r="G118" s="42">
        <f>data[[#This Row],[Cost per unit]]*data[[#This Row],[Units]]</f>
        <v>659.93999999999994</v>
      </c>
    </row>
    <row r="119" spans="1:7" x14ac:dyDescent="0.25">
      <c r="A119" t="s">
        <v>7</v>
      </c>
      <c r="B119" t="s">
        <v>35</v>
      </c>
      <c r="C119" t="s">
        <v>30</v>
      </c>
      <c r="D119" s="4">
        <v>6755</v>
      </c>
      <c r="E119" s="5">
        <v>252</v>
      </c>
      <c r="F119">
        <f>_xlfn.XLOOKUP(data[[#This Row],[Product]],products[Product],products[Cost per unit])</f>
        <v>14.49</v>
      </c>
      <c r="G119" s="42">
        <f>data[[#This Row],[Cost per unit]]*data[[#This Row],[Units]]</f>
        <v>3651.48</v>
      </c>
    </row>
    <row r="120" spans="1:7" x14ac:dyDescent="0.25">
      <c r="A120" t="s">
        <v>2</v>
      </c>
      <c r="B120" t="s">
        <v>37</v>
      </c>
      <c r="C120" t="s">
        <v>18</v>
      </c>
      <c r="D120" s="4">
        <v>11571</v>
      </c>
      <c r="E120" s="5">
        <v>138</v>
      </c>
      <c r="F120">
        <f>_xlfn.XLOOKUP(data[[#This Row],[Product]],products[Product],products[Cost per unit])</f>
        <v>6.47</v>
      </c>
      <c r="G120" s="42">
        <f>data[[#This Row],[Cost per unit]]*data[[#This Row],[Units]]</f>
        <v>892.86</v>
      </c>
    </row>
    <row r="121" spans="1:7" x14ac:dyDescent="0.25">
      <c r="A121" t="s">
        <v>40</v>
      </c>
      <c r="B121" t="s">
        <v>38</v>
      </c>
      <c r="C121" t="s">
        <v>25</v>
      </c>
      <c r="D121" s="4">
        <v>2541</v>
      </c>
      <c r="E121" s="5">
        <v>90</v>
      </c>
      <c r="F121">
        <f>_xlfn.XLOOKUP(data[[#This Row],[Product]],products[Product],products[Cost per unit])</f>
        <v>13.15</v>
      </c>
      <c r="G121" s="42">
        <f>data[[#This Row],[Cost per unit]]*data[[#This Row],[Units]]</f>
        <v>1183.5</v>
      </c>
    </row>
    <row r="122" spans="1:7" x14ac:dyDescent="0.25">
      <c r="A122" t="s">
        <v>41</v>
      </c>
      <c r="B122" t="s">
        <v>37</v>
      </c>
      <c r="C122" t="s">
        <v>30</v>
      </c>
      <c r="D122" s="4">
        <v>1526</v>
      </c>
      <c r="E122" s="5">
        <v>240</v>
      </c>
      <c r="F122">
        <f>_xlfn.XLOOKUP(data[[#This Row],[Product]],products[Product],products[Cost per unit])</f>
        <v>14.49</v>
      </c>
      <c r="G122" s="42">
        <f>data[[#This Row],[Cost per unit]]*data[[#This Row],[Units]]</f>
        <v>3477.6</v>
      </c>
    </row>
    <row r="123" spans="1:7" x14ac:dyDescent="0.25">
      <c r="A123" t="s">
        <v>40</v>
      </c>
      <c r="B123" t="s">
        <v>38</v>
      </c>
      <c r="C123" t="s">
        <v>4</v>
      </c>
      <c r="D123" s="4">
        <v>6125</v>
      </c>
      <c r="E123" s="5">
        <v>102</v>
      </c>
      <c r="F123">
        <f>_xlfn.XLOOKUP(data[[#This Row],[Product]],products[Product],products[Cost per unit])</f>
        <v>11.88</v>
      </c>
      <c r="G123" s="42">
        <f>data[[#This Row],[Cost per unit]]*data[[#This Row],[Units]]</f>
        <v>1211.76</v>
      </c>
    </row>
    <row r="124" spans="1:7" x14ac:dyDescent="0.25">
      <c r="A124" t="s">
        <v>41</v>
      </c>
      <c r="B124" t="s">
        <v>35</v>
      </c>
      <c r="C124" t="s">
        <v>27</v>
      </c>
      <c r="D124" s="4">
        <v>847</v>
      </c>
      <c r="E124" s="5">
        <v>129</v>
      </c>
      <c r="F124">
        <f>_xlfn.XLOOKUP(data[[#This Row],[Product]],products[Product],products[Cost per unit])</f>
        <v>16.73</v>
      </c>
      <c r="G124" s="42">
        <f>data[[#This Row],[Cost per unit]]*data[[#This Row],[Units]]</f>
        <v>2158.17</v>
      </c>
    </row>
    <row r="125" spans="1:7" x14ac:dyDescent="0.25">
      <c r="A125" t="s">
        <v>8</v>
      </c>
      <c r="B125" t="s">
        <v>35</v>
      </c>
      <c r="C125" t="s">
        <v>27</v>
      </c>
      <c r="D125" s="4">
        <v>4753</v>
      </c>
      <c r="E125" s="5">
        <v>300</v>
      </c>
      <c r="F125">
        <f>_xlfn.XLOOKUP(data[[#This Row],[Product]],products[Product],products[Cost per unit])</f>
        <v>16.73</v>
      </c>
      <c r="G125" s="42">
        <f>data[[#This Row],[Cost per unit]]*data[[#This Row],[Units]]</f>
        <v>5019</v>
      </c>
    </row>
    <row r="126" spans="1:7" x14ac:dyDescent="0.25">
      <c r="A126" t="s">
        <v>6</v>
      </c>
      <c r="B126" t="s">
        <v>38</v>
      </c>
      <c r="C126" t="s">
        <v>33</v>
      </c>
      <c r="D126" s="4">
        <v>959</v>
      </c>
      <c r="E126" s="5">
        <v>135</v>
      </c>
      <c r="F126">
        <f>_xlfn.XLOOKUP(data[[#This Row],[Product]],products[Product],products[Cost per unit])</f>
        <v>12.37</v>
      </c>
      <c r="G126" s="42">
        <f>data[[#This Row],[Cost per unit]]*data[[#This Row],[Units]]</f>
        <v>1669.9499999999998</v>
      </c>
    </row>
    <row r="127" spans="1:7" x14ac:dyDescent="0.25">
      <c r="A127" t="s">
        <v>7</v>
      </c>
      <c r="B127" t="s">
        <v>35</v>
      </c>
      <c r="C127" t="s">
        <v>24</v>
      </c>
      <c r="D127" s="4">
        <v>2793</v>
      </c>
      <c r="E127" s="5">
        <v>114</v>
      </c>
      <c r="F127">
        <f>_xlfn.XLOOKUP(data[[#This Row],[Product]],products[Product],products[Cost per unit])</f>
        <v>4.97</v>
      </c>
      <c r="G127" s="42">
        <f>data[[#This Row],[Cost per unit]]*data[[#This Row],[Units]]</f>
        <v>566.57999999999993</v>
      </c>
    </row>
    <row r="128" spans="1:7" x14ac:dyDescent="0.25">
      <c r="A128" t="s">
        <v>7</v>
      </c>
      <c r="B128" t="s">
        <v>35</v>
      </c>
      <c r="C128" t="s">
        <v>14</v>
      </c>
      <c r="D128" s="4">
        <v>4606</v>
      </c>
      <c r="E128" s="5">
        <v>63</v>
      </c>
      <c r="F128">
        <f>_xlfn.XLOOKUP(data[[#This Row],[Product]],products[Product],products[Cost per unit])</f>
        <v>11.7</v>
      </c>
      <c r="G128" s="42">
        <f>data[[#This Row],[Cost per unit]]*data[[#This Row],[Units]]</f>
        <v>737.09999999999991</v>
      </c>
    </row>
    <row r="129" spans="1:7" x14ac:dyDescent="0.25">
      <c r="A129" t="s">
        <v>7</v>
      </c>
      <c r="B129" t="s">
        <v>36</v>
      </c>
      <c r="C129" t="s">
        <v>29</v>
      </c>
      <c r="D129" s="4">
        <v>5551</v>
      </c>
      <c r="E129" s="5">
        <v>252</v>
      </c>
      <c r="F129">
        <f>_xlfn.XLOOKUP(data[[#This Row],[Product]],products[Product],products[Cost per unit])</f>
        <v>7.16</v>
      </c>
      <c r="G129" s="42">
        <f>data[[#This Row],[Cost per unit]]*data[[#This Row],[Units]]</f>
        <v>1804.32</v>
      </c>
    </row>
    <row r="130" spans="1:7" x14ac:dyDescent="0.25">
      <c r="A130" t="s">
        <v>10</v>
      </c>
      <c r="B130" t="s">
        <v>36</v>
      </c>
      <c r="C130" t="s">
        <v>32</v>
      </c>
      <c r="D130" s="4">
        <v>6657</v>
      </c>
      <c r="E130" s="5">
        <v>303</v>
      </c>
      <c r="F130">
        <f>_xlfn.XLOOKUP(data[[#This Row],[Product]],products[Product],products[Cost per unit])</f>
        <v>8.65</v>
      </c>
      <c r="G130" s="42">
        <f>data[[#This Row],[Cost per unit]]*data[[#This Row],[Units]]</f>
        <v>2620.9500000000003</v>
      </c>
    </row>
    <row r="131" spans="1:7" x14ac:dyDescent="0.25">
      <c r="A131" t="s">
        <v>7</v>
      </c>
      <c r="B131" t="s">
        <v>39</v>
      </c>
      <c r="C131" t="s">
        <v>17</v>
      </c>
      <c r="D131" s="4">
        <v>4438</v>
      </c>
      <c r="E131" s="5">
        <v>246</v>
      </c>
      <c r="F131">
        <f>_xlfn.XLOOKUP(data[[#This Row],[Product]],products[Product],products[Cost per unit])</f>
        <v>3.11</v>
      </c>
      <c r="G131" s="42">
        <f>data[[#This Row],[Cost per unit]]*data[[#This Row],[Units]]</f>
        <v>765.06</v>
      </c>
    </row>
    <row r="132" spans="1:7" x14ac:dyDescent="0.25">
      <c r="A132" t="s">
        <v>8</v>
      </c>
      <c r="B132" t="s">
        <v>38</v>
      </c>
      <c r="C132" t="s">
        <v>22</v>
      </c>
      <c r="D132" s="4">
        <v>168</v>
      </c>
      <c r="E132" s="5">
        <v>84</v>
      </c>
      <c r="F132">
        <f>_xlfn.XLOOKUP(data[[#This Row],[Product]],products[Product],products[Cost per unit])</f>
        <v>9.77</v>
      </c>
      <c r="G132" s="42">
        <f>data[[#This Row],[Cost per unit]]*data[[#This Row],[Units]]</f>
        <v>820.68</v>
      </c>
    </row>
    <row r="133" spans="1:7" x14ac:dyDescent="0.25">
      <c r="A133" t="s">
        <v>7</v>
      </c>
      <c r="B133" t="s">
        <v>34</v>
      </c>
      <c r="C133" t="s">
        <v>17</v>
      </c>
      <c r="D133" s="4">
        <v>7777</v>
      </c>
      <c r="E133" s="5">
        <v>39</v>
      </c>
      <c r="F133">
        <f>_xlfn.XLOOKUP(data[[#This Row],[Product]],products[Product],products[Cost per unit])</f>
        <v>3.11</v>
      </c>
      <c r="G133" s="42">
        <f>data[[#This Row],[Cost per unit]]*data[[#This Row],[Units]]</f>
        <v>121.28999999999999</v>
      </c>
    </row>
    <row r="134" spans="1:7" x14ac:dyDescent="0.25">
      <c r="A134" t="s">
        <v>5</v>
      </c>
      <c r="B134" t="s">
        <v>36</v>
      </c>
      <c r="C134" t="s">
        <v>17</v>
      </c>
      <c r="D134" s="4">
        <v>3339</v>
      </c>
      <c r="E134" s="5">
        <v>348</v>
      </c>
      <c r="F134">
        <f>_xlfn.XLOOKUP(data[[#This Row],[Product]],products[Product],products[Cost per unit])</f>
        <v>3.11</v>
      </c>
      <c r="G134" s="42">
        <f>data[[#This Row],[Cost per unit]]*data[[#This Row],[Units]]</f>
        <v>1082.28</v>
      </c>
    </row>
    <row r="135" spans="1:7" x14ac:dyDescent="0.25">
      <c r="A135" t="s">
        <v>7</v>
      </c>
      <c r="B135" t="s">
        <v>37</v>
      </c>
      <c r="C135" t="s">
        <v>33</v>
      </c>
      <c r="D135" s="4">
        <v>6391</v>
      </c>
      <c r="E135" s="5">
        <v>48</v>
      </c>
      <c r="F135">
        <f>_xlfn.XLOOKUP(data[[#This Row],[Product]],products[Product],products[Cost per unit])</f>
        <v>12.37</v>
      </c>
      <c r="G135" s="42">
        <f>data[[#This Row],[Cost per unit]]*data[[#This Row],[Units]]</f>
        <v>593.76</v>
      </c>
    </row>
    <row r="136" spans="1:7" x14ac:dyDescent="0.25">
      <c r="A136" t="s">
        <v>5</v>
      </c>
      <c r="B136" t="s">
        <v>37</v>
      </c>
      <c r="C136" t="s">
        <v>22</v>
      </c>
      <c r="D136" s="4">
        <v>518</v>
      </c>
      <c r="E136" s="5">
        <v>75</v>
      </c>
      <c r="F136">
        <f>_xlfn.XLOOKUP(data[[#This Row],[Product]],products[Product],products[Cost per unit])</f>
        <v>9.77</v>
      </c>
      <c r="G136" s="42">
        <f>data[[#This Row],[Cost per unit]]*data[[#This Row],[Units]]</f>
        <v>732.75</v>
      </c>
    </row>
    <row r="137" spans="1:7" x14ac:dyDescent="0.25">
      <c r="A137" t="s">
        <v>7</v>
      </c>
      <c r="B137" t="s">
        <v>38</v>
      </c>
      <c r="C137" t="s">
        <v>28</v>
      </c>
      <c r="D137" s="4">
        <v>5677</v>
      </c>
      <c r="E137" s="5">
        <v>258</v>
      </c>
      <c r="F137">
        <f>_xlfn.XLOOKUP(data[[#This Row],[Product]],products[Product],products[Cost per unit])</f>
        <v>10.38</v>
      </c>
      <c r="G137" s="42">
        <f>data[[#This Row],[Cost per unit]]*data[[#This Row],[Units]]</f>
        <v>2678.0400000000004</v>
      </c>
    </row>
    <row r="138" spans="1:7" x14ac:dyDescent="0.25">
      <c r="A138" t="s">
        <v>6</v>
      </c>
      <c r="B138" t="s">
        <v>39</v>
      </c>
      <c r="C138" t="s">
        <v>17</v>
      </c>
      <c r="D138" s="4">
        <v>6048</v>
      </c>
      <c r="E138" s="5">
        <v>27</v>
      </c>
      <c r="F138">
        <f>_xlfn.XLOOKUP(data[[#This Row],[Product]],products[Product],products[Cost per unit])</f>
        <v>3.11</v>
      </c>
      <c r="G138" s="42">
        <f>data[[#This Row],[Cost per unit]]*data[[#This Row],[Units]]</f>
        <v>83.97</v>
      </c>
    </row>
    <row r="139" spans="1:7" x14ac:dyDescent="0.25">
      <c r="A139" t="s">
        <v>8</v>
      </c>
      <c r="B139" t="s">
        <v>38</v>
      </c>
      <c r="C139" t="s">
        <v>32</v>
      </c>
      <c r="D139" s="4">
        <v>3752</v>
      </c>
      <c r="E139" s="5">
        <v>213</v>
      </c>
      <c r="F139">
        <f>_xlfn.XLOOKUP(data[[#This Row],[Product]],products[Product],products[Cost per unit])</f>
        <v>8.65</v>
      </c>
      <c r="G139" s="42">
        <f>data[[#This Row],[Cost per unit]]*data[[#This Row],[Units]]</f>
        <v>1842.45</v>
      </c>
    </row>
    <row r="140" spans="1:7" x14ac:dyDescent="0.25">
      <c r="A140" t="s">
        <v>5</v>
      </c>
      <c r="B140" t="s">
        <v>35</v>
      </c>
      <c r="C140" t="s">
        <v>29</v>
      </c>
      <c r="D140" s="4">
        <v>4480</v>
      </c>
      <c r="E140" s="5">
        <v>357</v>
      </c>
      <c r="F140">
        <f>_xlfn.XLOOKUP(data[[#This Row],[Product]],products[Product],products[Cost per unit])</f>
        <v>7.16</v>
      </c>
      <c r="G140" s="42">
        <f>data[[#This Row],[Cost per unit]]*data[[#This Row],[Units]]</f>
        <v>2556.12</v>
      </c>
    </row>
    <row r="141" spans="1:7" x14ac:dyDescent="0.25">
      <c r="A141" t="s">
        <v>9</v>
      </c>
      <c r="B141" t="s">
        <v>37</v>
      </c>
      <c r="C141" t="s">
        <v>4</v>
      </c>
      <c r="D141" s="4">
        <v>259</v>
      </c>
      <c r="E141" s="5">
        <v>207</v>
      </c>
      <c r="F141">
        <f>_xlfn.XLOOKUP(data[[#This Row],[Product]],products[Product],products[Cost per unit])</f>
        <v>11.88</v>
      </c>
      <c r="G141" s="42">
        <f>data[[#This Row],[Cost per unit]]*data[[#This Row],[Units]]</f>
        <v>2459.1600000000003</v>
      </c>
    </row>
    <row r="142" spans="1:7" x14ac:dyDescent="0.25">
      <c r="A142" t="s">
        <v>8</v>
      </c>
      <c r="B142" t="s">
        <v>37</v>
      </c>
      <c r="C142" t="s">
        <v>30</v>
      </c>
      <c r="D142" s="4">
        <v>42</v>
      </c>
      <c r="E142" s="5">
        <v>150</v>
      </c>
      <c r="F142">
        <f>_xlfn.XLOOKUP(data[[#This Row],[Product]],products[Product],products[Cost per unit])</f>
        <v>14.49</v>
      </c>
      <c r="G142" s="42">
        <f>data[[#This Row],[Cost per unit]]*data[[#This Row],[Units]]</f>
        <v>2173.5</v>
      </c>
    </row>
    <row r="143" spans="1:7" x14ac:dyDescent="0.25">
      <c r="A143" t="s">
        <v>41</v>
      </c>
      <c r="B143" t="s">
        <v>36</v>
      </c>
      <c r="C143" t="s">
        <v>26</v>
      </c>
      <c r="D143" s="4">
        <v>98</v>
      </c>
      <c r="E143" s="5">
        <v>204</v>
      </c>
      <c r="F143">
        <f>_xlfn.XLOOKUP(data[[#This Row],[Product]],products[Product],products[Cost per unit])</f>
        <v>5.6</v>
      </c>
      <c r="G143" s="42">
        <f>data[[#This Row],[Cost per unit]]*data[[#This Row],[Units]]</f>
        <v>1142.3999999999999</v>
      </c>
    </row>
    <row r="144" spans="1:7" x14ac:dyDescent="0.25">
      <c r="A144" t="s">
        <v>7</v>
      </c>
      <c r="B144" t="s">
        <v>35</v>
      </c>
      <c r="C144" t="s">
        <v>27</v>
      </c>
      <c r="D144" s="4">
        <v>2478</v>
      </c>
      <c r="E144" s="5">
        <v>21</v>
      </c>
      <c r="F144">
        <f>_xlfn.XLOOKUP(data[[#This Row],[Product]],products[Product],products[Cost per unit])</f>
        <v>16.73</v>
      </c>
      <c r="G144" s="42">
        <f>data[[#This Row],[Cost per unit]]*data[[#This Row],[Units]]</f>
        <v>351.33</v>
      </c>
    </row>
    <row r="145" spans="1:7" x14ac:dyDescent="0.25">
      <c r="A145" t="s">
        <v>41</v>
      </c>
      <c r="B145" t="s">
        <v>34</v>
      </c>
      <c r="C145" t="s">
        <v>33</v>
      </c>
      <c r="D145" s="4">
        <v>7847</v>
      </c>
      <c r="E145" s="5">
        <v>174</v>
      </c>
      <c r="F145">
        <f>_xlfn.XLOOKUP(data[[#This Row],[Product]],products[Product],products[Cost per unit])</f>
        <v>12.37</v>
      </c>
      <c r="G145" s="42">
        <f>data[[#This Row],[Cost per unit]]*data[[#This Row],[Units]]</f>
        <v>2152.3799999999997</v>
      </c>
    </row>
    <row r="146" spans="1:7" x14ac:dyDescent="0.25">
      <c r="A146" t="s">
        <v>2</v>
      </c>
      <c r="B146" t="s">
        <v>37</v>
      </c>
      <c r="C146" t="s">
        <v>17</v>
      </c>
      <c r="D146" s="4">
        <v>9926</v>
      </c>
      <c r="E146" s="5">
        <v>201</v>
      </c>
      <c r="F146">
        <f>_xlfn.XLOOKUP(data[[#This Row],[Product]],products[Product],products[Cost per unit])</f>
        <v>3.11</v>
      </c>
      <c r="G146" s="42">
        <f>data[[#This Row],[Cost per unit]]*data[[#This Row],[Units]]</f>
        <v>625.11</v>
      </c>
    </row>
    <row r="147" spans="1:7" x14ac:dyDescent="0.25">
      <c r="A147" t="s">
        <v>8</v>
      </c>
      <c r="B147" t="s">
        <v>38</v>
      </c>
      <c r="C147" t="s">
        <v>13</v>
      </c>
      <c r="D147" s="4">
        <v>819</v>
      </c>
      <c r="E147" s="5">
        <v>510</v>
      </c>
      <c r="F147">
        <f>_xlfn.XLOOKUP(data[[#This Row],[Product]],products[Product],products[Cost per unit])</f>
        <v>9.33</v>
      </c>
      <c r="G147" s="42">
        <f>data[[#This Row],[Cost per unit]]*data[[#This Row],[Units]]</f>
        <v>4758.3</v>
      </c>
    </row>
    <row r="148" spans="1:7" x14ac:dyDescent="0.25">
      <c r="A148" t="s">
        <v>6</v>
      </c>
      <c r="B148" t="s">
        <v>39</v>
      </c>
      <c r="C148" t="s">
        <v>29</v>
      </c>
      <c r="D148" s="4">
        <v>3052</v>
      </c>
      <c r="E148" s="5">
        <v>378</v>
      </c>
      <c r="F148">
        <f>_xlfn.XLOOKUP(data[[#This Row],[Product]],products[Product],products[Cost per unit])</f>
        <v>7.16</v>
      </c>
      <c r="G148" s="42">
        <f>data[[#This Row],[Cost per unit]]*data[[#This Row],[Units]]</f>
        <v>2706.48</v>
      </c>
    </row>
    <row r="149" spans="1:7" x14ac:dyDescent="0.25">
      <c r="A149" t="s">
        <v>9</v>
      </c>
      <c r="B149" t="s">
        <v>34</v>
      </c>
      <c r="C149" t="s">
        <v>21</v>
      </c>
      <c r="D149" s="4">
        <v>6832</v>
      </c>
      <c r="E149" s="5">
        <v>27</v>
      </c>
      <c r="F149">
        <f>_xlfn.XLOOKUP(data[[#This Row],[Product]],products[Product],products[Cost per unit])</f>
        <v>9</v>
      </c>
      <c r="G149" s="42">
        <f>data[[#This Row],[Cost per unit]]*data[[#This Row],[Units]]</f>
        <v>243</v>
      </c>
    </row>
    <row r="150" spans="1:7" x14ac:dyDescent="0.25">
      <c r="A150" t="s">
        <v>2</v>
      </c>
      <c r="B150" t="s">
        <v>39</v>
      </c>
      <c r="C150" t="s">
        <v>16</v>
      </c>
      <c r="D150" s="4">
        <v>2016</v>
      </c>
      <c r="E150" s="5">
        <v>117</v>
      </c>
      <c r="F150">
        <f>_xlfn.XLOOKUP(data[[#This Row],[Product]],products[Product],products[Cost per unit])</f>
        <v>8.7899999999999991</v>
      </c>
      <c r="G150" s="42">
        <f>data[[#This Row],[Cost per unit]]*data[[#This Row],[Units]]</f>
        <v>1028.4299999999998</v>
      </c>
    </row>
    <row r="151" spans="1:7" x14ac:dyDescent="0.25">
      <c r="A151" t="s">
        <v>6</v>
      </c>
      <c r="B151" t="s">
        <v>38</v>
      </c>
      <c r="C151" t="s">
        <v>21</v>
      </c>
      <c r="D151" s="4">
        <v>7322</v>
      </c>
      <c r="E151" s="5">
        <v>36</v>
      </c>
      <c r="F151">
        <f>_xlfn.XLOOKUP(data[[#This Row],[Product]],products[Product],products[Cost per unit])</f>
        <v>9</v>
      </c>
      <c r="G151" s="42">
        <f>data[[#This Row],[Cost per unit]]*data[[#This Row],[Units]]</f>
        <v>324</v>
      </c>
    </row>
    <row r="152" spans="1:7" x14ac:dyDescent="0.25">
      <c r="A152" t="s">
        <v>8</v>
      </c>
      <c r="B152" t="s">
        <v>35</v>
      </c>
      <c r="C152" t="s">
        <v>33</v>
      </c>
      <c r="D152" s="4">
        <v>357</v>
      </c>
      <c r="E152" s="5">
        <v>126</v>
      </c>
      <c r="F152">
        <f>_xlfn.XLOOKUP(data[[#This Row],[Product]],products[Product],products[Cost per unit])</f>
        <v>12.37</v>
      </c>
      <c r="G152" s="42">
        <f>data[[#This Row],[Cost per unit]]*data[[#This Row],[Units]]</f>
        <v>1558.62</v>
      </c>
    </row>
    <row r="153" spans="1:7" x14ac:dyDescent="0.25">
      <c r="A153" t="s">
        <v>9</v>
      </c>
      <c r="B153" t="s">
        <v>39</v>
      </c>
      <c r="C153" t="s">
        <v>25</v>
      </c>
      <c r="D153" s="4">
        <v>3192</v>
      </c>
      <c r="E153" s="5">
        <v>72</v>
      </c>
      <c r="F153">
        <f>_xlfn.XLOOKUP(data[[#This Row],[Product]],products[Product],products[Cost per unit])</f>
        <v>13.15</v>
      </c>
      <c r="G153" s="42">
        <f>data[[#This Row],[Cost per unit]]*data[[#This Row],[Units]]</f>
        <v>946.80000000000007</v>
      </c>
    </row>
    <row r="154" spans="1:7" x14ac:dyDescent="0.25">
      <c r="A154" t="s">
        <v>7</v>
      </c>
      <c r="B154" t="s">
        <v>36</v>
      </c>
      <c r="C154" t="s">
        <v>22</v>
      </c>
      <c r="D154" s="4">
        <v>8435</v>
      </c>
      <c r="E154" s="5">
        <v>42</v>
      </c>
      <c r="F154">
        <f>_xlfn.XLOOKUP(data[[#This Row],[Product]],products[Product],products[Cost per unit])</f>
        <v>9.77</v>
      </c>
      <c r="G154" s="42">
        <f>data[[#This Row],[Cost per unit]]*data[[#This Row],[Units]]</f>
        <v>410.34</v>
      </c>
    </row>
    <row r="155" spans="1:7" x14ac:dyDescent="0.25">
      <c r="A155" t="s">
        <v>40</v>
      </c>
      <c r="B155" t="s">
        <v>39</v>
      </c>
      <c r="C155" t="s">
        <v>29</v>
      </c>
      <c r="D155" s="4">
        <v>0</v>
      </c>
      <c r="E155" s="5">
        <v>135</v>
      </c>
      <c r="F155">
        <f>_xlfn.XLOOKUP(data[[#This Row],[Product]],products[Product],products[Cost per unit])</f>
        <v>7.16</v>
      </c>
      <c r="G155" s="42">
        <f>data[[#This Row],[Cost per unit]]*data[[#This Row],[Units]]</f>
        <v>966.6</v>
      </c>
    </row>
    <row r="156" spans="1:7" x14ac:dyDescent="0.25">
      <c r="A156" t="s">
        <v>7</v>
      </c>
      <c r="B156" t="s">
        <v>34</v>
      </c>
      <c r="C156" t="s">
        <v>24</v>
      </c>
      <c r="D156" s="4">
        <v>8862</v>
      </c>
      <c r="E156" s="5">
        <v>189</v>
      </c>
      <c r="F156">
        <f>_xlfn.XLOOKUP(data[[#This Row],[Product]],products[Product],products[Cost per unit])</f>
        <v>4.97</v>
      </c>
      <c r="G156" s="42">
        <f>data[[#This Row],[Cost per unit]]*data[[#This Row],[Units]]</f>
        <v>939.32999999999993</v>
      </c>
    </row>
    <row r="157" spans="1:7" x14ac:dyDescent="0.25">
      <c r="A157" t="s">
        <v>6</v>
      </c>
      <c r="B157" t="s">
        <v>37</v>
      </c>
      <c r="C157" t="s">
        <v>28</v>
      </c>
      <c r="D157" s="4">
        <v>3556</v>
      </c>
      <c r="E157" s="5">
        <v>459</v>
      </c>
      <c r="F157">
        <f>_xlfn.XLOOKUP(data[[#This Row],[Product]],products[Product],products[Cost per unit])</f>
        <v>10.38</v>
      </c>
      <c r="G157" s="42">
        <f>data[[#This Row],[Cost per unit]]*data[[#This Row],[Units]]</f>
        <v>4764.42</v>
      </c>
    </row>
    <row r="158" spans="1:7" x14ac:dyDescent="0.25">
      <c r="A158" t="s">
        <v>5</v>
      </c>
      <c r="B158" t="s">
        <v>34</v>
      </c>
      <c r="C158" t="s">
        <v>15</v>
      </c>
      <c r="D158" s="4">
        <v>7280</v>
      </c>
      <c r="E158" s="5">
        <v>201</v>
      </c>
      <c r="F158">
        <f>_xlfn.XLOOKUP(data[[#This Row],[Product]],products[Product],products[Cost per unit])</f>
        <v>11.73</v>
      </c>
      <c r="G158" s="42">
        <f>data[[#This Row],[Cost per unit]]*data[[#This Row],[Units]]</f>
        <v>2357.73</v>
      </c>
    </row>
    <row r="159" spans="1:7" x14ac:dyDescent="0.25">
      <c r="A159" t="s">
        <v>6</v>
      </c>
      <c r="B159" t="s">
        <v>34</v>
      </c>
      <c r="C159" t="s">
        <v>30</v>
      </c>
      <c r="D159" s="4">
        <v>3402</v>
      </c>
      <c r="E159" s="5">
        <v>366</v>
      </c>
      <c r="F159">
        <f>_xlfn.XLOOKUP(data[[#This Row],[Product]],products[Product],products[Cost per unit])</f>
        <v>14.49</v>
      </c>
      <c r="G159" s="42">
        <f>data[[#This Row],[Cost per unit]]*data[[#This Row],[Units]]</f>
        <v>5303.34</v>
      </c>
    </row>
    <row r="160" spans="1:7" x14ac:dyDescent="0.25">
      <c r="A160" t="s">
        <v>3</v>
      </c>
      <c r="B160" t="s">
        <v>37</v>
      </c>
      <c r="C160" t="s">
        <v>29</v>
      </c>
      <c r="D160" s="4">
        <v>4592</v>
      </c>
      <c r="E160" s="5">
        <v>324</v>
      </c>
      <c r="F160">
        <f>_xlfn.XLOOKUP(data[[#This Row],[Product]],products[Product],products[Cost per unit])</f>
        <v>7.16</v>
      </c>
      <c r="G160" s="42">
        <f>data[[#This Row],[Cost per unit]]*data[[#This Row],[Units]]</f>
        <v>2319.84</v>
      </c>
    </row>
    <row r="161" spans="1:7" x14ac:dyDescent="0.25">
      <c r="A161" t="s">
        <v>9</v>
      </c>
      <c r="B161" t="s">
        <v>35</v>
      </c>
      <c r="C161" t="s">
        <v>15</v>
      </c>
      <c r="D161" s="4">
        <v>7833</v>
      </c>
      <c r="E161" s="5">
        <v>243</v>
      </c>
      <c r="F161">
        <f>_xlfn.XLOOKUP(data[[#This Row],[Product]],products[Product],products[Cost per unit])</f>
        <v>11.73</v>
      </c>
      <c r="G161" s="42">
        <f>data[[#This Row],[Cost per unit]]*data[[#This Row],[Units]]</f>
        <v>2850.3900000000003</v>
      </c>
    </row>
    <row r="162" spans="1:7" x14ac:dyDescent="0.25">
      <c r="A162" t="s">
        <v>2</v>
      </c>
      <c r="B162" t="s">
        <v>39</v>
      </c>
      <c r="C162" t="s">
        <v>21</v>
      </c>
      <c r="D162" s="4">
        <v>7651</v>
      </c>
      <c r="E162" s="5">
        <v>213</v>
      </c>
      <c r="F162">
        <f>_xlfn.XLOOKUP(data[[#This Row],[Product]],products[Product],products[Cost per unit])</f>
        <v>9</v>
      </c>
      <c r="G162" s="42">
        <f>data[[#This Row],[Cost per unit]]*data[[#This Row],[Units]]</f>
        <v>1917</v>
      </c>
    </row>
    <row r="163" spans="1:7" x14ac:dyDescent="0.25">
      <c r="A163" t="s">
        <v>40</v>
      </c>
      <c r="B163" t="s">
        <v>35</v>
      </c>
      <c r="C163" t="s">
        <v>30</v>
      </c>
      <c r="D163" s="4">
        <v>2275</v>
      </c>
      <c r="E163" s="5">
        <v>447</v>
      </c>
      <c r="F163">
        <f>_xlfn.XLOOKUP(data[[#This Row],[Product]],products[Product],products[Cost per unit])</f>
        <v>14.49</v>
      </c>
      <c r="G163" s="42">
        <f>data[[#This Row],[Cost per unit]]*data[[#This Row],[Units]]</f>
        <v>6477.03</v>
      </c>
    </row>
    <row r="164" spans="1:7" x14ac:dyDescent="0.25">
      <c r="A164" t="s">
        <v>40</v>
      </c>
      <c r="B164" t="s">
        <v>38</v>
      </c>
      <c r="C164" t="s">
        <v>13</v>
      </c>
      <c r="D164" s="4">
        <v>5670</v>
      </c>
      <c r="E164" s="5">
        <v>297</v>
      </c>
      <c r="F164">
        <f>_xlfn.XLOOKUP(data[[#This Row],[Product]],products[Product],products[Cost per unit])</f>
        <v>9.33</v>
      </c>
      <c r="G164" s="42">
        <f>data[[#This Row],[Cost per unit]]*data[[#This Row],[Units]]</f>
        <v>2771.01</v>
      </c>
    </row>
    <row r="165" spans="1:7" x14ac:dyDescent="0.25">
      <c r="A165" t="s">
        <v>7</v>
      </c>
      <c r="B165" t="s">
        <v>35</v>
      </c>
      <c r="C165" t="s">
        <v>16</v>
      </c>
      <c r="D165" s="4">
        <v>2135</v>
      </c>
      <c r="E165" s="5">
        <v>27</v>
      </c>
      <c r="F165">
        <f>_xlfn.XLOOKUP(data[[#This Row],[Product]],products[Product],products[Cost per unit])</f>
        <v>8.7899999999999991</v>
      </c>
      <c r="G165" s="42">
        <f>data[[#This Row],[Cost per unit]]*data[[#This Row],[Units]]</f>
        <v>237.32999999999998</v>
      </c>
    </row>
    <row r="166" spans="1:7" x14ac:dyDescent="0.25">
      <c r="A166" t="s">
        <v>40</v>
      </c>
      <c r="B166" t="s">
        <v>34</v>
      </c>
      <c r="C166" t="s">
        <v>23</v>
      </c>
      <c r="D166" s="4">
        <v>2779</v>
      </c>
      <c r="E166" s="5">
        <v>75</v>
      </c>
      <c r="F166">
        <f>_xlfn.XLOOKUP(data[[#This Row],[Product]],products[Product],products[Cost per unit])</f>
        <v>6.49</v>
      </c>
      <c r="G166" s="42">
        <f>data[[#This Row],[Cost per unit]]*data[[#This Row],[Units]]</f>
        <v>486.75</v>
      </c>
    </row>
    <row r="167" spans="1:7" x14ac:dyDescent="0.25">
      <c r="A167" t="s">
        <v>10</v>
      </c>
      <c r="B167" t="s">
        <v>39</v>
      </c>
      <c r="C167" t="s">
        <v>33</v>
      </c>
      <c r="D167" s="4">
        <v>12950</v>
      </c>
      <c r="E167" s="5">
        <v>30</v>
      </c>
      <c r="F167">
        <f>_xlfn.XLOOKUP(data[[#This Row],[Product]],products[Product],products[Cost per unit])</f>
        <v>12.37</v>
      </c>
      <c r="G167" s="42">
        <f>data[[#This Row],[Cost per unit]]*data[[#This Row],[Units]]</f>
        <v>371.09999999999997</v>
      </c>
    </row>
    <row r="168" spans="1:7" x14ac:dyDescent="0.25">
      <c r="A168" t="s">
        <v>7</v>
      </c>
      <c r="B168" t="s">
        <v>36</v>
      </c>
      <c r="C168" t="s">
        <v>18</v>
      </c>
      <c r="D168" s="4">
        <v>2646</v>
      </c>
      <c r="E168" s="5">
        <v>177</v>
      </c>
      <c r="F168">
        <f>_xlfn.XLOOKUP(data[[#This Row],[Product]],products[Product],products[Cost per unit])</f>
        <v>6.47</v>
      </c>
      <c r="G168" s="42">
        <f>data[[#This Row],[Cost per unit]]*data[[#This Row],[Units]]</f>
        <v>1145.19</v>
      </c>
    </row>
    <row r="169" spans="1:7" x14ac:dyDescent="0.25">
      <c r="A169" t="s">
        <v>40</v>
      </c>
      <c r="B169" t="s">
        <v>34</v>
      </c>
      <c r="C169" t="s">
        <v>33</v>
      </c>
      <c r="D169" s="4">
        <v>3794</v>
      </c>
      <c r="E169" s="5">
        <v>159</v>
      </c>
      <c r="F169">
        <f>_xlfn.XLOOKUP(data[[#This Row],[Product]],products[Product],products[Cost per unit])</f>
        <v>12.37</v>
      </c>
      <c r="G169" s="42">
        <f>data[[#This Row],[Cost per unit]]*data[[#This Row],[Units]]</f>
        <v>1966.83</v>
      </c>
    </row>
    <row r="170" spans="1:7" x14ac:dyDescent="0.25">
      <c r="A170" t="s">
        <v>3</v>
      </c>
      <c r="B170" t="s">
        <v>35</v>
      </c>
      <c r="C170" t="s">
        <v>33</v>
      </c>
      <c r="D170" s="4">
        <v>819</v>
      </c>
      <c r="E170" s="5">
        <v>306</v>
      </c>
      <c r="F170">
        <f>_xlfn.XLOOKUP(data[[#This Row],[Product]],products[Product],products[Cost per unit])</f>
        <v>12.37</v>
      </c>
      <c r="G170" s="42">
        <f>data[[#This Row],[Cost per unit]]*data[[#This Row],[Units]]</f>
        <v>3785.22</v>
      </c>
    </row>
    <row r="171" spans="1:7" x14ac:dyDescent="0.25">
      <c r="A171" t="s">
        <v>3</v>
      </c>
      <c r="B171" t="s">
        <v>34</v>
      </c>
      <c r="C171" t="s">
        <v>20</v>
      </c>
      <c r="D171" s="4">
        <v>2583</v>
      </c>
      <c r="E171" s="5">
        <v>18</v>
      </c>
      <c r="F171">
        <f>_xlfn.XLOOKUP(data[[#This Row],[Product]],products[Product],products[Cost per unit])</f>
        <v>10.62</v>
      </c>
      <c r="G171" s="42">
        <f>data[[#This Row],[Cost per unit]]*data[[#This Row],[Units]]</f>
        <v>191.16</v>
      </c>
    </row>
    <row r="172" spans="1:7" x14ac:dyDescent="0.25">
      <c r="A172" t="s">
        <v>7</v>
      </c>
      <c r="B172" t="s">
        <v>35</v>
      </c>
      <c r="C172" t="s">
        <v>19</v>
      </c>
      <c r="D172" s="4">
        <v>4585</v>
      </c>
      <c r="E172" s="5">
        <v>240</v>
      </c>
      <c r="F172">
        <f>_xlfn.XLOOKUP(data[[#This Row],[Product]],products[Product],products[Cost per unit])</f>
        <v>7.64</v>
      </c>
      <c r="G172" s="42">
        <f>data[[#This Row],[Cost per unit]]*data[[#This Row],[Units]]</f>
        <v>1833.6</v>
      </c>
    </row>
    <row r="173" spans="1:7" x14ac:dyDescent="0.25">
      <c r="A173" t="s">
        <v>5</v>
      </c>
      <c r="B173" t="s">
        <v>34</v>
      </c>
      <c r="C173" t="s">
        <v>33</v>
      </c>
      <c r="D173" s="4">
        <v>1652</v>
      </c>
      <c r="E173" s="5">
        <v>93</v>
      </c>
      <c r="F173">
        <f>_xlfn.XLOOKUP(data[[#This Row],[Product]],products[Product],products[Cost per unit])</f>
        <v>12.37</v>
      </c>
      <c r="G173" s="42">
        <f>data[[#This Row],[Cost per unit]]*data[[#This Row],[Units]]</f>
        <v>1150.4099999999999</v>
      </c>
    </row>
    <row r="174" spans="1:7" x14ac:dyDescent="0.25">
      <c r="A174" t="s">
        <v>10</v>
      </c>
      <c r="B174" t="s">
        <v>34</v>
      </c>
      <c r="C174" t="s">
        <v>26</v>
      </c>
      <c r="D174" s="4">
        <v>4991</v>
      </c>
      <c r="E174" s="5">
        <v>9</v>
      </c>
      <c r="F174">
        <f>_xlfn.XLOOKUP(data[[#This Row],[Product]],products[Product],products[Cost per unit])</f>
        <v>5.6</v>
      </c>
      <c r="G174" s="42">
        <f>data[[#This Row],[Cost per unit]]*data[[#This Row],[Units]]</f>
        <v>50.4</v>
      </c>
    </row>
    <row r="175" spans="1:7" x14ac:dyDescent="0.25">
      <c r="A175" t="s">
        <v>8</v>
      </c>
      <c r="B175" t="s">
        <v>34</v>
      </c>
      <c r="C175" t="s">
        <v>16</v>
      </c>
      <c r="D175" s="4">
        <v>2009</v>
      </c>
      <c r="E175" s="5">
        <v>219</v>
      </c>
      <c r="F175">
        <f>_xlfn.XLOOKUP(data[[#This Row],[Product]],products[Product],products[Cost per unit])</f>
        <v>8.7899999999999991</v>
      </c>
      <c r="G175" s="42">
        <f>data[[#This Row],[Cost per unit]]*data[[#This Row],[Units]]</f>
        <v>1925.0099999999998</v>
      </c>
    </row>
    <row r="176" spans="1:7" x14ac:dyDescent="0.25">
      <c r="A176" t="s">
        <v>2</v>
      </c>
      <c r="B176" t="s">
        <v>39</v>
      </c>
      <c r="C176" t="s">
        <v>22</v>
      </c>
      <c r="D176" s="4">
        <v>1568</v>
      </c>
      <c r="E176" s="5">
        <v>141</v>
      </c>
      <c r="F176">
        <f>_xlfn.XLOOKUP(data[[#This Row],[Product]],products[Product],products[Cost per unit])</f>
        <v>9.77</v>
      </c>
      <c r="G176" s="42">
        <f>data[[#This Row],[Cost per unit]]*data[[#This Row],[Units]]</f>
        <v>1377.57</v>
      </c>
    </row>
    <row r="177" spans="1:7" x14ac:dyDescent="0.25">
      <c r="A177" t="s">
        <v>41</v>
      </c>
      <c r="B177" t="s">
        <v>37</v>
      </c>
      <c r="C177" t="s">
        <v>20</v>
      </c>
      <c r="D177" s="4">
        <v>3388</v>
      </c>
      <c r="E177" s="5">
        <v>123</v>
      </c>
      <c r="F177">
        <f>_xlfn.XLOOKUP(data[[#This Row],[Product]],products[Product],products[Cost per unit])</f>
        <v>10.62</v>
      </c>
      <c r="G177" s="42">
        <f>data[[#This Row],[Cost per unit]]*data[[#This Row],[Units]]</f>
        <v>1306.26</v>
      </c>
    </row>
    <row r="178" spans="1:7" x14ac:dyDescent="0.25">
      <c r="A178" t="s">
        <v>40</v>
      </c>
      <c r="B178" t="s">
        <v>38</v>
      </c>
      <c r="C178" t="s">
        <v>24</v>
      </c>
      <c r="D178" s="4">
        <v>623</v>
      </c>
      <c r="E178" s="5">
        <v>51</v>
      </c>
      <c r="F178">
        <f>_xlfn.XLOOKUP(data[[#This Row],[Product]],products[Product],products[Cost per unit])</f>
        <v>4.97</v>
      </c>
      <c r="G178" s="42">
        <f>data[[#This Row],[Cost per unit]]*data[[#This Row],[Units]]</f>
        <v>253.47</v>
      </c>
    </row>
    <row r="179" spans="1:7" x14ac:dyDescent="0.25">
      <c r="A179" t="s">
        <v>6</v>
      </c>
      <c r="B179" t="s">
        <v>36</v>
      </c>
      <c r="C179" t="s">
        <v>4</v>
      </c>
      <c r="D179" s="4">
        <v>10073</v>
      </c>
      <c r="E179" s="5">
        <v>120</v>
      </c>
      <c r="F179">
        <f>_xlfn.XLOOKUP(data[[#This Row],[Product]],products[Product],products[Cost per unit])</f>
        <v>11.88</v>
      </c>
      <c r="G179" s="42">
        <f>data[[#This Row],[Cost per unit]]*data[[#This Row],[Units]]</f>
        <v>1425.6000000000001</v>
      </c>
    </row>
    <row r="180" spans="1:7" x14ac:dyDescent="0.25">
      <c r="A180" t="s">
        <v>8</v>
      </c>
      <c r="B180" t="s">
        <v>39</v>
      </c>
      <c r="C180" t="s">
        <v>26</v>
      </c>
      <c r="D180" s="4">
        <v>1561</v>
      </c>
      <c r="E180" s="5">
        <v>27</v>
      </c>
      <c r="F180">
        <f>_xlfn.XLOOKUP(data[[#This Row],[Product]],products[Product],products[Cost per unit])</f>
        <v>5.6</v>
      </c>
      <c r="G180" s="42">
        <f>data[[#This Row],[Cost per unit]]*data[[#This Row],[Units]]</f>
        <v>151.19999999999999</v>
      </c>
    </row>
    <row r="181" spans="1:7" x14ac:dyDescent="0.25">
      <c r="A181" t="s">
        <v>9</v>
      </c>
      <c r="B181" t="s">
        <v>36</v>
      </c>
      <c r="C181" t="s">
        <v>27</v>
      </c>
      <c r="D181" s="4">
        <v>11522</v>
      </c>
      <c r="E181" s="5">
        <v>204</v>
      </c>
      <c r="F181">
        <f>_xlfn.XLOOKUP(data[[#This Row],[Product]],products[Product],products[Cost per unit])</f>
        <v>16.73</v>
      </c>
      <c r="G181" s="42">
        <f>data[[#This Row],[Cost per unit]]*data[[#This Row],[Units]]</f>
        <v>3412.92</v>
      </c>
    </row>
    <row r="182" spans="1:7" x14ac:dyDescent="0.25">
      <c r="A182" t="s">
        <v>6</v>
      </c>
      <c r="B182" t="s">
        <v>38</v>
      </c>
      <c r="C182" t="s">
        <v>13</v>
      </c>
      <c r="D182" s="4">
        <v>2317</v>
      </c>
      <c r="E182" s="5">
        <v>123</v>
      </c>
      <c r="F182">
        <f>_xlfn.XLOOKUP(data[[#This Row],[Product]],products[Product],products[Cost per unit])</f>
        <v>9.33</v>
      </c>
      <c r="G182" s="42">
        <f>data[[#This Row],[Cost per unit]]*data[[#This Row],[Units]]</f>
        <v>1147.5899999999999</v>
      </c>
    </row>
    <row r="183" spans="1:7" x14ac:dyDescent="0.25">
      <c r="A183" t="s">
        <v>10</v>
      </c>
      <c r="B183" t="s">
        <v>37</v>
      </c>
      <c r="C183" t="s">
        <v>28</v>
      </c>
      <c r="D183" s="4">
        <v>3059</v>
      </c>
      <c r="E183" s="5">
        <v>27</v>
      </c>
      <c r="F183">
        <f>_xlfn.XLOOKUP(data[[#This Row],[Product]],products[Product],products[Cost per unit])</f>
        <v>10.38</v>
      </c>
      <c r="G183" s="42">
        <f>data[[#This Row],[Cost per unit]]*data[[#This Row],[Units]]</f>
        <v>280.26000000000005</v>
      </c>
    </row>
    <row r="184" spans="1:7" x14ac:dyDescent="0.25">
      <c r="A184" t="s">
        <v>41</v>
      </c>
      <c r="B184" t="s">
        <v>37</v>
      </c>
      <c r="C184" t="s">
        <v>26</v>
      </c>
      <c r="D184" s="4">
        <v>2324</v>
      </c>
      <c r="E184" s="5">
        <v>177</v>
      </c>
      <c r="F184">
        <f>_xlfn.XLOOKUP(data[[#This Row],[Product]],products[Product],products[Cost per unit])</f>
        <v>5.6</v>
      </c>
      <c r="G184" s="42">
        <f>data[[#This Row],[Cost per unit]]*data[[#This Row],[Units]]</f>
        <v>991.19999999999993</v>
      </c>
    </row>
    <row r="185" spans="1:7" x14ac:dyDescent="0.25">
      <c r="A185" t="s">
        <v>3</v>
      </c>
      <c r="B185" t="s">
        <v>39</v>
      </c>
      <c r="C185" t="s">
        <v>26</v>
      </c>
      <c r="D185" s="4">
        <v>4956</v>
      </c>
      <c r="E185" s="5">
        <v>171</v>
      </c>
      <c r="F185">
        <f>_xlfn.XLOOKUP(data[[#This Row],[Product]],products[Product],products[Cost per unit])</f>
        <v>5.6</v>
      </c>
      <c r="G185" s="42">
        <f>data[[#This Row],[Cost per unit]]*data[[#This Row],[Units]]</f>
        <v>957.59999999999991</v>
      </c>
    </row>
    <row r="186" spans="1:7" x14ac:dyDescent="0.25">
      <c r="A186" t="s">
        <v>10</v>
      </c>
      <c r="B186" t="s">
        <v>34</v>
      </c>
      <c r="C186" t="s">
        <v>19</v>
      </c>
      <c r="D186" s="4">
        <v>5355</v>
      </c>
      <c r="E186" s="5">
        <v>204</v>
      </c>
      <c r="F186">
        <f>_xlfn.XLOOKUP(data[[#This Row],[Product]],products[Product],products[Cost per unit])</f>
        <v>7.64</v>
      </c>
      <c r="G186" s="42">
        <f>data[[#This Row],[Cost per unit]]*data[[#This Row],[Units]]</f>
        <v>1558.56</v>
      </c>
    </row>
    <row r="187" spans="1:7" x14ac:dyDescent="0.25">
      <c r="A187" t="s">
        <v>3</v>
      </c>
      <c r="B187" t="s">
        <v>34</v>
      </c>
      <c r="C187" t="s">
        <v>14</v>
      </c>
      <c r="D187" s="4">
        <v>7259</v>
      </c>
      <c r="E187" s="5">
        <v>276</v>
      </c>
      <c r="F187">
        <f>_xlfn.XLOOKUP(data[[#This Row],[Product]],products[Product],products[Cost per unit])</f>
        <v>11.7</v>
      </c>
      <c r="G187" s="42">
        <f>data[[#This Row],[Cost per unit]]*data[[#This Row],[Units]]</f>
        <v>3229.2</v>
      </c>
    </row>
    <row r="188" spans="1:7" x14ac:dyDescent="0.25">
      <c r="A188" t="s">
        <v>8</v>
      </c>
      <c r="B188" t="s">
        <v>37</v>
      </c>
      <c r="C188" t="s">
        <v>26</v>
      </c>
      <c r="D188" s="4">
        <v>6279</v>
      </c>
      <c r="E188" s="5">
        <v>45</v>
      </c>
      <c r="F188">
        <f>_xlfn.XLOOKUP(data[[#This Row],[Product]],products[Product],products[Cost per unit])</f>
        <v>5.6</v>
      </c>
      <c r="G188" s="42">
        <f>data[[#This Row],[Cost per unit]]*data[[#This Row],[Units]]</f>
        <v>251.99999999999997</v>
      </c>
    </row>
    <row r="189" spans="1:7" x14ac:dyDescent="0.25">
      <c r="A189" t="s">
        <v>40</v>
      </c>
      <c r="B189" t="s">
        <v>38</v>
      </c>
      <c r="C189" t="s">
        <v>29</v>
      </c>
      <c r="D189" s="4">
        <v>2541</v>
      </c>
      <c r="E189" s="5">
        <v>45</v>
      </c>
      <c r="F189">
        <f>_xlfn.XLOOKUP(data[[#This Row],[Product]],products[Product],products[Cost per unit])</f>
        <v>7.16</v>
      </c>
      <c r="G189" s="42">
        <f>data[[#This Row],[Cost per unit]]*data[[#This Row],[Units]]</f>
        <v>322.2</v>
      </c>
    </row>
    <row r="190" spans="1:7" x14ac:dyDescent="0.25">
      <c r="A190" t="s">
        <v>6</v>
      </c>
      <c r="B190" t="s">
        <v>35</v>
      </c>
      <c r="C190" t="s">
        <v>27</v>
      </c>
      <c r="D190" s="4">
        <v>3864</v>
      </c>
      <c r="E190" s="5">
        <v>177</v>
      </c>
      <c r="F190">
        <f>_xlfn.XLOOKUP(data[[#This Row],[Product]],products[Product],products[Cost per unit])</f>
        <v>16.73</v>
      </c>
      <c r="G190" s="42">
        <f>data[[#This Row],[Cost per unit]]*data[[#This Row],[Units]]</f>
        <v>2961.21</v>
      </c>
    </row>
    <row r="191" spans="1:7" x14ac:dyDescent="0.25">
      <c r="A191" t="s">
        <v>5</v>
      </c>
      <c r="B191" t="s">
        <v>36</v>
      </c>
      <c r="C191" t="s">
        <v>13</v>
      </c>
      <c r="D191" s="4">
        <v>6146</v>
      </c>
      <c r="E191" s="5">
        <v>63</v>
      </c>
      <c r="F191">
        <f>_xlfn.XLOOKUP(data[[#This Row],[Product]],products[Product],products[Cost per unit])</f>
        <v>9.33</v>
      </c>
      <c r="G191" s="42">
        <f>data[[#This Row],[Cost per unit]]*data[[#This Row],[Units]]</f>
        <v>587.79</v>
      </c>
    </row>
    <row r="192" spans="1:7" x14ac:dyDescent="0.25">
      <c r="A192" t="s">
        <v>9</v>
      </c>
      <c r="B192" t="s">
        <v>39</v>
      </c>
      <c r="C192" t="s">
        <v>18</v>
      </c>
      <c r="D192" s="4">
        <v>2639</v>
      </c>
      <c r="E192" s="5">
        <v>204</v>
      </c>
      <c r="F192">
        <f>_xlfn.XLOOKUP(data[[#This Row],[Product]],products[Product],products[Cost per unit])</f>
        <v>6.47</v>
      </c>
      <c r="G192" s="42">
        <f>data[[#This Row],[Cost per unit]]*data[[#This Row],[Units]]</f>
        <v>1319.8799999999999</v>
      </c>
    </row>
    <row r="193" spans="1:7" x14ac:dyDescent="0.25">
      <c r="A193" t="s">
        <v>8</v>
      </c>
      <c r="B193" t="s">
        <v>37</v>
      </c>
      <c r="C193" t="s">
        <v>22</v>
      </c>
      <c r="D193" s="4">
        <v>1890</v>
      </c>
      <c r="E193" s="5">
        <v>195</v>
      </c>
      <c r="F193">
        <f>_xlfn.XLOOKUP(data[[#This Row],[Product]],products[Product],products[Cost per unit])</f>
        <v>9.77</v>
      </c>
      <c r="G193" s="42">
        <f>data[[#This Row],[Cost per unit]]*data[[#This Row],[Units]]</f>
        <v>1905.1499999999999</v>
      </c>
    </row>
    <row r="194" spans="1:7" x14ac:dyDescent="0.25">
      <c r="A194" t="s">
        <v>7</v>
      </c>
      <c r="B194" t="s">
        <v>34</v>
      </c>
      <c r="C194" t="s">
        <v>14</v>
      </c>
      <c r="D194" s="4">
        <v>1932</v>
      </c>
      <c r="E194" s="5">
        <v>369</v>
      </c>
      <c r="F194">
        <f>_xlfn.XLOOKUP(data[[#This Row],[Product]],products[Product],products[Cost per unit])</f>
        <v>11.7</v>
      </c>
      <c r="G194" s="42">
        <f>data[[#This Row],[Cost per unit]]*data[[#This Row],[Units]]</f>
        <v>4317.3</v>
      </c>
    </row>
    <row r="195" spans="1:7" x14ac:dyDescent="0.25">
      <c r="A195" t="s">
        <v>3</v>
      </c>
      <c r="B195" t="s">
        <v>34</v>
      </c>
      <c r="C195" t="s">
        <v>25</v>
      </c>
      <c r="D195" s="4">
        <v>6300</v>
      </c>
      <c r="E195" s="5">
        <v>42</v>
      </c>
      <c r="F195">
        <f>_xlfn.XLOOKUP(data[[#This Row],[Product]],products[Product],products[Cost per unit])</f>
        <v>13.15</v>
      </c>
      <c r="G195" s="42">
        <f>data[[#This Row],[Cost per unit]]*data[[#This Row],[Units]]</f>
        <v>552.30000000000007</v>
      </c>
    </row>
    <row r="196" spans="1:7" x14ac:dyDescent="0.25">
      <c r="A196" t="s">
        <v>6</v>
      </c>
      <c r="B196" t="s">
        <v>37</v>
      </c>
      <c r="C196" t="s">
        <v>30</v>
      </c>
      <c r="D196" s="4">
        <v>560</v>
      </c>
      <c r="E196" s="5">
        <v>81</v>
      </c>
      <c r="F196">
        <f>_xlfn.XLOOKUP(data[[#This Row],[Product]],products[Product],products[Cost per unit])</f>
        <v>14.49</v>
      </c>
      <c r="G196" s="42">
        <f>data[[#This Row],[Cost per unit]]*data[[#This Row],[Units]]</f>
        <v>1173.69</v>
      </c>
    </row>
    <row r="197" spans="1:7" x14ac:dyDescent="0.25">
      <c r="A197" t="s">
        <v>9</v>
      </c>
      <c r="B197" t="s">
        <v>37</v>
      </c>
      <c r="C197" t="s">
        <v>26</v>
      </c>
      <c r="D197" s="4">
        <v>2856</v>
      </c>
      <c r="E197" s="5">
        <v>246</v>
      </c>
      <c r="F197">
        <f>_xlfn.XLOOKUP(data[[#This Row],[Product]],products[Product],products[Cost per unit])</f>
        <v>5.6</v>
      </c>
      <c r="G197" s="42">
        <f>data[[#This Row],[Cost per unit]]*data[[#This Row],[Units]]</f>
        <v>1377.6</v>
      </c>
    </row>
    <row r="198" spans="1:7" x14ac:dyDescent="0.25">
      <c r="A198" t="s">
        <v>9</v>
      </c>
      <c r="B198" t="s">
        <v>34</v>
      </c>
      <c r="C198" t="s">
        <v>17</v>
      </c>
      <c r="D198" s="4">
        <v>707</v>
      </c>
      <c r="E198" s="5">
        <v>174</v>
      </c>
      <c r="F198">
        <f>_xlfn.XLOOKUP(data[[#This Row],[Product]],products[Product],products[Cost per unit])</f>
        <v>3.11</v>
      </c>
      <c r="G198" s="42">
        <f>data[[#This Row],[Cost per unit]]*data[[#This Row],[Units]]</f>
        <v>541.14</v>
      </c>
    </row>
    <row r="199" spans="1:7" x14ac:dyDescent="0.25">
      <c r="A199" t="s">
        <v>8</v>
      </c>
      <c r="B199" t="s">
        <v>35</v>
      </c>
      <c r="C199" t="s">
        <v>30</v>
      </c>
      <c r="D199" s="4">
        <v>3598</v>
      </c>
      <c r="E199" s="5">
        <v>81</v>
      </c>
      <c r="F199">
        <f>_xlfn.XLOOKUP(data[[#This Row],[Product]],products[Product],products[Cost per unit])</f>
        <v>14.49</v>
      </c>
      <c r="G199" s="42">
        <f>data[[#This Row],[Cost per unit]]*data[[#This Row],[Units]]</f>
        <v>1173.69</v>
      </c>
    </row>
    <row r="200" spans="1:7" x14ac:dyDescent="0.25">
      <c r="A200" t="s">
        <v>40</v>
      </c>
      <c r="B200" t="s">
        <v>35</v>
      </c>
      <c r="C200" t="s">
        <v>22</v>
      </c>
      <c r="D200" s="4">
        <v>6853</v>
      </c>
      <c r="E200" s="5">
        <v>372</v>
      </c>
      <c r="F200">
        <f>_xlfn.XLOOKUP(data[[#This Row],[Product]],products[Product],products[Cost per unit])</f>
        <v>9.77</v>
      </c>
      <c r="G200" s="42">
        <f>data[[#This Row],[Cost per unit]]*data[[#This Row],[Units]]</f>
        <v>3634.44</v>
      </c>
    </row>
    <row r="201" spans="1:7" x14ac:dyDescent="0.25">
      <c r="A201" t="s">
        <v>40</v>
      </c>
      <c r="B201" t="s">
        <v>35</v>
      </c>
      <c r="C201" t="s">
        <v>16</v>
      </c>
      <c r="D201" s="4">
        <v>4725</v>
      </c>
      <c r="E201" s="5">
        <v>174</v>
      </c>
      <c r="F201">
        <f>_xlfn.XLOOKUP(data[[#This Row],[Product]],products[Product],products[Cost per unit])</f>
        <v>8.7899999999999991</v>
      </c>
      <c r="G201" s="42">
        <f>data[[#This Row],[Cost per unit]]*data[[#This Row],[Units]]</f>
        <v>1529.4599999999998</v>
      </c>
    </row>
    <row r="202" spans="1:7" x14ac:dyDescent="0.25">
      <c r="A202" t="s">
        <v>41</v>
      </c>
      <c r="B202" t="s">
        <v>36</v>
      </c>
      <c r="C202" t="s">
        <v>32</v>
      </c>
      <c r="D202" s="4">
        <v>10304</v>
      </c>
      <c r="E202" s="5">
        <v>84</v>
      </c>
      <c r="F202">
        <f>_xlfn.XLOOKUP(data[[#This Row],[Product]],products[Product],products[Cost per unit])</f>
        <v>8.65</v>
      </c>
      <c r="G202" s="42">
        <f>data[[#This Row],[Cost per unit]]*data[[#This Row],[Units]]</f>
        <v>726.6</v>
      </c>
    </row>
    <row r="203" spans="1:7" x14ac:dyDescent="0.25">
      <c r="A203" t="s">
        <v>41</v>
      </c>
      <c r="B203" t="s">
        <v>34</v>
      </c>
      <c r="C203" t="s">
        <v>16</v>
      </c>
      <c r="D203" s="4">
        <v>1274</v>
      </c>
      <c r="E203" s="5">
        <v>225</v>
      </c>
      <c r="F203">
        <f>_xlfn.XLOOKUP(data[[#This Row],[Product]],products[Product],products[Cost per unit])</f>
        <v>8.7899999999999991</v>
      </c>
      <c r="G203" s="42">
        <f>data[[#This Row],[Cost per unit]]*data[[#This Row],[Units]]</f>
        <v>1977.7499999999998</v>
      </c>
    </row>
    <row r="204" spans="1:7" x14ac:dyDescent="0.25">
      <c r="A204" t="s">
        <v>5</v>
      </c>
      <c r="B204" t="s">
        <v>36</v>
      </c>
      <c r="C204" t="s">
        <v>30</v>
      </c>
      <c r="D204" s="4">
        <v>1526</v>
      </c>
      <c r="E204" s="5">
        <v>105</v>
      </c>
      <c r="F204">
        <f>_xlfn.XLOOKUP(data[[#This Row],[Product]],products[Product],products[Cost per unit])</f>
        <v>14.49</v>
      </c>
      <c r="G204" s="42">
        <f>data[[#This Row],[Cost per unit]]*data[[#This Row],[Units]]</f>
        <v>1521.45</v>
      </c>
    </row>
    <row r="205" spans="1:7" x14ac:dyDescent="0.25">
      <c r="A205" t="s">
        <v>40</v>
      </c>
      <c r="B205" t="s">
        <v>39</v>
      </c>
      <c r="C205" t="s">
        <v>28</v>
      </c>
      <c r="D205" s="4">
        <v>3101</v>
      </c>
      <c r="E205" s="5">
        <v>225</v>
      </c>
      <c r="F205">
        <f>_xlfn.XLOOKUP(data[[#This Row],[Product]],products[Product],products[Cost per unit])</f>
        <v>10.38</v>
      </c>
      <c r="G205" s="42">
        <f>data[[#This Row],[Cost per unit]]*data[[#This Row],[Units]]</f>
        <v>2335.5</v>
      </c>
    </row>
    <row r="206" spans="1:7" x14ac:dyDescent="0.25">
      <c r="A206" t="s">
        <v>2</v>
      </c>
      <c r="B206" t="s">
        <v>37</v>
      </c>
      <c r="C206" t="s">
        <v>14</v>
      </c>
      <c r="D206" s="4">
        <v>1057</v>
      </c>
      <c r="E206" s="5">
        <v>54</v>
      </c>
      <c r="F206">
        <f>_xlfn.XLOOKUP(data[[#This Row],[Product]],products[Product],products[Cost per unit])</f>
        <v>11.7</v>
      </c>
      <c r="G206" s="42">
        <f>data[[#This Row],[Cost per unit]]*data[[#This Row],[Units]]</f>
        <v>631.79999999999995</v>
      </c>
    </row>
    <row r="207" spans="1:7" x14ac:dyDescent="0.25">
      <c r="A207" t="s">
        <v>7</v>
      </c>
      <c r="B207" t="s">
        <v>37</v>
      </c>
      <c r="C207" t="s">
        <v>26</v>
      </c>
      <c r="D207" s="4">
        <v>5306</v>
      </c>
      <c r="E207" s="5">
        <v>0</v>
      </c>
      <c r="F207">
        <f>_xlfn.XLOOKUP(data[[#This Row],[Product]],products[Product],products[Cost per unit])</f>
        <v>5.6</v>
      </c>
      <c r="G207" s="42">
        <f>data[[#This Row],[Cost per unit]]*data[[#This Row],[Units]]</f>
        <v>0</v>
      </c>
    </row>
    <row r="208" spans="1:7" x14ac:dyDescent="0.25">
      <c r="A208" t="s">
        <v>5</v>
      </c>
      <c r="B208" t="s">
        <v>39</v>
      </c>
      <c r="C208" t="s">
        <v>24</v>
      </c>
      <c r="D208" s="4">
        <v>4018</v>
      </c>
      <c r="E208" s="5">
        <v>171</v>
      </c>
      <c r="F208">
        <f>_xlfn.XLOOKUP(data[[#This Row],[Product]],products[Product],products[Cost per unit])</f>
        <v>4.97</v>
      </c>
      <c r="G208" s="42">
        <f>data[[#This Row],[Cost per unit]]*data[[#This Row],[Units]]</f>
        <v>849.87</v>
      </c>
    </row>
    <row r="209" spans="1:7" x14ac:dyDescent="0.25">
      <c r="A209" t="s">
        <v>9</v>
      </c>
      <c r="B209" t="s">
        <v>34</v>
      </c>
      <c r="C209" t="s">
        <v>16</v>
      </c>
      <c r="D209" s="4">
        <v>938</v>
      </c>
      <c r="E209" s="5">
        <v>189</v>
      </c>
      <c r="F209">
        <f>_xlfn.XLOOKUP(data[[#This Row],[Product]],products[Product],products[Cost per unit])</f>
        <v>8.7899999999999991</v>
      </c>
      <c r="G209" s="42">
        <f>data[[#This Row],[Cost per unit]]*data[[#This Row],[Units]]</f>
        <v>1661.31</v>
      </c>
    </row>
    <row r="210" spans="1:7" x14ac:dyDescent="0.25">
      <c r="A210" t="s">
        <v>7</v>
      </c>
      <c r="B210" t="s">
        <v>38</v>
      </c>
      <c r="C210" t="s">
        <v>18</v>
      </c>
      <c r="D210" s="4">
        <v>1778</v>
      </c>
      <c r="E210" s="5">
        <v>270</v>
      </c>
      <c r="F210">
        <f>_xlfn.XLOOKUP(data[[#This Row],[Product]],products[Product],products[Cost per unit])</f>
        <v>6.47</v>
      </c>
      <c r="G210" s="42">
        <f>data[[#This Row],[Cost per unit]]*data[[#This Row],[Units]]</f>
        <v>1746.8999999999999</v>
      </c>
    </row>
    <row r="211" spans="1:7" x14ac:dyDescent="0.25">
      <c r="A211" t="s">
        <v>6</v>
      </c>
      <c r="B211" t="s">
        <v>39</v>
      </c>
      <c r="C211" t="s">
        <v>30</v>
      </c>
      <c r="D211" s="4">
        <v>1638</v>
      </c>
      <c r="E211" s="5">
        <v>63</v>
      </c>
      <c r="F211">
        <f>_xlfn.XLOOKUP(data[[#This Row],[Product]],products[Product],products[Cost per unit])</f>
        <v>14.49</v>
      </c>
      <c r="G211" s="42">
        <f>data[[#This Row],[Cost per unit]]*data[[#This Row],[Units]]</f>
        <v>912.87</v>
      </c>
    </row>
    <row r="212" spans="1:7" x14ac:dyDescent="0.25">
      <c r="A212" t="s">
        <v>41</v>
      </c>
      <c r="B212" t="s">
        <v>38</v>
      </c>
      <c r="C212" t="s">
        <v>25</v>
      </c>
      <c r="D212" s="4">
        <v>154</v>
      </c>
      <c r="E212" s="5">
        <v>21</v>
      </c>
      <c r="F212">
        <f>_xlfn.XLOOKUP(data[[#This Row],[Product]],products[Product],products[Cost per unit])</f>
        <v>13.15</v>
      </c>
      <c r="G212" s="42">
        <f>data[[#This Row],[Cost per unit]]*data[[#This Row],[Units]]</f>
        <v>276.15000000000003</v>
      </c>
    </row>
    <row r="213" spans="1:7" x14ac:dyDescent="0.25">
      <c r="A213" t="s">
        <v>7</v>
      </c>
      <c r="B213" t="s">
        <v>37</v>
      </c>
      <c r="C213" t="s">
        <v>22</v>
      </c>
      <c r="D213" s="4">
        <v>9835</v>
      </c>
      <c r="E213" s="5">
        <v>207</v>
      </c>
      <c r="F213">
        <f>_xlfn.XLOOKUP(data[[#This Row],[Product]],products[Product],products[Cost per unit])</f>
        <v>9.77</v>
      </c>
      <c r="G213" s="42">
        <f>data[[#This Row],[Cost per unit]]*data[[#This Row],[Units]]</f>
        <v>2022.3899999999999</v>
      </c>
    </row>
    <row r="214" spans="1:7" x14ac:dyDescent="0.25">
      <c r="A214" t="s">
        <v>9</v>
      </c>
      <c r="B214" t="s">
        <v>37</v>
      </c>
      <c r="C214" t="s">
        <v>20</v>
      </c>
      <c r="D214" s="4">
        <v>7273</v>
      </c>
      <c r="E214" s="5">
        <v>96</v>
      </c>
      <c r="F214">
        <f>_xlfn.XLOOKUP(data[[#This Row],[Product]],products[Product],products[Cost per unit])</f>
        <v>10.62</v>
      </c>
      <c r="G214" s="42">
        <f>data[[#This Row],[Cost per unit]]*data[[#This Row],[Units]]</f>
        <v>1019.52</v>
      </c>
    </row>
    <row r="215" spans="1:7" x14ac:dyDescent="0.25">
      <c r="A215" t="s">
        <v>5</v>
      </c>
      <c r="B215" t="s">
        <v>39</v>
      </c>
      <c r="C215" t="s">
        <v>22</v>
      </c>
      <c r="D215" s="4">
        <v>6909</v>
      </c>
      <c r="E215" s="5">
        <v>81</v>
      </c>
      <c r="F215">
        <f>_xlfn.XLOOKUP(data[[#This Row],[Product]],products[Product],products[Cost per unit])</f>
        <v>9.77</v>
      </c>
      <c r="G215" s="42">
        <f>data[[#This Row],[Cost per unit]]*data[[#This Row],[Units]]</f>
        <v>791.37</v>
      </c>
    </row>
    <row r="216" spans="1:7" x14ac:dyDescent="0.25">
      <c r="A216" t="s">
        <v>9</v>
      </c>
      <c r="B216" t="s">
        <v>39</v>
      </c>
      <c r="C216" t="s">
        <v>24</v>
      </c>
      <c r="D216" s="4">
        <v>3920</v>
      </c>
      <c r="E216" s="5">
        <v>306</v>
      </c>
      <c r="F216">
        <f>_xlfn.XLOOKUP(data[[#This Row],[Product]],products[Product],products[Cost per unit])</f>
        <v>4.97</v>
      </c>
      <c r="G216" s="42">
        <f>data[[#This Row],[Cost per unit]]*data[[#This Row],[Units]]</f>
        <v>1520.82</v>
      </c>
    </row>
    <row r="217" spans="1:7" x14ac:dyDescent="0.25">
      <c r="A217" t="s">
        <v>10</v>
      </c>
      <c r="B217" t="s">
        <v>39</v>
      </c>
      <c r="C217" t="s">
        <v>21</v>
      </c>
      <c r="D217" s="4">
        <v>4858</v>
      </c>
      <c r="E217" s="5">
        <v>279</v>
      </c>
      <c r="F217">
        <f>_xlfn.XLOOKUP(data[[#This Row],[Product]],products[Product],products[Cost per unit])</f>
        <v>9</v>
      </c>
      <c r="G217" s="42">
        <f>data[[#This Row],[Cost per unit]]*data[[#This Row],[Units]]</f>
        <v>2511</v>
      </c>
    </row>
    <row r="218" spans="1:7" x14ac:dyDescent="0.25">
      <c r="A218" t="s">
        <v>2</v>
      </c>
      <c r="B218" t="s">
        <v>38</v>
      </c>
      <c r="C218" t="s">
        <v>4</v>
      </c>
      <c r="D218" s="4">
        <v>3549</v>
      </c>
      <c r="E218" s="5">
        <v>3</v>
      </c>
      <c r="F218">
        <f>_xlfn.XLOOKUP(data[[#This Row],[Product]],products[Product],products[Cost per unit])</f>
        <v>11.88</v>
      </c>
      <c r="G218" s="42">
        <f>data[[#This Row],[Cost per unit]]*data[[#This Row],[Units]]</f>
        <v>35.64</v>
      </c>
    </row>
    <row r="219" spans="1:7" x14ac:dyDescent="0.25">
      <c r="A219" t="s">
        <v>7</v>
      </c>
      <c r="B219" t="s">
        <v>39</v>
      </c>
      <c r="C219" t="s">
        <v>27</v>
      </c>
      <c r="D219" s="4">
        <v>966</v>
      </c>
      <c r="E219" s="5">
        <v>198</v>
      </c>
      <c r="F219">
        <f>_xlfn.XLOOKUP(data[[#This Row],[Product]],products[Product],products[Cost per unit])</f>
        <v>16.73</v>
      </c>
      <c r="G219" s="42">
        <f>data[[#This Row],[Cost per unit]]*data[[#This Row],[Units]]</f>
        <v>3312.54</v>
      </c>
    </row>
    <row r="220" spans="1:7" x14ac:dyDescent="0.25">
      <c r="A220" t="s">
        <v>5</v>
      </c>
      <c r="B220" t="s">
        <v>39</v>
      </c>
      <c r="C220" t="s">
        <v>18</v>
      </c>
      <c r="D220" s="4">
        <v>385</v>
      </c>
      <c r="E220" s="5">
        <v>249</v>
      </c>
      <c r="F220">
        <f>_xlfn.XLOOKUP(data[[#This Row],[Product]],products[Product],products[Cost per unit])</f>
        <v>6.47</v>
      </c>
      <c r="G220" s="42">
        <f>data[[#This Row],[Cost per unit]]*data[[#This Row],[Units]]</f>
        <v>1611.03</v>
      </c>
    </row>
    <row r="221" spans="1:7" x14ac:dyDescent="0.25">
      <c r="A221" t="s">
        <v>6</v>
      </c>
      <c r="B221" t="s">
        <v>34</v>
      </c>
      <c r="C221" t="s">
        <v>16</v>
      </c>
      <c r="D221" s="4">
        <v>2219</v>
      </c>
      <c r="E221" s="5">
        <v>75</v>
      </c>
      <c r="F221">
        <f>_xlfn.XLOOKUP(data[[#This Row],[Product]],products[Product],products[Cost per unit])</f>
        <v>8.7899999999999991</v>
      </c>
      <c r="G221" s="42">
        <f>data[[#This Row],[Cost per unit]]*data[[#This Row],[Units]]</f>
        <v>659.24999999999989</v>
      </c>
    </row>
    <row r="222" spans="1:7" x14ac:dyDescent="0.25">
      <c r="A222" t="s">
        <v>9</v>
      </c>
      <c r="B222" t="s">
        <v>36</v>
      </c>
      <c r="C222" t="s">
        <v>32</v>
      </c>
      <c r="D222" s="4">
        <v>2954</v>
      </c>
      <c r="E222" s="5">
        <v>189</v>
      </c>
      <c r="F222">
        <f>_xlfn.XLOOKUP(data[[#This Row],[Product]],products[Product],products[Cost per unit])</f>
        <v>8.65</v>
      </c>
      <c r="G222" s="42">
        <f>data[[#This Row],[Cost per unit]]*data[[#This Row],[Units]]</f>
        <v>1634.8500000000001</v>
      </c>
    </row>
    <row r="223" spans="1:7" x14ac:dyDescent="0.25">
      <c r="A223" t="s">
        <v>7</v>
      </c>
      <c r="B223" t="s">
        <v>36</v>
      </c>
      <c r="C223" t="s">
        <v>32</v>
      </c>
      <c r="D223" s="4">
        <v>280</v>
      </c>
      <c r="E223" s="5">
        <v>87</v>
      </c>
      <c r="F223">
        <f>_xlfn.XLOOKUP(data[[#This Row],[Product]],products[Product],products[Cost per unit])</f>
        <v>8.65</v>
      </c>
      <c r="G223" s="42">
        <f>data[[#This Row],[Cost per unit]]*data[[#This Row],[Units]]</f>
        <v>752.55000000000007</v>
      </c>
    </row>
    <row r="224" spans="1:7" x14ac:dyDescent="0.25">
      <c r="A224" t="s">
        <v>41</v>
      </c>
      <c r="B224" t="s">
        <v>36</v>
      </c>
      <c r="C224" t="s">
        <v>30</v>
      </c>
      <c r="D224" s="4">
        <v>6118</v>
      </c>
      <c r="E224" s="5">
        <v>174</v>
      </c>
      <c r="F224">
        <f>_xlfn.XLOOKUP(data[[#This Row],[Product]],products[Product],products[Cost per unit])</f>
        <v>14.49</v>
      </c>
      <c r="G224" s="42">
        <f>data[[#This Row],[Cost per unit]]*data[[#This Row],[Units]]</f>
        <v>2521.2600000000002</v>
      </c>
    </row>
    <row r="225" spans="1:7" x14ac:dyDescent="0.25">
      <c r="A225" t="s">
        <v>2</v>
      </c>
      <c r="B225" t="s">
        <v>39</v>
      </c>
      <c r="C225" t="s">
        <v>15</v>
      </c>
      <c r="D225" s="4">
        <v>4802</v>
      </c>
      <c r="E225" s="5">
        <v>36</v>
      </c>
      <c r="F225">
        <f>_xlfn.XLOOKUP(data[[#This Row],[Product]],products[Product],products[Cost per unit])</f>
        <v>11.73</v>
      </c>
      <c r="G225" s="42">
        <f>data[[#This Row],[Cost per unit]]*data[[#This Row],[Units]]</f>
        <v>422.28000000000003</v>
      </c>
    </row>
    <row r="226" spans="1:7" x14ac:dyDescent="0.25">
      <c r="A226" t="s">
        <v>9</v>
      </c>
      <c r="B226" t="s">
        <v>38</v>
      </c>
      <c r="C226" t="s">
        <v>24</v>
      </c>
      <c r="D226" s="4">
        <v>4137</v>
      </c>
      <c r="E226" s="5">
        <v>60</v>
      </c>
      <c r="F226">
        <f>_xlfn.XLOOKUP(data[[#This Row],[Product]],products[Product],products[Cost per unit])</f>
        <v>4.97</v>
      </c>
      <c r="G226" s="42">
        <f>data[[#This Row],[Cost per unit]]*data[[#This Row],[Units]]</f>
        <v>298.2</v>
      </c>
    </row>
    <row r="227" spans="1:7" x14ac:dyDescent="0.25">
      <c r="A227" t="s">
        <v>3</v>
      </c>
      <c r="B227" t="s">
        <v>35</v>
      </c>
      <c r="C227" t="s">
        <v>23</v>
      </c>
      <c r="D227" s="4">
        <v>2023</v>
      </c>
      <c r="E227" s="5">
        <v>78</v>
      </c>
      <c r="F227">
        <f>_xlfn.XLOOKUP(data[[#This Row],[Product]],products[Product],products[Cost per unit])</f>
        <v>6.49</v>
      </c>
      <c r="G227" s="42">
        <f>data[[#This Row],[Cost per unit]]*data[[#This Row],[Units]]</f>
        <v>506.22</v>
      </c>
    </row>
    <row r="228" spans="1:7" x14ac:dyDescent="0.25">
      <c r="A228" t="s">
        <v>9</v>
      </c>
      <c r="B228" t="s">
        <v>36</v>
      </c>
      <c r="C228" t="s">
        <v>30</v>
      </c>
      <c r="D228" s="4">
        <v>9051</v>
      </c>
      <c r="E228" s="5">
        <v>57</v>
      </c>
      <c r="F228">
        <f>_xlfn.XLOOKUP(data[[#This Row],[Product]],products[Product],products[Cost per unit])</f>
        <v>14.49</v>
      </c>
      <c r="G228" s="42">
        <f>data[[#This Row],[Cost per unit]]*data[[#This Row],[Units]]</f>
        <v>825.93000000000006</v>
      </c>
    </row>
    <row r="229" spans="1:7" x14ac:dyDescent="0.25">
      <c r="A229" t="s">
        <v>9</v>
      </c>
      <c r="B229" t="s">
        <v>37</v>
      </c>
      <c r="C229" t="s">
        <v>28</v>
      </c>
      <c r="D229" s="4">
        <v>2919</v>
      </c>
      <c r="E229" s="5">
        <v>45</v>
      </c>
      <c r="F229">
        <f>_xlfn.XLOOKUP(data[[#This Row],[Product]],products[Product],products[Cost per unit])</f>
        <v>10.38</v>
      </c>
      <c r="G229" s="42">
        <f>data[[#This Row],[Cost per unit]]*data[[#This Row],[Units]]</f>
        <v>467.1</v>
      </c>
    </row>
    <row r="230" spans="1:7" x14ac:dyDescent="0.25">
      <c r="A230" t="s">
        <v>41</v>
      </c>
      <c r="B230" t="s">
        <v>38</v>
      </c>
      <c r="C230" t="s">
        <v>22</v>
      </c>
      <c r="D230" s="4">
        <v>5915</v>
      </c>
      <c r="E230" s="5">
        <v>3</v>
      </c>
      <c r="F230">
        <f>_xlfn.XLOOKUP(data[[#This Row],[Product]],products[Product],products[Cost per unit])</f>
        <v>9.77</v>
      </c>
      <c r="G230" s="42">
        <f>data[[#This Row],[Cost per unit]]*data[[#This Row],[Units]]</f>
        <v>29.31</v>
      </c>
    </row>
    <row r="231" spans="1:7" x14ac:dyDescent="0.25">
      <c r="A231" t="s">
        <v>10</v>
      </c>
      <c r="B231" t="s">
        <v>35</v>
      </c>
      <c r="C231" t="s">
        <v>15</v>
      </c>
      <c r="D231" s="4">
        <v>2562</v>
      </c>
      <c r="E231" s="5">
        <v>6</v>
      </c>
      <c r="F231">
        <f>_xlfn.XLOOKUP(data[[#This Row],[Product]],products[Product],products[Cost per unit])</f>
        <v>11.73</v>
      </c>
      <c r="G231" s="42">
        <f>data[[#This Row],[Cost per unit]]*data[[#This Row],[Units]]</f>
        <v>70.38</v>
      </c>
    </row>
    <row r="232" spans="1:7" x14ac:dyDescent="0.25">
      <c r="A232" t="s">
        <v>5</v>
      </c>
      <c r="B232" t="s">
        <v>37</v>
      </c>
      <c r="C232" t="s">
        <v>25</v>
      </c>
      <c r="D232" s="4">
        <v>8813</v>
      </c>
      <c r="E232" s="5">
        <v>21</v>
      </c>
      <c r="F232">
        <f>_xlfn.XLOOKUP(data[[#This Row],[Product]],products[Product],products[Cost per unit])</f>
        <v>13.15</v>
      </c>
      <c r="G232" s="42">
        <f>data[[#This Row],[Cost per unit]]*data[[#This Row],[Units]]</f>
        <v>276.15000000000003</v>
      </c>
    </row>
    <row r="233" spans="1:7" x14ac:dyDescent="0.25">
      <c r="A233" t="s">
        <v>5</v>
      </c>
      <c r="B233" t="s">
        <v>36</v>
      </c>
      <c r="C233" t="s">
        <v>18</v>
      </c>
      <c r="D233" s="4">
        <v>6111</v>
      </c>
      <c r="E233" s="5">
        <v>3</v>
      </c>
      <c r="F233">
        <f>_xlfn.XLOOKUP(data[[#This Row],[Product]],products[Product],products[Cost per unit])</f>
        <v>6.47</v>
      </c>
      <c r="G233" s="42">
        <f>data[[#This Row],[Cost per unit]]*data[[#This Row],[Units]]</f>
        <v>19.41</v>
      </c>
    </row>
    <row r="234" spans="1:7" x14ac:dyDescent="0.25">
      <c r="A234" t="s">
        <v>8</v>
      </c>
      <c r="B234" t="s">
        <v>34</v>
      </c>
      <c r="C234" t="s">
        <v>31</v>
      </c>
      <c r="D234" s="4">
        <v>3507</v>
      </c>
      <c r="E234" s="5">
        <v>288</v>
      </c>
      <c r="F234">
        <f>_xlfn.XLOOKUP(data[[#This Row],[Product]],products[Product],products[Cost per unit])</f>
        <v>5.79</v>
      </c>
      <c r="G234" s="42">
        <f>data[[#This Row],[Cost per unit]]*data[[#This Row],[Units]]</f>
        <v>1667.52</v>
      </c>
    </row>
    <row r="235" spans="1:7" x14ac:dyDescent="0.25">
      <c r="A235" t="s">
        <v>6</v>
      </c>
      <c r="B235" t="s">
        <v>36</v>
      </c>
      <c r="C235" t="s">
        <v>13</v>
      </c>
      <c r="D235" s="4">
        <v>4319</v>
      </c>
      <c r="E235" s="5">
        <v>30</v>
      </c>
      <c r="F235">
        <f>_xlfn.XLOOKUP(data[[#This Row],[Product]],products[Product],products[Cost per unit])</f>
        <v>9.33</v>
      </c>
      <c r="G235" s="42">
        <f>data[[#This Row],[Cost per unit]]*data[[#This Row],[Units]]</f>
        <v>279.89999999999998</v>
      </c>
    </row>
    <row r="236" spans="1:7" x14ac:dyDescent="0.25">
      <c r="A236" t="s">
        <v>40</v>
      </c>
      <c r="B236" t="s">
        <v>38</v>
      </c>
      <c r="C236" t="s">
        <v>26</v>
      </c>
      <c r="D236" s="4">
        <v>609</v>
      </c>
      <c r="E236" s="5">
        <v>87</v>
      </c>
      <c r="F236">
        <f>_xlfn.XLOOKUP(data[[#This Row],[Product]],products[Product],products[Cost per unit])</f>
        <v>5.6</v>
      </c>
      <c r="G236" s="42">
        <f>data[[#This Row],[Cost per unit]]*data[[#This Row],[Units]]</f>
        <v>487.2</v>
      </c>
    </row>
    <row r="237" spans="1:7" x14ac:dyDescent="0.25">
      <c r="A237" t="s">
        <v>40</v>
      </c>
      <c r="B237" t="s">
        <v>39</v>
      </c>
      <c r="C237" t="s">
        <v>27</v>
      </c>
      <c r="D237" s="4">
        <v>6370</v>
      </c>
      <c r="E237" s="5">
        <v>30</v>
      </c>
      <c r="F237">
        <f>_xlfn.XLOOKUP(data[[#This Row],[Product]],products[Product],products[Cost per unit])</f>
        <v>16.73</v>
      </c>
      <c r="G237" s="42">
        <f>data[[#This Row],[Cost per unit]]*data[[#This Row],[Units]]</f>
        <v>501.90000000000003</v>
      </c>
    </row>
    <row r="238" spans="1:7" x14ac:dyDescent="0.25">
      <c r="A238" t="s">
        <v>5</v>
      </c>
      <c r="B238" t="s">
        <v>38</v>
      </c>
      <c r="C238" t="s">
        <v>19</v>
      </c>
      <c r="D238" s="4">
        <v>5474</v>
      </c>
      <c r="E238" s="5">
        <v>168</v>
      </c>
      <c r="F238">
        <f>_xlfn.XLOOKUP(data[[#This Row],[Product]],products[Product],products[Cost per unit])</f>
        <v>7.64</v>
      </c>
      <c r="G238" s="42">
        <f>data[[#This Row],[Cost per unit]]*data[[#This Row],[Units]]</f>
        <v>1283.52</v>
      </c>
    </row>
    <row r="239" spans="1:7" x14ac:dyDescent="0.25">
      <c r="A239" t="s">
        <v>40</v>
      </c>
      <c r="B239" t="s">
        <v>36</v>
      </c>
      <c r="C239" t="s">
        <v>27</v>
      </c>
      <c r="D239" s="4">
        <v>3164</v>
      </c>
      <c r="E239" s="5">
        <v>306</v>
      </c>
      <c r="F239">
        <f>_xlfn.XLOOKUP(data[[#This Row],[Product]],products[Product],products[Cost per unit])</f>
        <v>16.73</v>
      </c>
      <c r="G239" s="42">
        <f>data[[#This Row],[Cost per unit]]*data[[#This Row],[Units]]</f>
        <v>5119.38</v>
      </c>
    </row>
    <row r="240" spans="1:7" x14ac:dyDescent="0.25">
      <c r="A240" t="s">
        <v>6</v>
      </c>
      <c r="B240" t="s">
        <v>35</v>
      </c>
      <c r="C240" t="s">
        <v>4</v>
      </c>
      <c r="D240" s="4">
        <v>1302</v>
      </c>
      <c r="E240" s="5">
        <v>402</v>
      </c>
      <c r="F240">
        <f>_xlfn.XLOOKUP(data[[#This Row],[Product]],products[Product],products[Cost per unit])</f>
        <v>11.88</v>
      </c>
      <c r="G240" s="42">
        <f>data[[#This Row],[Cost per unit]]*data[[#This Row],[Units]]</f>
        <v>4775.76</v>
      </c>
    </row>
    <row r="241" spans="1:7" x14ac:dyDescent="0.25">
      <c r="A241" t="s">
        <v>3</v>
      </c>
      <c r="B241" t="s">
        <v>37</v>
      </c>
      <c r="C241" t="s">
        <v>28</v>
      </c>
      <c r="D241" s="4">
        <v>7308</v>
      </c>
      <c r="E241" s="5">
        <v>327</v>
      </c>
      <c r="F241">
        <f>_xlfn.XLOOKUP(data[[#This Row],[Product]],products[Product],products[Cost per unit])</f>
        <v>10.38</v>
      </c>
      <c r="G241" s="42">
        <f>data[[#This Row],[Cost per unit]]*data[[#This Row],[Units]]</f>
        <v>3394.26</v>
      </c>
    </row>
    <row r="242" spans="1:7" x14ac:dyDescent="0.25">
      <c r="A242" t="s">
        <v>40</v>
      </c>
      <c r="B242" t="s">
        <v>37</v>
      </c>
      <c r="C242" t="s">
        <v>27</v>
      </c>
      <c r="D242" s="4">
        <v>6132</v>
      </c>
      <c r="E242" s="5">
        <v>93</v>
      </c>
      <c r="F242">
        <f>_xlfn.XLOOKUP(data[[#This Row],[Product]],products[Product],products[Cost per unit])</f>
        <v>16.73</v>
      </c>
      <c r="G242" s="42">
        <f>data[[#This Row],[Cost per unit]]*data[[#This Row],[Units]]</f>
        <v>1555.89</v>
      </c>
    </row>
    <row r="243" spans="1:7" x14ac:dyDescent="0.25">
      <c r="A243" t="s">
        <v>10</v>
      </c>
      <c r="B243" t="s">
        <v>35</v>
      </c>
      <c r="C243" t="s">
        <v>14</v>
      </c>
      <c r="D243" s="4">
        <v>3472</v>
      </c>
      <c r="E243" s="5">
        <v>96</v>
      </c>
      <c r="F243">
        <f>_xlfn.XLOOKUP(data[[#This Row],[Product]],products[Product],products[Cost per unit])</f>
        <v>11.7</v>
      </c>
      <c r="G243" s="42">
        <f>data[[#This Row],[Cost per unit]]*data[[#This Row],[Units]]</f>
        <v>1123.1999999999998</v>
      </c>
    </row>
    <row r="244" spans="1:7" x14ac:dyDescent="0.25">
      <c r="A244" t="s">
        <v>8</v>
      </c>
      <c r="B244" t="s">
        <v>39</v>
      </c>
      <c r="C244" t="s">
        <v>18</v>
      </c>
      <c r="D244" s="4">
        <v>9660</v>
      </c>
      <c r="E244" s="5">
        <v>27</v>
      </c>
      <c r="F244">
        <f>_xlfn.XLOOKUP(data[[#This Row],[Product]],products[Product],products[Cost per unit])</f>
        <v>6.47</v>
      </c>
      <c r="G244" s="42">
        <f>data[[#This Row],[Cost per unit]]*data[[#This Row],[Units]]</f>
        <v>174.69</v>
      </c>
    </row>
    <row r="245" spans="1:7" x14ac:dyDescent="0.25">
      <c r="A245" t="s">
        <v>9</v>
      </c>
      <c r="B245" t="s">
        <v>38</v>
      </c>
      <c r="C245" t="s">
        <v>26</v>
      </c>
      <c r="D245" s="4">
        <v>2436</v>
      </c>
      <c r="E245" s="5">
        <v>99</v>
      </c>
      <c r="F245">
        <f>_xlfn.XLOOKUP(data[[#This Row],[Product]],products[Product],products[Cost per unit])</f>
        <v>5.6</v>
      </c>
      <c r="G245" s="42">
        <f>data[[#This Row],[Cost per unit]]*data[[#This Row],[Units]]</f>
        <v>554.4</v>
      </c>
    </row>
    <row r="246" spans="1:7" x14ac:dyDescent="0.25">
      <c r="A246" t="s">
        <v>9</v>
      </c>
      <c r="B246" t="s">
        <v>38</v>
      </c>
      <c r="C246" t="s">
        <v>33</v>
      </c>
      <c r="D246" s="4">
        <v>9506</v>
      </c>
      <c r="E246" s="5">
        <v>87</v>
      </c>
      <c r="F246">
        <f>_xlfn.XLOOKUP(data[[#This Row],[Product]],products[Product],products[Cost per unit])</f>
        <v>12.37</v>
      </c>
      <c r="G246" s="42">
        <f>data[[#This Row],[Cost per unit]]*data[[#This Row],[Units]]</f>
        <v>1076.1899999999998</v>
      </c>
    </row>
    <row r="247" spans="1:7" x14ac:dyDescent="0.25">
      <c r="A247" t="s">
        <v>10</v>
      </c>
      <c r="B247" t="s">
        <v>37</v>
      </c>
      <c r="C247" t="s">
        <v>21</v>
      </c>
      <c r="D247" s="4">
        <v>245</v>
      </c>
      <c r="E247" s="5">
        <v>288</v>
      </c>
      <c r="F247">
        <f>_xlfn.XLOOKUP(data[[#This Row],[Product]],products[Product],products[Cost per unit])</f>
        <v>9</v>
      </c>
      <c r="G247" s="42">
        <f>data[[#This Row],[Cost per unit]]*data[[#This Row],[Units]]</f>
        <v>2592</v>
      </c>
    </row>
    <row r="248" spans="1:7" x14ac:dyDescent="0.25">
      <c r="A248" t="s">
        <v>8</v>
      </c>
      <c r="B248" t="s">
        <v>35</v>
      </c>
      <c r="C248" t="s">
        <v>20</v>
      </c>
      <c r="D248" s="4">
        <v>2702</v>
      </c>
      <c r="E248" s="5">
        <v>363</v>
      </c>
      <c r="F248">
        <f>_xlfn.XLOOKUP(data[[#This Row],[Product]],products[Product],products[Cost per unit])</f>
        <v>10.62</v>
      </c>
      <c r="G248" s="42">
        <f>data[[#This Row],[Cost per unit]]*data[[#This Row],[Units]]</f>
        <v>3855.0599999999995</v>
      </c>
    </row>
    <row r="249" spans="1:7" x14ac:dyDescent="0.25">
      <c r="A249" t="s">
        <v>10</v>
      </c>
      <c r="B249" t="s">
        <v>34</v>
      </c>
      <c r="C249" t="s">
        <v>17</v>
      </c>
      <c r="D249" s="4">
        <v>700</v>
      </c>
      <c r="E249" s="5">
        <v>87</v>
      </c>
      <c r="F249">
        <f>_xlfn.XLOOKUP(data[[#This Row],[Product]],products[Product],products[Cost per unit])</f>
        <v>3.11</v>
      </c>
      <c r="G249" s="42">
        <f>data[[#This Row],[Cost per unit]]*data[[#This Row],[Units]]</f>
        <v>270.57</v>
      </c>
    </row>
    <row r="250" spans="1:7" x14ac:dyDescent="0.25">
      <c r="A250" t="s">
        <v>6</v>
      </c>
      <c r="B250" t="s">
        <v>34</v>
      </c>
      <c r="C250" t="s">
        <v>17</v>
      </c>
      <c r="D250" s="4">
        <v>3759</v>
      </c>
      <c r="E250" s="5">
        <v>150</v>
      </c>
      <c r="F250">
        <f>_xlfn.XLOOKUP(data[[#This Row],[Product]],products[Product],products[Cost per unit])</f>
        <v>3.11</v>
      </c>
      <c r="G250" s="42">
        <f>data[[#This Row],[Cost per unit]]*data[[#This Row],[Units]]</f>
        <v>466.5</v>
      </c>
    </row>
    <row r="251" spans="1:7" x14ac:dyDescent="0.25">
      <c r="A251" t="s">
        <v>2</v>
      </c>
      <c r="B251" t="s">
        <v>35</v>
      </c>
      <c r="C251" t="s">
        <v>17</v>
      </c>
      <c r="D251" s="4">
        <v>1589</v>
      </c>
      <c r="E251" s="5">
        <v>303</v>
      </c>
      <c r="F251">
        <f>_xlfn.XLOOKUP(data[[#This Row],[Product]],products[Product],products[Cost per unit])</f>
        <v>3.11</v>
      </c>
      <c r="G251" s="42">
        <f>data[[#This Row],[Cost per unit]]*data[[#This Row],[Units]]</f>
        <v>942.32999999999993</v>
      </c>
    </row>
    <row r="252" spans="1:7" x14ac:dyDescent="0.25">
      <c r="A252" t="s">
        <v>7</v>
      </c>
      <c r="B252" t="s">
        <v>35</v>
      </c>
      <c r="C252" t="s">
        <v>28</v>
      </c>
      <c r="D252" s="4">
        <v>5194</v>
      </c>
      <c r="E252" s="5">
        <v>288</v>
      </c>
      <c r="F252">
        <f>_xlfn.XLOOKUP(data[[#This Row],[Product]],products[Product],products[Cost per unit])</f>
        <v>10.38</v>
      </c>
      <c r="G252" s="42">
        <f>data[[#This Row],[Cost per unit]]*data[[#This Row],[Units]]</f>
        <v>2989.44</v>
      </c>
    </row>
    <row r="253" spans="1:7" x14ac:dyDescent="0.25">
      <c r="A253" t="s">
        <v>10</v>
      </c>
      <c r="B253" t="s">
        <v>36</v>
      </c>
      <c r="C253" t="s">
        <v>13</v>
      </c>
      <c r="D253" s="4">
        <v>945</v>
      </c>
      <c r="E253" s="5">
        <v>75</v>
      </c>
      <c r="F253">
        <f>_xlfn.XLOOKUP(data[[#This Row],[Product]],products[Product],products[Cost per unit])</f>
        <v>9.33</v>
      </c>
      <c r="G253" s="42">
        <f>data[[#This Row],[Cost per unit]]*data[[#This Row],[Units]]</f>
        <v>699.75</v>
      </c>
    </row>
    <row r="254" spans="1:7" x14ac:dyDescent="0.25">
      <c r="A254" t="s">
        <v>40</v>
      </c>
      <c r="B254" t="s">
        <v>38</v>
      </c>
      <c r="C254" t="s">
        <v>31</v>
      </c>
      <c r="D254" s="4">
        <v>1988</v>
      </c>
      <c r="E254" s="5">
        <v>39</v>
      </c>
      <c r="F254">
        <f>_xlfn.XLOOKUP(data[[#This Row],[Product]],products[Product],products[Cost per unit])</f>
        <v>5.79</v>
      </c>
      <c r="G254" s="42">
        <f>data[[#This Row],[Cost per unit]]*data[[#This Row],[Units]]</f>
        <v>225.81</v>
      </c>
    </row>
    <row r="255" spans="1:7" x14ac:dyDescent="0.25">
      <c r="A255" t="s">
        <v>6</v>
      </c>
      <c r="B255" t="s">
        <v>34</v>
      </c>
      <c r="C255" t="s">
        <v>32</v>
      </c>
      <c r="D255" s="4">
        <v>6734</v>
      </c>
      <c r="E255" s="5">
        <v>123</v>
      </c>
      <c r="F255">
        <f>_xlfn.XLOOKUP(data[[#This Row],[Product]],products[Product],products[Cost per unit])</f>
        <v>8.65</v>
      </c>
      <c r="G255" s="42">
        <f>data[[#This Row],[Cost per unit]]*data[[#This Row],[Units]]</f>
        <v>1063.95</v>
      </c>
    </row>
    <row r="256" spans="1:7" x14ac:dyDescent="0.25">
      <c r="A256" t="s">
        <v>40</v>
      </c>
      <c r="B256" t="s">
        <v>36</v>
      </c>
      <c r="C256" t="s">
        <v>4</v>
      </c>
      <c r="D256" s="4">
        <v>217</v>
      </c>
      <c r="E256" s="5">
        <v>36</v>
      </c>
      <c r="F256">
        <f>_xlfn.XLOOKUP(data[[#This Row],[Product]],products[Product],products[Cost per unit])</f>
        <v>11.88</v>
      </c>
      <c r="G256" s="42">
        <f>data[[#This Row],[Cost per unit]]*data[[#This Row],[Units]]</f>
        <v>427.68</v>
      </c>
    </row>
    <row r="257" spans="1:7" x14ac:dyDescent="0.25">
      <c r="A257" t="s">
        <v>5</v>
      </c>
      <c r="B257" t="s">
        <v>34</v>
      </c>
      <c r="C257" t="s">
        <v>22</v>
      </c>
      <c r="D257" s="4">
        <v>6279</v>
      </c>
      <c r="E257" s="5">
        <v>237</v>
      </c>
      <c r="F257">
        <f>_xlfn.XLOOKUP(data[[#This Row],[Product]],products[Product],products[Cost per unit])</f>
        <v>9.77</v>
      </c>
      <c r="G257" s="42">
        <f>data[[#This Row],[Cost per unit]]*data[[#This Row],[Units]]</f>
        <v>2315.4899999999998</v>
      </c>
    </row>
    <row r="258" spans="1:7" x14ac:dyDescent="0.25">
      <c r="A258" t="s">
        <v>40</v>
      </c>
      <c r="B258" t="s">
        <v>36</v>
      </c>
      <c r="C258" t="s">
        <v>13</v>
      </c>
      <c r="D258" s="4">
        <v>4424</v>
      </c>
      <c r="E258" s="5">
        <v>201</v>
      </c>
      <c r="F258">
        <f>_xlfn.XLOOKUP(data[[#This Row],[Product]],products[Product],products[Cost per unit])</f>
        <v>9.33</v>
      </c>
      <c r="G258" s="42">
        <f>data[[#This Row],[Cost per unit]]*data[[#This Row],[Units]]</f>
        <v>1875.33</v>
      </c>
    </row>
    <row r="259" spans="1:7" x14ac:dyDescent="0.25">
      <c r="A259" t="s">
        <v>2</v>
      </c>
      <c r="B259" t="s">
        <v>36</v>
      </c>
      <c r="C259" t="s">
        <v>17</v>
      </c>
      <c r="D259" s="4">
        <v>189</v>
      </c>
      <c r="E259" s="5">
        <v>48</v>
      </c>
      <c r="F259">
        <f>_xlfn.XLOOKUP(data[[#This Row],[Product]],products[Product],products[Cost per unit])</f>
        <v>3.11</v>
      </c>
      <c r="G259" s="42">
        <f>data[[#This Row],[Cost per unit]]*data[[#This Row],[Units]]</f>
        <v>149.28</v>
      </c>
    </row>
    <row r="260" spans="1:7" x14ac:dyDescent="0.25">
      <c r="A260" t="s">
        <v>5</v>
      </c>
      <c r="B260" t="s">
        <v>35</v>
      </c>
      <c r="C260" t="s">
        <v>22</v>
      </c>
      <c r="D260" s="4">
        <v>490</v>
      </c>
      <c r="E260" s="5">
        <v>84</v>
      </c>
      <c r="F260">
        <f>_xlfn.XLOOKUP(data[[#This Row],[Product]],products[Product],products[Cost per unit])</f>
        <v>9.77</v>
      </c>
      <c r="G260" s="42">
        <f>data[[#This Row],[Cost per unit]]*data[[#This Row],[Units]]</f>
        <v>820.68</v>
      </c>
    </row>
    <row r="261" spans="1:7" x14ac:dyDescent="0.25">
      <c r="A261" t="s">
        <v>8</v>
      </c>
      <c r="B261" t="s">
        <v>37</v>
      </c>
      <c r="C261" t="s">
        <v>21</v>
      </c>
      <c r="D261" s="4">
        <v>434</v>
      </c>
      <c r="E261" s="5">
        <v>87</v>
      </c>
      <c r="F261">
        <f>_xlfn.XLOOKUP(data[[#This Row],[Product]],products[Product],products[Cost per unit])</f>
        <v>9</v>
      </c>
      <c r="G261" s="42">
        <f>data[[#This Row],[Cost per unit]]*data[[#This Row],[Units]]</f>
        <v>783</v>
      </c>
    </row>
    <row r="262" spans="1:7" x14ac:dyDescent="0.25">
      <c r="A262" t="s">
        <v>7</v>
      </c>
      <c r="B262" t="s">
        <v>38</v>
      </c>
      <c r="C262" t="s">
        <v>30</v>
      </c>
      <c r="D262" s="4">
        <v>10129</v>
      </c>
      <c r="E262" s="5">
        <v>312</v>
      </c>
      <c r="F262">
        <f>_xlfn.XLOOKUP(data[[#This Row],[Product]],products[Product],products[Cost per unit])</f>
        <v>14.49</v>
      </c>
      <c r="G262" s="42">
        <f>data[[#This Row],[Cost per unit]]*data[[#This Row],[Units]]</f>
        <v>4520.88</v>
      </c>
    </row>
    <row r="263" spans="1:7" x14ac:dyDescent="0.25">
      <c r="A263" t="s">
        <v>3</v>
      </c>
      <c r="B263" t="s">
        <v>39</v>
      </c>
      <c r="C263" t="s">
        <v>28</v>
      </c>
      <c r="D263" s="4">
        <v>1652</v>
      </c>
      <c r="E263" s="5">
        <v>102</v>
      </c>
      <c r="F263">
        <f>_xlfn.XLOOKUP(data[[#This Row],[Product]],products[Product],products[Cost per unit])</f>
        <v>10.38</v>
      </c>
      <c r="G263" s="42">
        <f>data[[#This Row],[Cost per unit]]*data[[#This Row],[Units]]</f>
        <v>1058.76</v>
      </c>
    </row>
    <row r="264" spans="1:7" x14ac:dyDescent="0.25">
      <c r="A264" t="s">
        <v>8</v>
      </c>
      <c r="B264" t="s">
        <v>38</v>
      </c>
      <c r="C264" t="s">
        <v>21</v>
      </c>
      <c r="D264" s="4">
        <v>6433</v>
      </c>
      <c r="E264" s="5">
        <v>78</v>
      </c>
      <c r="F264">
        <f>_xlfn.XLOOKUP(data[[#This Row],[Product]],products[Product],products[Cost per unit])</f>
        <v>9</v>
      </c>
      <c r="G264" s="42">
        <f>data[[#This Row],[Cost per unit]]*data[[#This Row],[Units]]</f>
        <v>702</v>
      </c>
    </row>
    <row r="265" spans="1:7" x14ac:dyDescent="0.25">
      <c r="A265" t="s">
        <v>3</v>
      </c>
      <c r="B265" t="s">
        <v>34</v>
      </c>
      <c r="C265" t="s">
        <v>23</v>
      </c>
      <c r="D265" s="4">
        <v>2212</v>
      </c>
      <c r="E265" s="5">
        <v>117</v>
      </c>
      <c r="F265">
        <f>_xlfn.XLOOKUP(data[[#This Row],[Product]],products[Product],products[Cost per unit])</f>
        <v>6.49</v>
      </c>
      <c r="G265" s="42">
        <f>data[[#This Row],[Cost per unit]]*data[[#This Row],[Units]]</f>
        <v>759.33</v>
      </c>
    </row>
    <row r="266" spans="1:7" x14ac:dyDescent="0.25">
      <c r="A266" t="s">
        <v>41</v>
      </c>
      <c r="B266" t="s">
        <v>35</v>
      </c>
      <c r="C266" t="s">
        <v>19</v>
      </c>
      <c r="D266" s="4">
        <v>609</v>
      </c>
      <c r="E266" s="5">
        <v>99</v>
      </c>
      <c r="F266">
        <f>_xlfn.XLOOKUP(data[[#This Row],[Product]],products[Product],products[Cost per unit])</f>
        <v>7.64</v>
      </c>
      <c r="G266" s="42">
        <f>data[[#This Row],[Cost per unit]]*data[[#This Row],[Units]]</f>
        <v>756.36</v>
      </c>
    </row>
    <row r="267" spans="1:7" x14ac:dyDescent="0.25">
      <c r="A267" t="s">
        <v>40</v>
      </c>
      <c r="B267" t="s">
        <v>35</v>
      </c>
      <c r="C267" t="s">
        <v>24</v>
      </c>
      <c r="D267" s="4">
        <v>1638</v>
      </c>
      <c r="E267" s="5">
        <v>48</v>
      </c>
      <c r="F267">
        <f>_xlfn.XLOOKUP(data[[#This Row],[Product]],products[Product],products[Cost per unit])</f>
        <v>4.97</v>
      </c>
      <c r="G267" s="42">
        <f>data[[#This Row],[Cost per unit]]*data[[#This Row],[Units]]</f>
        <v>238.56</v>
      </c>
    </row>
    <row r="268" spans="1:7" x14ac:dyDescent="0.25">
      <c r="A268" t="s">
        <v>7</v>
      </c>
      <c r="B268" t="s">
        <v>34</v>
      </c>
      <c r="C268" t="s">
        <v>15</v>
      </c>
      <c r="D268" s="4">
        <v>3829</v>
      </c>
      <c r="E268" s="5">
        <v>24</v>
      </c>
      <c r="F268">
        <f>_xlfn.XLOOKUP(data[[#This Row],[Product]],products[Product],products[Cost per unit])</f>
        <v>11.73</v>
      </c>
      <c r="G268" s="42">
        <f>data[[#This Row],[Cost per unit]]*data[[#This Row],[Units]]</f>
        <v>281.52</v>
      </c>
    </row>
    <row r="269" spans="1:7" x14ac:dyDescent="0.25">
      <c r="A269" t="s">
        <v>40</v>
      </c>
      <c r="B269" t="s">
        <v>39</v>
      </c>
      <c r="C269" t="s">
        <v>15</v>
      </c>
      <c r="D269" s="4">
        <v>5775</v>
      </c>
      <c r="E269" s="5">
        <v>42</v>
      </c>
      <c r="F269">
        <f>_xlfn.XLOOKUP(data[[#This Row],[Product]],products[Product],products[Cost per unit])</f>
        <v>11.73</v>
      </c>
      <c r="G269" s="42">
        <f>data[[#This Row],[Cost per unit]]*data[[#This Row],[Units]]</f>
        <v>492.66</v>
      </c>
    </row>
    <row r="270" spans="1:7" x14ac:dyDescent="0.25">
      <c r="A270" t="s">
        <v>6</v>
      </c>
      <c r="B270" t="s">
        <v>35</v>
      </c>
      <c r="C270" t="s">
        <v>20</v>
      </c>
      <c r="D270" s="4">
        <v>1071</v>
      </c>
      <c r="E270" s="5">
        <v>270</v>
      </c>
      <c r="F270">
        <f>_xlfn.XLOOKUP(data[[#This Row],[Product]],products[Product],products[Cost per unit])</f>
        <v>10.62</v>
      </c>
      <c r="G270" s="42">
        <f>data[[#This Row],[Cost per unit]]*data[[#This Row],[Units]]</f>
        <v>2867.3999999999996</v>
      </c>
    </row>
    <row r="271" spans="1:7" x14ac:dyDescent="0.25">
      <c r="A271" t="s">
        <v>8</v>
      </c>
      <c r="B271" t="s">
        <v>36</v>
      </c>
      <c r="C271" t="s">
        <v>23</v>
      </c>
      <c r="D271" s="4">
        <v>5019</v>
      </c>
      <c r="E271" s="5">
        <v>150</v>
      </c>
      <c r="F271">
        <f>_xlfn.XLOOKUP(data[[#This Row],[Product]],products[Product],products[Cost per unit])</f>
        <v>6.49</v>
      </c>
      <c r="G271" s="42">
        <f>data[[#This Row],[Cost per unit]]*data[[#This Row],[Units]]</f>
        <v>973.5</v>
      </c>
    </row>
    <row r="272" spans="1:7" x14ac:dyDescent="0.25">
      <c r="A272" t="s">
        <v>2</v>
      </c>
      <c r="B272" t="s">
        <v>37</v>
      </c>
      <c r="C272" t="s">
        <v>15</v>
      </c>
      <c r="D272" s="4">
        <v>2863</v>
      </c>
      <c r="E272" s="5">
        <v>42</v>
      </c>
      <c r="F272">
        <f>_xlfn.XLOOKUP(data[[#This Row],[Product]],products[Product],products[Cost per unit])</f>
        <v>11.73</v>
      </c>
      <c r="G272" s="42">
        <f>data[[#This Row],[Cost per unit]]*data[[#This Row],[Units]]</f>
        <v>492.66</v>
      </c>
    </row>
    <row r="273" spans="1:7" x14ac:dyDescent="0.25">
      <c r="A273" t="s">
        <v>40</v>
      </c>
      <c r="B273" t="s">
        <v>35</v>
      </c>
      <c r="C273" t="s">
        <v>29</v>
      </c>
      <c r="D273" s="4">
        <v>1617</v>
      </c>
      <c r="E273" s="5">
        <v>126</v>
      </c>
      <c r="F273">
        <f>_xlfn.XLOOKUP(data[[#This Row],[Product]],products[Product],products[Cost per unit])</f>
        <v>7.16</v>
      </c>
      <c r="G273" s="42">
        <f>data[[#This Row],[Cost per unit]]*data[[#This Row],[Units]]</f>
        <v>902.16</v>
      </c>
    </row>
    <row r="274" spans="1:7" x14ac:dyDescent="0.25">
      <c r="A274" t="s">
        <v>6</v>
      </c>
      <c r="B274" t="s">
        <v>37</v>
      </c>
      <c r="C274" t="s">
        <v>26</v>
      </c>
      <c r="D274" s="4">
        <v>6818</v>
      </c>
      <c r="E274" s="5">
        <v>6</v>
      </c>
      <c r="F274">
        <f>_xlfn.XLOOKUP(data[[#This Row],[Product]],products[Product],products[Cost per unit])</f>
        <v>5.6</v>
      </c>
      <c r="G274" s="42">
        <f>data[[#This Row],[Cost per unit]]*data[[#This Row],[Units]]</f>
        <v>33.599999999999994</v>
      </c>
    </row>
    <row r="275" spans="1:7" x14ac:dyDescent="0.25">
      <c r="A275" t="s">
        <v>3</v>
      </c>
      <c r="B275" t="s">
        <v>35</v>
      </c>
      <c r="C275" t="s">
        <v>15</v>
      </c>
      <c r="D275" s="4">
        <v>6657</v>
      </c>
      <c r="E275" s="5">
        <v>276</v>
      </c>
      <c r="F275">
        <f>_xlfn.XLOOKUP(data[[#This Row],[Product]],products[Product],products[Cost per unit])</f>
        <v>11.73</v>
      </c>
      <c r="G275" s="42">
        <f>data[[#This Row],[Cost per unit]]*data[[#This Row],[Units]]</f>
        <v>3237.48</v>
      </c>
    </row>
    <row r="276" spans="1:7" x14ac:dyDescent="0.25">
      <c r="A276" t="s">
        <v>3</v>
      </c>
      <c r="B276" t="s">
        <v>34</v>
      </c>
      <c r="C276" t="s">
        <v>17</v>
      </c>
      <c r="D276" s="4">
        <v>2919</v>
      </c>
      <c r="E276" s="5">
        <v>93</v>
      </c>
      <c r="F276">
        <f>_xlfn.XLOOKUP(data[[#This Row],[Product]],products[Product],products[Cost per unit])</f>
        <v>3.11</v>
      </c>
      <c r="G276" s="42">
        <f>data[[#This Row],[Cost per unit]]*data[[#This Row],[Units]]</f>
        <v>289.22999999999996</v>
      </c>
    </row>
    <row r="277" spans="1:7" x14ac:dyDescent="0.25">
      <c r="A277" t="s">
        <v>2</v>
      </c>
      <c r="B277" t="s">
        <v>36</v>
      </c>
      <c r="C277" t="s">
        <v>31</v>
      </c>
      <c r="D277" s="4">
        <v>3094</v>
      </c>
      <c r="E277" s="5">
        <v>246</v>
      </c>
      <c r="F277">
        <f>_xlfn.XLOOKUP(data[[#This Row],[Product]],products[Product],products[Cost per unit])</f>
        <v>5.79</v>
      </c>
      <c r="G277" s="42">
        <f>data[[#This Row],[Cost per unit]]*data[[#This Row],[Units]]</f>
        <v>1424.34</v>
      </c>
    </row>
    <row r="278" spans="1:7" x14ac:dyDescent="0.25">
      <c r="A278" t="s">
        <v>6</v>
      </c>
      <c r="B278" t="s">
        <v>39</v>
      </c>
      <c r="C278" t="s">
        <v>24</v>
      </c>
      <c r="D278" s="4">
        <v>2989</v>
      </c>
      <c r="E278" s="5">
        <v>3</v>
      </c>
      <c r="F278">
        <f>_xlfn.XLOOKUP(data[[#This Row],[Product]],products[Product],products[Cost per unit])</f>
        <v>4.97</v>
      </c>
      <c r="G278" s="42">
        <f>data[[#This Row],[Cost per unit]]*data[[#This Row],[Units]]</f>
        <v>14.91</v>
      </c>
    </row>
    <row r="279" spans="1:7" x14ac:dyDescent="0.25">
      <c r="A279" t="s">
        <v>8</v>
      </c>
      <c r="B279" t="s">
        <v>38</v>
      </c>
      <c r="C279" t="s">
        <v>27</v>
      </c>
      <c r="D279" s="4">
        <v>2268</v>
      </c>
      <c r="E279" s="5">
        <v>63</v>
      </c>
      <c r="F279">
        <f>_xlfn.XLOOKUP(data[[#This Row],[Product]],products[Product],products[Cost per unit])</f>
        <v>16.73</v>
      </c>
      <c r="G279" s="42">
        <f>data[[#This Row],[Cost per unit]]*data[[#This Row],[Units]]</f>
        <v>1053.99</v>
      </c>
    </row>
    <row r="280" spans="1:7" x14ac:dyDescent="0.25">
      <c r="A280" t="s">
        <v>5</v>
      </c>
      <c r="B280" t="s">
        <v>35</v>
      </c>
      <c r="C280" t="s">
        <v>31</v>
      </c>
      <c r="D280" s="4">
        <v>4753</v>
      </c>
      <c r="E280" s="5">
        <v>246</v>
      </c>
      <c r="F280">
        <f>_xlfn.XLOOKUP(data[[#This Row],[Product]],products[Product],products[Cost per unit])</f>
        <v>5.79</v>
      </c>
      <c r="G280" s="42">
        <f>data[[#This Row],[Cost per unit]]*data[[#This Row],[Units]]</f>
        <v>1424.34</v>
      </c>
    </row>
    <row r="281" spans="1:7" x14ac:dyDescent="0.25">
      <c r="A281" t="s">
        <v>2</v>
      </c>
      <c r="B281" t="s">
        <v>34</v>
      </c>
      <c r="C281" t="s">
        <v>19</v>
      </c>
      <c r="D281" s="4">
        <v>7511</v>
      </c>
      <c r="E281" s="5">
        <v>120</v>
      </c>
      <c r="F281">
        <f>_xlfn.XLOOKUP(data[[#This Row],[Product]],products[Product],products[Cost per unit])</f>
        <v>7.64</v>
      </c>
      <c r="G281" s="42">
        <f>data[[#This Row],[Cost per unit]]*data[[#This Row],[Units]]</f>
        <v>916.8</v>
      </c>
    </row>
    <row r="282" spans="1:7" x14ac:dyDescent="0.25">
      <c r="A282" t="s">
        <v>2</v>
      </c>
      <c r="B282" t="s">
        <v>38</v>
      </c>
      <c r="C282" t="s">
        <v>31</v>
      </c>
      <c r="D282" s="4">
        <v>4326</v>
      </c>
      <c r="E282" s="5">
        <v>348</v>
      </c>
      <c r="F282">
        <f>_xlfn.XLOOKUP(data[[#This Row],[Product]],products[Product],products[Cost per unit])</f>
        <v>5.79</v>
      </c>
      <c r="G282" s="42">
        <f>data[[#This Row],[Cost per unit]]*data[[#This Row],[Units]]</f>
        <v>2014.92</v>
      </c>
    </row>
    <row r="283" spans="1:7" x14ac:dyDescent="0.25">
      <c r="A283" t="s">
        <v>41</v>
      </c>
      <c r="B283" t="s">
        <v>34</v>
      </c>
      <c r="C283" t="s">
        <v>23</v>
      </c>
      <c r="D283" s="4">
        <v>4935</v>
      </c>
      <c r="E283" s="5">
        <v>126</v>
      </c>
      <c r="F283">
        <f>_xlfn.XLOOKUP(data[[#This Row],[Product]],products[Product],products[Cost per unit])</f>
        <v>6.49</v>
      </c>
      <c r="G283" s="42">
        <f>data[[#This Row],[Cost per unit]]*data[[#This Row],[Units]]</f>
        <v>817.74</v>
      </c>
    </row>
    <row r="284" spans="1:7" x14ac:dyDescent="0.25">
      <c r="A284" t="s">
        <v>6</v>
      </c>
      <c r="B284" t="s">
        <v>35</v>
      </c>
      <c r="C284" t="s">
        <v>30</v>
      </c>
      <c r="D284" s="4">
        <v>4781</v>
      </c>
      <c r="E284" s="5">
        <v>123</v>
      </c>
      <c r="F284">
        <f>_xlfn.XLOOKUP(data[[#This Row],[Product]],products[Product],products[Cost per unit])</f>
        <v>14.49</v>
      </c>
      <c r="G284" s="42">
        <f>data[[#This Row],[Cost per unit]]*data[[#This Row],[Units]]</f>
        <v>1782.27</v>
      </c>
    </row>
    <row r="285" spans="1:7" x14ac:dyDescent="0.25">
      <c r="A285" t="s">
        <v>5</v>
      </c>
      <c r="B285" t="s">
        <v>38</v>
      </c>
      <c r="C285" t="s">
        <v>25</v>
      </c>
      <c r="D285" s="4">
        <v>7483</v>
      </c>
      <c r="E285" s="5">
        <v>45</v>
      </c>
      <c r="F285">
        <f>_xlfn.XLOOKUP(data[[#This Row],[Product]],products[Product],products[Cost per unit])</f>
        <v>13.15</v>
      </c>
      <c r="G285" s="42">
        <f>data[[#This Row],[Cost per unit]]*data[[#This Row],[Units]]</f>
        <v>591.75</v>
      </c>
    </row>
    <row r="286" spans="1:7" x14ac:dyDescent="0.25">
      <c r="A286" t="s">
        <v>10</v>
      </c>
      <c r="B286" t="s">
        <v>38</v>
      </c>
      <c r="C286" t="s">
        <v>4</v>
      </c>
      <c r="D286" s="4">
        <v>6860</v>
      </c>
      <c r="E286" s="5">
        <v>126</v>
      </c>
      <c r="F286">
        <f>_xlfn.XLOOKUP(data[[#This Row],[Product]],products[Product],products[Cost per unit])</f>
        <v>11.88</v>
      </c>
      <c r="G286" s="42">
        <f>data[[#This Row],[Cost per unit]]*data[[#This Row],[Units]]</f>
        <v>1496.88</v>
      </c>
    </row>
    <row r="287" spans="1:7" x14ac:dyDescent="0.25">
      <c r="A287" t="s">
        <v>40</v>
      </c>
      <c r="B287" t="s">
        <v>37</v>
      </c>
      <c r="C287" t="s">
        <v>29</v>
      </c>
      <c r="D287" s="4">
        <v>9002</v>
      </c>
      <c r="E287" s="5">
        <v>72</v>
      </c>
      <c r="F287">
        <f>_xlfn.XLOOKUP(data[[#This Row],[Product]],products[Product],products[Cost per unit])</f>
        <v>7.16</v>
      </c>
      <c r="G287" s="42">
        <f>data[[#This Row],[Cost per unit]]*data[[#This Row],[Units]]</f>
        <v>515.52</v>
      </c>
    </row>
    <row r="288" spans="1:7" x14ac:dyDescent="0.25">
      <c r="A288" t="s">
        <v>6</v>
      </c>
      <c r="B288" t="s">
        <v>36</v>
      </c>
      <c r="C288" t="s">
        <v>29</v>
      </c>
      <c r="D288" s="4">
        <v>1400</v>
      </c>
      <c r="E288" s="5">
        <v>135</v>
      </c>
      <c r="F288">
        <f>_xlfn.XLOOKUP(data[[#This Row],[Product]],products[Product],products[Cost per unit])</f>
        <v>7.16</v>
      </c>
      <c r="G288" s="42">
        <f>data[[#This Row],[Cost per unit]]*data[[#This Row],[Units]]</f>
        <v>966.6</v>
      </c>
    </row>
    <row r="289" spans="1:7" x14ac:dyDescent="0.25">
      <c r="A289" t="s">
        <v>10</v>
      </c>
      <c r="B289" t="s">
        <v>34</v>
      </c>
      <c r="C289" t="s">
        <v>22</v>
      </c>
      <c r="D289" s="4">
        <v>4053</v>
      </c>
      <c r="E289" s="5">
        <v>24</v>
      </c>
      <c r="F289">
        <f>_xlfn.XLOOKUP(data[[#This Row],[Product]],products[Product],products[Cost per unit])</f>
        <v>9.77</v>
      </c>
      <c r="G289" s="42">
        <f>data[[#This Row],[Cost per unit]]*data[[#This Row],[Units]]</f>
        <v>234.48</v>
      </c>
    </row>
    <row r="290" spans="1:7" x14ac:dyDescent="0.25">
      <c r="A290" t="s">
        <v>7</v>
      </c>
      <c r="B290" t="s">
        <v>36</v>
      </c>
      <c r="C290" t="s">
        <v>31</v>
      </c>
      <c r="D290" s="4">
        <v>2149</v>
      </c>
      <c r="E290" s="5">
        <v>117</v>
      </c>
      <c r="F290">
        <f>_xlfn.XLOOKUP(data[[#This Row],[Product]],products[Product],products[Cost per unit])</f>
        <v>5.79</v>
      </c>
      <c r="G290" s="42">
        <f>data[[#This Row],[Cost per unit]]*data[[#This Row],[Units]]</f>
        <v>677.43</v>
      </c>
    </row>
    <row r="291" spans="1:7" x14ac:dyDescent="0.25">
      <c r="A291" t="s">
        <v>3</v>
      </c>
      <c r="B291" t="s">
        <v>39</v>
      </c>
      <c r="C291" t="s">
        <v>29</v>
      </c>
      <c r="D291" s="4">
        <v>3640</v>
      </c>
      <c r="E291" s="5">
        <v>51</v>
      </c>
      <c r="F291">
        <f>_xlfn.XLOOKUP(data[[#This Row],[Product]],products[Product],products[Cost per unit])</f>
        <v>7.16</v>
      </c>
      <c r="G291" s="42">
        <f>data[[#This Row],[Cost per unit]]*data[[#This Row],[Units]]</f>
        <v>365.16</v>
      </c>
    </row>
    <row r="292" spans="1:7" x14ac:dyDescent="0.25">
      <c r="A292" t="s">
        <v>2</v>
      </c>
      <c r="B292" t="s">
        <v>39</v>
      </c>
      <c r="C292" t="s">
        <v>23</v>
      </c>
      <c r="D292" s="4">
        <v>630</v>
      </c>
      <c r="E292" s="5">
        <v>36</v>
      </c>
      <c r="F292">
        <f>_xlfn.XLOOKUP(data[[#This Row],[Product]],products[Product],products[Cost per unit])</f>
        <v>6.49</v>
      </c>
      <c r="G292" s="42">
        <f>data[[#This Row],[Cost per unit]]*data[[#This Row],[Units]]</f>
        <v>233.64000000000001</v>
      </c>
    </row>
    <row r="293" spans="1:7" x14ac:dyDescent="0.25">
      <c r="A293" t="s">
        <v>9</v>
      </c>
      <c r="B293" t="s">
        <v>35</v>
      </c>
      <c r="C293" t="s">
        <v>27</v>
      </c>
      <c r="D293" s="4">
        <v>2429</v>
      </c>
      <c r="E293" s="5">
        <v>144</v>
      </c>
      <c r="F293">
        <f>_xlfn.XLOOKUP(data[[#This Row],[Product]],products[Product],products[Cost per unit])</f>
        <v>16.73</v>
      </c>
      <c r="G293" s="42">
        <f>data[[#This Row],[Cost per unit]]*data[[#This Row],[Units]]</f>
        <v>2409.12</v>
      </c>
    </row>
    <row r="294" spans="1:7" x14ac:dyDescent="0.25">
      <c r="A294" t="s">
        <v>9</v>
      </c>
      <c r="B294" t="s">
        <v>36</v>
      </c>
      <c r="C294" t="s">
        <v>25</v>
      </c>
      <c r="D294" s="4">
        <v>2142</v>
      </c>
      <c r="E294" s="5">
        <v>114</v>
      </c>
      <c r="F294">
        <f>_xlfn.XLOOKUP(data[[#This Row],[Product]],products[Product],products[Cost per unit])</f>
        <v>13.15</v>
      </c>
      <c r="G294" s="42">
        <f>data[[#This Row],[Cost per unit]]*data[[#This Row],[Units]]</f>
        <v>1499.1000000000001</v>
      </c>
    </row>
    <row r="295" spans="1:7" x14ac:dyDescent="0.25">
      <c r="A295" t="s">
        <v>7</v>
      </c>
      <c r="B295" t="s">
        <v>37</v>
      </c>
      <c r="C295" t="s">
        <v>30</v>
      </c>
      <c r="D295" s="4">
        <v>6454</v>
      </c>
      <c r="E295" s="5">
        <v>54</v>
      </c>
      <c r="F295">
        <f>_xlfn.XLOOKUP(data[[#This Row],[Product]],products[Product],products[Cost per unit])</f>
        <v>14.49</v>
      </c>
      <c r="G295" s="42">
        <f>data[[#This Row],[Cost per unit]]*data[[#This Row],[Units]]</f>
        <v>782.46</v>
      </c>
    </row>
    <row r="296" spans="1:7" x14ac:dyDescent="0.25">
      <c r="A296" t="s">
        <v>7</v>
      </c>
      <c r="B296" t="s">
        <v>37</v>
      </c>
      <c r="C296" t="s">
        <v>16</v>
      </c>
      <c r="D296" s="4">
        <v>4487</v>
      </c>
      <c r="E296" s="5">
        <v>333</v>
      </c>
      <c r="F296">
        <f>_xlfn.XLOOKUP(data[[#This Row],[Product]],products[Product],products[Cost per unit])</f>
        <v>8.7899999999999991</v>
      </c>
      <c r="G296" s="42">
        <f>data[[#This Row],[Cost per unit]]*data[[#This Row],[Units]]</f>
        <v>2927.0699999999997</v>
      </c>
    </row>
    <row r="297" spans="1:7" x14ac:dyDescent="0.25">
      <c r="A297" t="s">
        <v>3</v>
      </c>
      <c r="B297" t="s">
        <v>37</v>
      </c>
      <c r="C297" t="s">
        <v>4</v>
      </c>
      <c r="D297" s="4">
        <v>938</v>
      </c>
      <c r="E297" s="5">
        <v>366</v>
      </c>
      <c r="F297">
        <f>_xlfn.XLOOKUP(data[[#This Row],[Product]],products[Product],products[Cost per unit])</f>
        <v>11.88</v>
      </c>
      <c r="G297" s="42">
        <f>data[[#This Row],[Cost per unit]]*data[[#This Row],[Units]]</f>
        <v>4348.08</v>
      </c>
    </row>
    <row r="298" spans="1:7" x14ac:dyDescent="0.25">
      <c r="A298" t="s">
        <v>3</v>
      </c>
      <c r="B298" t="s">
        <v>38</v>
      </c>
      <c r="C298" t="s">
        <v>26</v>
      </c>
      <c r="D298" s="4">
        <v>8841</v>
      </c>
      <c r="E298" s="5">
        <v>303</v>
      </c>
      <c r="F298">
        <f>_xlfn.XLOOKUP(data[[#This Row],[Product]],products[Product],products[Cost per unit])</f>
        <v>5.6</v>
      </c>
      <c r="G298" s="42">
        <f>data[[#This Row],[Cost per unit]]*data[[#This Row],[Units]]</f>
        <v>1696.8</v>
      </c>
    </row>
    <row r="299" spans="1:7" x14ac:dyDescent="0.25">
      <c r="A299" t="s">
        <v>2</v>
      </c>
      <c r="B299" t="s">
        <v>39</v>
      </c>
      <c r="C299" t="s">
        <v>33</v>
      </c>
      <c r="D299" s="4">
        <v>4018</v>
      </c>
      <c r="E299" s="5">
        <v>126</v>
      </c>
      <c r="F299">
        <f>_xlfn.XLOOKUP(data[[#This Row],[Product]],products[Product],products[Cost per unit])</f>
        <v>12.37</v>
      </c>
      <c r="G299" s="42">
        <f>data[[#This Row],[Cost per unit]]*data[[#This Row],[Units]]</f>
        <v>1558.62</v>
      </c>
    </row>
    <row r="300" spans="1:7" x14ac:dyDescent="0.25">
      <c r="A300" t="s">
        <v>41</v>
      </c>
      <c r="B300" t="s">
        <v>37</v>
      </c>
      <c r="C300" t="s">
        <v>15</v>
      </c>
      <c r="D300" s="4">
        <v>714</v>
      </c>
      <c r="E300" s="5">
        <v>231</v>
      </c>
      <c r="F300">
        <f>_xlfn.XLOOKUP(data[[#This Row],[Product]],products[Product],products[Cost per unit])</f>
        <v>11.73</v>
      </c>
      <c r="G300" s="42">
        <f>data[[#This Row],[Cost per unit]]*data[[#This Row],[Units]]</f>
        <v>2709.63</v>
      </c>
    </row>
    <row r="301" spans="1:7" x14ac:dyDescent="0.25">
      <c r="A301" t="s">
        <v>9</v>
      </c>
      <c r="B301" t="s">
        <v>38</v>
      </c>
      <c r="C301" t="s">
        <v>25</v>
      </c>
      <c r="D301" s="4">
        <v>3850</v>
      </c>
      <c r="E301" s="5">
        <v>102</v>
      </c>
      <c r="F301">
        <f>_xlfn.XLOOKUP(data[[#This Row],[Product]],products[Product],products[Cost per unit])</f>
        <v>13.15</v>
      </c>
      <c r="G301" s="42">
        <f>data[[#This Row],[Cost per unit]]*data[[#This Row],[Units]]</f>
        <v>1341.3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3F43D-C0A7-4303-BFD9-E6FCB7E27B6F}">
  <dimension ref="A1:G14"/>
  <sheetViews>
    <sheetView workbookViewId="0">
      <selection activeCell="D16" sqref="D16"/>
    </sheetView>
  </sheetViews>
  <sheetFormatPr defaultRowHeight="15" x14ac:dyDescent="0.25"/>
  <sheetData>
    <row r="1" spans="1:7" x14ac:dyDescent="0.25">
      <c r="A1" t="s">
        <v>60</v>
      </c>
    </row>
    <row r="4" spans="1:7" x14ac:dyDescent="0.25">
      <c r="E4" t="s">
        <v>1</v>
      </c>
      <c r="F4" t="s">
        <v>50</v>
      </c>
    </row>
    <row r="5" spans="1:7" x14ac:dyDescent="0.25">
      <c r="D5" t="s">
        <v>56</v>
      </c>
      <c r="E5">
        <f>AVERAGE(data[Amount])</f>
        <v>4136.2299999999996</v>
      </c>
      <c r="F5">
        <f>AVERAGE(data[Units])</f>
        <v>152.19999999999999</v>
      </c>
    </row>
    <row r="6" spans="1:7" x14ac:dyDescent="0.25">
      <c r="D6" t="s">
        <v>57</v>
      </c>
      <c r="E6">
        <f>MEDIAN(data[Amount])</f>
        <v>3437</v>
      </c>
      <c r="F6">
        <f>MEDIAN(data[Units])</f>
        <v>124.5</v>
      </c>
    </row>
    <row r="7" spans="1:7" x14ac:dyDescent="0.25">
      <c r="D7" t="s">
        <v>58</v>
      </c>
      <c r="E7">
        <f>MIN(data[Amount])</f>
        <v>0</v>
      </c>
      <c r="F7">
        <f>MIN(data[Units])</f>
        <v>0</v>
      </c>
    </row>
    <row r="8" spans="1:7" x14ac:dyDescent="0.25">
      <c r="D8" t="s">
        <v>59</v>
      </c>
      <c r="E8">
        <f>MAX(data[Amount])</f>
        <v>16184</v>
      </c>
      <c r="F8">
        <f>MAX(data[Units])</f>
        <v>525</v>
      </c>
    </row>
    <row r="9" spans="1:7" x14ac:dyDescent="0.25">
      <c r="D9" t="s">
        <v>61</v>
      </c>
      <c r="E9">
        <f>E8-E7</f>
        <v>16184</v>
      </c>
      <c r="F9">
        <f>F8-F7</f>
        <v>525</v>
      </c>
    </row>
    <row r="11" spans="1:7" x14ac:dyDescent="0.25">
      <c r="D11" t="s">
        <v>62</v>
      </c>
      <c r="E11">
        <f>_xlfn.PERCENTILE.EXC(data[Amount],0.25)</f>
        <v>1652</v>
      </c>
      <c r="F11">
        <f>_xlfn.PERCENTILE.EXC(data[Units],0.25)</f>
        <v>54</v>
      </c>
    </row>
    <row r="12" spans="1:7" x14ac:dyDescent="0.25">
      <c r="D12" t="s">
        <v>63</v>
      </c>
      <c r="E12">
        <f>_xlfn.PERCENTILE.EXC(data[Amount],0.75)</f>
        <v>6245.75</v>
      </c>
      <c r="F12">
        <f>_xlfn.PERCENTILE.EXC(data[Units],0.75)</f>
        <v>223.5</v>
      </c>
    </row>
    <row r="14" spans="1:7" x14ac:dyDescent="0.25">
      <c r="D14" s="12" t="s">
        <v>64</v>
      </c>
      <c r="E14" s="12"/>
      <c r="F14" s="12"/>
      <c r="G14">
        <f>COUNTA(_xlfn.UNIQUE(data[Product]))</f>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1E80E-4DF8-4C34-B371-72285CFA0EA4}">
  <dimension ref="A1:E301"/>
  <sheetViews>
    <sheetView zoomScale="118" zoomScaleNormal="118" workbookViewId="0">
      <selection sqref="A1:E1"/>
    </sheetView>
  </sheetViews>
  <sheetFormatPr defaultRowHeight="15" x14ac:dyDescent="0.25"/>
  <cols>
    <col min="1" max="1" width="16" bestFit="1" customWidth="1"/>
    <col min="2" max="2" width="12.5703125" bestFit="1" customWidth="1"/>
    <col min="3" max="3" width="21.85546875" bestFit="1" customWidth="1"/>
    <col min="4" max="4" width="11.7109375" customWidth="1"/>
    <col min="5" max="5" width="8.140625" customWidth="1"/>
  </cols>
  <sheetData>
    <row r="1" spans="1:5" x14ac:dyDescent="0.25">
      <c r="A1" s="6" t="s">
        <v>11</v>
      </c>
      <c r="B1" s="6" t="s">
        <v>12</v>
      </c>
      <c r="C1" s="6" t="s">
        <v>0</v>
      </c>
      <c r="D1" s="10" t="s">
        <v>1</v>
      </c>
      <c r="E1" s="10" t="s">
        <v>50</v>
      </c>
    </row>
    <row r="2" spans="1:5" x14ac:dyDescent="0.25">
      <c r="A2" t="s">
        <v>10</v>
      </c>
      <c r="B2" t="s">
        <v>38</v>
      </c>
      <c r="C2" t="s">
        <v>14</v>
      </c>
      <c r="D2" s="4">
        <v>5586</v>
      </c>
      <c r="E2" s="5">
        <v>525</v>
      </c>
    </row>
    <row r="3" spans="1:5" x14ac:dyDescent="0.25">
      <c r="A3" t="s">
        <v>3</v>
      </c>
      <c r="B3" t="s">
        <v>34</v>
      </c>
      <c r="C3" t="s">
        <v>32</v>
      </c>
      <c r="D3" s="4">
        <v>7777</v>
      </c>
      <c r="E3" s="5">
        <v>504</v>
      </c>
    </row>
    <row r="4" spans="1:5" x14ac:dyDescent="0.25">
      <c r="A4" t="s">
        <v>9</v>
      </c>
      <c r="B4" t="s">
        <v>34</v>
      </c>
      <c r="C4" t="s">
        <v>20</v>
      </c>
      <c r="D4" s="4">
        <v>8463</v>
      </c>
      <c r="E4" s="5">
        <v>492</v>
      </c>
    </row>
    <row r="5" spans="1:5" x14ac:dyDescent="0.25">
      <c r="A5" t="s">
        <v>8</v>
      </c>
      <c r="B5" t="s">
        <v>35</v>
      </c>
      <c r="C5" t="s">
        <v>32</v>
      </c>
      <c r="D5" s="4">
        <v>6706</v>
      </c>
      <c r="E5" s="5">
        <v>459</v>
      </c>
    </row>
    <row r="6" spans="1:5" x14ac:dyDescent="0.25">
      <c r="A6" t="s">
        <v>6</v>
      </c>
      <c r="B6" t="s">
        <v>34</v>
      </c>
      <c r="C6" t="s">
        <v>26</v>
      </c>
      <c r="D6" s="4">
        <v>8008</v>
      </c>
      <c r="E6" s="5">
        <v>456</v>
      </c>
    </row>
    <row r="7" spans="1:5" x14ac:dyDescent="0.25">
      <c r="A7" t="s">
        <v>40</v>
      </c>
      <c r="B7" t="s">
        <v>35</v>
      </c>
      <c r="C7" t="s">
        <v>33</v>
      </c>
      <c r="D7" s="4">
        <v>8869</v>
      </c>
      <c r="E7" s="5">
        <v>432</v>
      </c>
    </row>
    <row r="8" spans="1:5" x14ac:dyDescent="0.25">
      <c r="A8" t="s">
        <v>40</v>
      </c>
      <c r="B8" t="s">
        <v>35</v>
      </c>
      <c r="C8" t="s">
        <v>22</v>
      </c>
      <c r="D8" s="4">
        <v>6853</v>
      </c>
      <c r="E8" s="5">
        <v>372</v>
      </c>
    </row>
    <row r="9" spans="1:5" x14ac:dyDescent="0.25">
      <c r="A9" t="s">
        <v>5</v>
      </c>
      <c r="B9" t="s">
        <v>35</v>
      </c>
      <c r="C9" t="s">
        <v>29</v>
      </c>
      <c r="D9" s="4">
        <v>4480</v>
      </c>
      <c r="E9" s="5">
        <v>357</v>
      </c>
    </row>
    <row r="10" spans="1:5" x14ac:dyDescent="0.25">
      <c r="A10" t="s">
        <v>2</v>
      </c>
      <c r="B10" t="s">
        <v>38</v>
      </c>
      <c r="C10" t="s">
        <v>31</v>
      </c>
      <c r="D10" s="4">
        <v>4326</v>
      </c>
      <c r="E10" s="5">
        <v>348</v>
      </c>
    </row>
    <row r="11" spans="1:5" x14ac:dyDescent="0.25">
      <c r="A11" t="s">
        <v>5</v>
      </c>
      <c r="B11" t="s">
        <v>34</v>
      </c>
      <c r="C11" t="s">
        <v>20</v>
      </c>
      <c r="D11" s="4">
        <v>15610</v>
      </c>
      <c r="E11" s="5">
        <v>339</v>
      </c>
    </row>
    <row r="12" spans="1:5" x14ac:dyDescent="0.25">
      <c r="A12" t="s">
        <v>7</v>
      </c>
      <c r="B12" t="s">
        <v>37</v>
      </c>
      <c r="C12" t="s">
        <v>16</v>
      </c>
      <c r="D12" s="4">
        <v>4487</v>
      </c>
      <c r="E12" s="5">
        <v>333</v>
      </c>
    </row>
    <row r="13" spans="1:5" x14ac:dyDescent="0.25">
      <c r="A13" t="s">
        <v>3</v>
      </c>
      <c r="B13" t="s">
        <v>37</v>
      </c>
      <c r="C13" t="s">
        <v>28</v>
      </c>
      <c r="D13" s="4">
        <v>7308</v>
      </c>
      <c r="E13" s="5">
        <v>327</v>
      </c>
    </row>
    <row r="14" spans="1:5" x14ac:dyDescent="0.25">
      <c r="A14" t="s">
        <v>3</v>
      </c>
      <c r="B14" t="s">
        <v>37</v>
      </c>
      <c r="C14" t="s">
        <v>29</v>
      </c>
      <c r="D14" s="4">
        <v>4592</v>
      </c>
      <c r="E14" s="5">
        <v>324</v>
      </c>
    </row>
    <row r="15" spans="1:5" x14ac:dyDescent="0.25">
      <c r="A15" t="s">
        <v>7</v>
      </c>
      <c r="B15" t="s">
        <v>38</v>
      </c>
      <c r="C15" t="s">
        <v>30</v>
      </c>
      <c r="D15" s="4">
        <v>10129</v>
      </c>
      <c r="E15" s="5">
        <v>312</v>
      </c>
    </row>
    <row r="16" spans="1:5" x14ac:dyDescent="0.25">
      <c r="A16" t="s">
        <v>3</v>
      </c>
      <c r="B16" t="s">
        <v>38</v>
      </c>
      <c r="C16" t="s">
        <v>26</v>
      </c>
      <c r="D16" s="4">
        <v>8841</v>
      </c>
      <c r="E16" s="5">
        <v>303</v>
      </c>
    </row>
    <row r="17" spans="1:5" x14ac:dyDescent="0.25">
      <c r="A17" t="s">
        <v>10</v>
      </c>
      <c r="B17" t="s">
        <v>36</v>
      </c>
      <c r="C17" t="s">
        <v>32</v>
      </c>
      <c r="D17" s="4">
        <v>6657</v>
      </c>
      <c r="E17" s="5">
        <v>303</v>
      </c>
    </row>
    <row r="18" spans="1:5" x14ac:dyDescent="0.25">
      <c r="A18" t="s">
        <v>8</v>
      </c>
      <c r="B18" t="s">
        <v>35</v>
      </c>
      <c r="C18" t="s">
        <v>27</v>
      </c>
      <c r="D18" s="4">
        <v>4753</v>
      </c>
      <c r="E18" s="5">
        <v>300</v>
      </c>
    </row>
    <row r="19" spans="1:5" x14ac:dyDescent="0.25">
      <c r="A19" t="s">
        <v>40</v>
      </c>
      <c r="B19" t="s">
        <v>38</v>
      </c>
      <c r="C19" t="s">
        <v>13</v>
      </c>
      <c r="D19" s="4">
        <v>5670</v>
      </c>
      <c r="E19" s="5">
        <v>297</v>
      </c>
    </row>
    <row r="20" spans="1:5" x14ac:dyDescent="0.25">
      <c r="A20" t="s">
        <v>41</v>
      </c>
      <c r="B20" t="s">
        <v>36</v>
      </c>
      <c r="C20" t="s">
        <v>18</v>
      </c>
      <c r="D20" s="4">
        <v>9632</v>
      </c>
      <c r="E20" s="5">
        <v>288</v>
      </c>
    </row>
    <row r="21" spans="1:5" x14ac:dyDescent="0.25">
      <c r="A21" t="s">
        <v>7</v>
      </c>
      <c r="B21" t="s">
        <v>35</v>
      </c>
      <c r="C21" t="s">
        <v>28</v>
      </c>
      <c r="D21" s="4">
        <v>5194</v>
      </c>
      <c r="E21" s="5">
        <v>288</v>
      </c>
    </row>
    <row r="22" spans="1:5" x14ac:dyDescent="0.25">
      <c r="A22" t="s">
        <v>10</v>
      </c>
      <c r="B22" t="s">
        <v>39</v>
      </c>
      <c r="C22" t="s">
        <v>21</v>
      </c>
      <c r="D22" s="4">
        <v>4858</v>
      </c>
      <c r="E22" s="5">
        <v>279</v>
      </c>
    </row>
    <row r="23" spans="1:5" x14ac:dyDescent="0.25">
      <c r="A23" t="s">
        <v>3</v>
      </c>
      <c r="B23" t="s">
        <v>34</v>
      </c>
      <c r="C23" t="s">
        <v>14</v>
      </c>
      <c r="D23" s="4">
        <v>7259</v>
      </c>
      <c r="E23" s="5">
        <v>276</v>
      </c>
    </row>
    <row r="24" spans="1:5" x14ac:dyDescent="0.25">
      <c r="A24" t="s">
        <v>3</v>
      </c>
      <c r="B24" t="s">
        <v>35</v>
      </c>
      <c r="C24" t="s">
        <v>15</v>
      </c>
      <c r="D24" s="4">
        <v>6657</v>
      </c>
      <c r="E24" s="5">
        <v>276</v>
      </c>
    </row>
    <row r="25" spans="1:5" x14ac:dyDescent="0.25">
      <c r="A25" t="s">
        <v>7</v>
      </c>
      <c r="B25" t="s">
        <v>38</v>
      </c>
      <c r="C25" t="s">
        <v>28</v>
      </c>
      <c r="D25" s="4">
        <v>5677</v>
      </c>
      <c r="E25" s="5">
        <v>258</v>
      </c>
    </row>
    <row r="26" spans="1:5" x14ac:dyDescent="0.25">
      <c r="A26" t="s">
        <v>7</v>
      </c>
      <c r="B26" t="s">
        <v>35</v>
      </c>
      <c r="C26" t="s">
        <v>30</v>
      </c>
      <c r="D26" s="4">
        <v>6755</v>
      </c>
      <c r="E26" s="5">
        <v>252</v>
      </c>
    </row>
    <row r="27" spans="1:5" x14ac:dyDescent="0.25">
      <c r="A27" t="s">
        <v>7</v>
      </c>
      <c r="B27" t="s">
        <v>36</v>
      </c>
      <c r="C27" t="s">
        <v>29</v>
      </c>
      <c r="D27" s="4">
        <v>5551</v>
      </c>
      <c r="E27" s="5">
        <v>252</v>
      </c>
    </row>
    <row r="28" spans="1:5" x14ac:dyDescent="0.25">
      <c r="A28" t="s">
        <v>5</v>
      </c>
      <c r="B28" t="s">
        <v>35</v>
      </c>
      <c r="C28" t="s">
        <v>31</v>
      </c>
      <c r="D28" s="4">
        <v>4753</v>
      </c>
      <c r="E28" s="5">
        <v>246</v>
      </c>
    </row>
    <row r="29" spans="1:5" x14ac:dyDescent="0.25">
      <c r="A29" t="s">
        <v>7</v>
      </c>
      <c r="B29" t="s">
        <v>39</v>
      </c>
      <c r="C29" t="s">
        <v>17</v>
      </c>
      <c r="D29" s="4">
        <v>4438</v>
      </c>
      <c r="E29" s="5">
        <v>246</v>
      </c>
    </row>
    <row r="30" spans="1:5" x14ac:dyDescent="0.25">
      <c r="A30" t="s">
        <v>9</v>
      </c>
      <c r="B30" t="s">
        <v>35</v>
      </c>
      <c r="C30" t="s">
        <v>15</v>
      </c>
      <c r="D30" s="4">
        <v>7833</v>
      </c>
      <c r="E30" s="5">
        <v>243</v>
      </c>
    </row>
    <row r="31" spans="1:5" x14ac:dyDescent="0.25">
      <c r="A31" t="s">
        <v>7</v>
      </c>
      <c r="B31" t="s">
        <v>35</v>
      </c>
      <c r="C31" t="s">
        <v>19</v>
      </c>
      <c r="D31" s="4">
        <v>4585</v>
      </c>
      <c r="E31" s="5">
        <v>240</v>
      </c>
    </row>
    <row r="32" spans="1:5" x14ac:dyDescent="0.25">
      <c r="A32" t="s">
        <v>5</v>
      </c>
      <c r="B32" t="s">
        <v>34</v>
      </c>
      <c r="C32" t="s">
        <v>22</v>
      </c>
      <c r="D32" s="4">
        <v>6279</v>
      </c>
      <c r="E32" s="5">
        <v>237</v>
      </c>
    </row>
    <row r="33" spans="1:5" x14ac:dyDescent="0.25">
      <c r="A33" t="s">
        <v>40</v>
      </c>
      <c r="B33" t="s">
        <v>35</v>
      </c>
      <c r="C33" t="s">
        <v>32</v>
      </c>
      <c r="D33" s="4">
        <v>12348</v>
      </c>
      <c r="E33" s="5">
        <v>234</v>
      </c>
    </row>
    <row r="34" spans="1:5" x14ac:dyDescent="0.25">
      <c r="A34" t="s">
        <v>41</v>
      </c>
      <c r="B34" t="s">
        <v>36</v>
      </c>
      <c r="C34" t="s">
        <v>13</v>
      </c>
      <c r="D34" s="4">
        <v>10311</v>
      </c>
      <c r="E34" s="5">
        <v>231</v>
      </c>
    </row>
    <row r="35" spans="1:5" x14ac:dyDescent="0.25">
      <c r="A35" t="s">
        <v>7</v>
      </c>
      <c r="B35" t="s">
        <v>37</v>
      </c>
      <c r="C35" t="s">
        <v>14</v>
      </c>
      <c r="D35" s="4">
        <v>6608</v>
      </c>
      <c r="E35" s="5">
        <v>225</v>
      </c>
    </row>
    <row r="36" spans="1:5" x14ac:dyDescent="0.25">
      <c r="A36" t="s">
        <v>41</v>
      </c>
      <c r="B36" t="s">
        <v>35</v>
      </c>
      <c r="C36" t="s">
        <v>28</v>
      </c>
      <c r="D36" s="4">
        <v>7455</v>
      </c>
      <c r="E36" s="5">
        <v>216</v>
      </c>
    </row>
    <row r="37" spans="1:5" x14ac:dyDescent="0.25">
      <c r="A37" t="s">
        <v>2</v>
      </c>
      <c r="B37" t="s">
        <v>39</v>
      </c>
      <c r="C37" t="s">
        <v>21</v>
      </c>
      <c r="D37" s="4">
        <v>7651</v>
      </c>
      <c r="E37" s="5">
        <v>213</v>
      </c>
    </row>
    <row r="38" spans="1:5" x14ac:dyDescent="0.25">
      <c r="A38" t="s">
        <v>8</v>
      </c>
      <c r="B38" t="s">
        <v>39</v>
      </c>
      <c r="C38" t="s">
        <v>31</v>
      </c>
      <c r="D38" s="4">
        <v>8890</v>
      </c>
      <c r="E38" s="5">
        <v>210</v>
      </c>
    </row>
    <row r="39" spans="1:5" x14ac:dyDescent="0.25">
      <c r="A39" t="s">
        <v>8</v>
      </c>
      <c r="B39" t="s">
        <v>35</v>
      </c>
      <c r="C39" t="s">
        <v>22</v>
      </c>
      <c r="D39" s="4">
        <v>5012</v>
      </c>
      <c r="E39" s="5">
        <v>210</v>
      </c>
    </row>
    <row r="40" spans="1:5" x14ac:dyDescent="0.25">
      <c r="A40" t="s">
        <v>7</v>
      </c>
      <c r="B40" t="s">
        <v>37</v>
      </c>
      <c r="C40" t="s">
        <v>22</v>
      </c>
      <c r="D40" s="4">
        <v>9835</v>
      </c>
      <c r="E40" s="5">
        <v>207</v>
      </c>
    </row>
    <row r="41" spans="1:5" x14ac:dyDescent="0.25">
      <c r="A41" t="s">
        <v>6</v>
      </c>
      <c r="B41" t="s">
        <v>34</v>
      </c>
      <c r="C41" t="s">
        <v>27</v>
      </c>
      <c r="D41" s="4">
        <v>4242</v>
      </c>
      <c r="E41" s="5">
        <v>207</v>
      </c>
    </row>
    <row r="42" spans="1:5" x14ac:dyDescent="0.25">
      <c r="A42" t="s">
        <v>9</v>
      </c>
      <c r="B42" t="s">
        <v>36</v>
      </c>
      <c r="C42" t="s">
        <v>27</v>
      </c>
      <c r="D42" s="4">
        <v>11522</v>
      </c>
      <c r="E42" s="5">
        <v>204</v>
      </c>
    </row>
    <row r="43" spans="1:5" x14ac:dyDescent="0.25">
      <c r="A43" t="s">
        <v>10</v>
      </c>
      <c r="B43" t="s">
        <v>34</v>
      </c>
      <c r="C43" t="s">
        <v>19</v>
      </c>
      <c r="D43" s="4">
        <v>5355</v>
      </c>
      <c r="E43" s="5">
        <v>204</v>
      </c>
    </row>
    <row r="44" spans="1:5" x14ac:dyDescent="0.25">
      <c r="A44" t="s">
        <v>5</v>
      </c>
      <c r="B44" t="s">
        <v>35</v>
      </c>
      <c r="C44" t="s">
        <v>15</v>
      </c>
      <c r="D44" s="4">
        <v>13391</v>
      </c>
      <c r="E44" s="5">
        <v>201</v>
      </c>
    </row>
    <row r="45" spans="1:5" x14ac:dyDescent="0.25">
      <c r="A45" t="s">
        <v>2</v>
      </c>
      <c r="B45" t="s">
        <v>37</v>
      </c>
      <c r="C45" t="s">
        <v>17</v>
      </c>
      <c r="D45" s="4">
        <v>9926</v>
      </c>
      <c r="E45" s="5">
        <v>201</v>
      </c>
    </row>
    <row r="46" spans="1:5" x14ac:dyDescent="0.25">
      <c r="A46" t="s">
        <v>5</v>
      </c>
      <c r="B46" t="s">
        <v>34</v>
      </c>
      <c r="C46" t="s">
        <v>15</v>
      </c>
      <c r="D46" s="4">
        <v>7280</v>
      </c>
      <c r="E46" s="5">
        <v>201</v>
      </c>
    </row>
    <row r="47" spans="1:5" x14ac:dyDescent="0.25">
      <c r="A47" t="s">
        <v>40</v>
      </c>
      <c r="B47" t="s">
        <v>36</v>
      </c>
      <c r="C47" t="s">
        <v>13</v>
      </c>
      <c r="D47" s="4">
        <v>4424</v>
      </c>
      <c r="E47" s="5">
        <v>201</v>
      </c>
    </row>
    <row r="48" spans="1:5" x14ac:dyDescent="0.25">
      <c r="A48" t="s">
        <v>7</v>
      </c>
      <c r="B48" t="s">
        <v>34</v>
      </c>
      <c r="C48" t="s">
        <v>24</v>
      </c>
      <c r="D48" s="4">
        <v>8862</v>
      </c>
      <c r="E48" s="5">
        <v>189</v>
      </c>
    </row>
    <row r="49" spans="1:5" x14ac:dyDescent="0.25">
      <c r="A49" t="s">
        <v>6</v>
      </c>
      <c r="B49" t="s">
        <v>37</v>
      </c>
      <c r="C49" t="s">
        <v>23</v>
      </c>
      <c r="D49" s="4">
        <v>4949</v>
      </c>
      <c r="E49" s="5">
        <v>189</v>
      </c>
    </row>
    <row r="50" spans="1:5" x14ac:dyDescent="0.25">
      <c r="A50" t="s">
        <v>8</v>
      </c>
      <c r="B50" t="s">
        <v>39</v>
      </c>
      <c r="C50" t="s">
        <v>30</v>
      </c>
      <c r="D50" s="4">
        <v>7021</v>
      </c>
      <c r="E50" s="5">
        <v>183</v>
      </c>
    </row>
    <row r="51" spans="1:5" x14ac:dyDescent="0.25">
      <c r="A51" t="s">
        <v>2</v>
      </c>
      <c r="B51" t="s">
        <v>38</v>
      </c>
      <c r="C51" t="s">
        <v>28</v>
      </c>
      <c r="D51" s="4">
        <v>6580</v>
      </c>
      <c r="E51" s="5">
        <v>183</v>
      </c>
    </row>
    <row r="52" spans="1:5" x14ac:dyDescent="0.25">
      <c r="A52" t="s">
        <v>41</v>
      </c>
      <c r="B52" t="s">
        <v>34</v>
      </c>
      <c r="C52" t="s">
        <v>33</v>
      </c>
      <c r="D52" s="4">
        <v>7847</v>
      </c>
      <c r="E52" s="5">
        <v>174</v>
      </c>
    </row>
    <row r="53" spans="1:5" x14ac:dyDescent="0.25">
      <c r="A53" t="s">
        <v>41</v>
      </c>
      <c r="B53" t="s">
        <v>36</v>
      </c>
      <c r="C53" t="s">
        <v>30</v>
      </c>
      <c r="D53" s="4">
        <v>6118</v>
      </c>
      <c r="E53" s="5">
        <v>174</v>
      </c>
    </row>
    <row r="54" spans="1:5" x14ac:dyDescent="0.25">
      <c r="A54" t="s">
        <v>40</v>
      </c>
      <c r="B54" t="s">
        <v>35</v>
      </c>
      <c r="C54" t="s">
        <v>16</v>
      </c>
      <c r="D54" s="4">
        <v>4725</v>
      </c>
      <c r="E54" s="5">
        <v>174</v>
      </c>
    </row>
    <row r="55" spans="1:5" x14ac:dyDescent="0.25">
      <c r="A55" t="s">
        <v>3</v>
      </c>
      <c r="B55" t="s">
        <v>39</v>
      </c>
      <c r="C55" t="s">
        <v>26</v>
      </c>
      <c r="D55" s="4">
        <v>4956</v>
      </c>
      <c r="E55" s="5">
        <v>171</v>
      </c>
    </row>
    <row r="56" spans="1:5" x14ac:dyDescent="0.25">
      <c r="A56" t="s">
        <v>5</v>
      </c>
      <c r="B56" t="s">
        <v>38</v>
      </c>
      <c r="C56" t="s">
        <v>19</v>
      </c>
      <c r="D56" s="4">
        <v>5474</v>
      </c>
      <c r="E56" s="5">
        <v>168</v>
      </c>
    </row>
    <row r="57" spans="1:5" x14ac:dyDescent="0.25">
      <c r="A57" t="s">
        <v>2</v>
      </c>
      <c r="B57" t="s">
        <v>39</v>
      </c>
      <c r="C57" t="s">
        <v>20</v>
      </c>
      <c r="D57" s="4">
        <v>9443</v>
      </c>
      <c r="E57" s="5">
        <v>162</v>
      </c>
    </row>
    <row r="58" spans="1:5" x14ac:dyDescent="0.25">
      <c r="A58" t="s">
        <v>40</v>
      </c>
      <c r="B58" t="s">
        <v>34</v>
      </c>
      <c r="C58" t="s">
        <v>17</v>
      </c>
      <c r="D58" s="4">
        <v>5019</v>
      </c>
      <c r="E58" s="5">
        <v>156</v>
      </c>
    </row>
    <row r="59" spans="1:5" x14ac:dyDescent="0.25">
      <c r="A59" t="s">
        <v>6</v>
      </c>
      <c r="B59" t="s">
        <v>36</v>
      </c>
      <c r="C59" t="s">
        <v>17</v>
      </c>
      <c r="D59" s="4">
        <v>4970</v>
      </c>
      <c r="E59" s="5">
        <v>156</v>
      </c>
    </row>
    <row r="60" spans="1:5" x14ac:dyDescent="0.25">
      <c r="A60" t="s">
        <v>9</v>
      </c>
      <c r="B60" t="s">
        <v>37</v>
      </c>
      <c r="C60" t="s">
        <v>25</v>
      </c>
      <c r="D60" s="4">
        <v>4305</v>
      </c>
      <c r="E60" s="5">
        <v>156</v>
      </c>
    </row>
    <row r="61" spans="1:5" x14ac:dyDescent="0.25">
      <c r="A61" t="s">
        <v>2</v>
      </c>
      <c r="B61" t="s">
        <v>38</v>
      </c>
      <c r="C61" t="s">
        <v>23</v>
      </c>
      <c r="D61" s="4">
        <v>4417</v>
      </c>
      <c r="E61" s="5">
        <v>153</v>
      </c>
    </row>
    <row r="62" spans="1:5" x14ac:dyDescent="0.25">
      <c r="A62" t="s">
        <v>9</v>
      </c>
      <c r="B62" t="s">
        <v>34</v>
      </c>
      <c r="C62" t="s">
        <v>28</v>
      </c>
      <c r="D62" s="4">
        <v>14329</v>
      </c>
      <c r="E62" s="5">
        <v>150</v>
      </c>
    </row>
    <row r="63" spans="1:5" x14ac:dyDescent="0.25">
      <c r="A63" t="s">
        <v>8</v>
      </c>
      <c r="B63" t="s">
        <v>36</v>
      </c>
      <c r="C63" t="s">
        <v>23</v>
      </c>
      <c r="D63" s="4">
        <v>5019</v>
      </c>
      <c r="E63" s="5">
        <v>150</v>
      </c>
    </row>
    <row r="64" spans="1:5" x14ac:dyDescent="0.25">
      <c r="A64" t="s">
        <v>2</v>
      </c>
      <c r="B64" t="s">
        <v>39</v>
      </c>
      <c r="C64" t="s">
        <v>28</v>
      </c>
      <c r="D64" s="4">
        <v>6027</v>
      </c>
      <c r="E64" s="5">
        <v>144</v>
      </c>
    </row>
    <row r="65" spans="1:5" x14ac:dyDescent="0.25">
      <c r="A65" t="s">
        <v>2</v>
      </c>
      <c r="B65" t="s">
        <v>37</v>
      </c>
      <c r="C65" t="s">
        <v>18</v>
      </c>
      <c r="D65" s="4">
        <v>11571</v>
      </c>
      <c r="E65" s="5">
        <v>138</v>
      </c>
    </row>
    <row r="66" spans="1:5" x14ac:dyDescent="0.25">
      <c r="A66" t="s">
        <v>10</v>
      </c>
      <c r="B66" t="s">
        <v>38</v>
      </c>
      <c r="C66" t="s">
        <v>4</v>
      </c>
      <c r="D66" s="4">
        <v>6860</v>
      </c>
      <c r="E66" s="5">
        <v>126</v>
      </c>
    </row>
    <row r="67" spans="1:5" x14ac:dyDescent="0.25">
      <c r="A67" t="s">
        <v>41</v>
      </c>
      <c r="B67" t="s">
        <v>34</v>
      </c>
      <c r="C67" t="s">
        <v>23</v>
      </c>
      <c r="D67" s="4">
        <v>4935</v>
      </c>
      <c r="E67" s="5">
        <v>126</v>
      </c>
    </row>
    <row r="68" spans="1:5" x14ac:dyDescent="0.25">
      <c r="A68" t="s">
        <v>6</v>
      </c>
      <c r="B68" t="s">
        <v>34</v>
      </c>
      <c r="C68" t="s">
        <v>32</v>
      </c>
      <c r="D68" s="4">
        <v>6734</v>
      </c>
      <c r="E68" s="5">
        <v>123</v>
      </c>
    </row>
    <row r="69" spans="1:5" x14ac:dyDescent="0.25">
      <c r="A69" t="s">
        <v>6</v>
      </c>
      <c r="B69" t="s">
        <v>35</v>
      </c>
      <c r="C69" t="s">
        <v>30</v>
      </c>
      <c r="D69" s="4">
        <v>4781</v>
      </c>
      <c r="E69" s="5">
        <v>123</v>
      </c>
    </row>
    <row r="70" spans="1:5" x14ac:dyDescent="0.25">
      <c r="A70" t="s">
        <v>6</v>
      </c>
      <c r="B70" t="s">
        <v>36</v>
      </c>
      <c r="C70" t="s">
        <v>4</v>
      </c>
      <c r="D70" s="4">
        <v>10073</v>
      </c>
      <c r="E70" s="5">
        <v>120</v>
      </c>
    </row>
    <row r="71" spans="1:5" x14ac:dyDescent="0.25">
      <c r="A71" t="s">
        <v>2</v>
      </c>
      <c r="B71" t="s">
        <v>34</v>
      </c>
      <c r="C71" t="s">
        <v>19</v>
      </c>
      <c r="D71" s="4">
        <v>7511</v>
      </c>
      <c r="E71" s="5">
        <v>120</v>
      </c>
    </row>
    <row r="72" spans="1:5" x14ac:dyDescent="0.25">
      <c r="A72" t="s">
        <v>7</v>
      </c>
      <c r="B72" t="s">
        <v>37</v>
      </c>
      <c r="C72" t="s">
        <v>17</v>
      </c>
      <c r="D72" s="4">
        <v>4487</v>
      </c>
      <c r="E72" s="5">
        <v>111</v>
      </c>
    </row>
    <row r="73" spans="1:5" x14ac:dyDescent="0.25">
      <c r="A73" t="s">
        <v>41</v>
      </c>
      <c r="B73" t="s">
        <v>37</v>
      </c>
      <c r="C73" t="s">
        <v>24</v>
      </c>
      <c r="D73" s="4">
        <v>6398</v>
      </c>
      <c r="E73" s="5">
        <v>102</v>
      </c>
    </row>
    <row r="74" spans="1:5" x14ac:dyDescent="0.25">
      <c r="A74" t="s">
        <v>40</v>
      </c>
      <c r="B74" t="s">
        <v>38</v>
      </c>
      <c r="C74" t="s">
        <v>4</v>
      </c>
      <c r="D74" s="4">
        <v>6125</v>
      </c>
      <c r="E74" s="5">
        <v>102</v>
      </c>
    </row>
    <row r="75" spans="1:5" x14ac:dyDescent="0.25">
      <c r="A75" t="s">
        <v>9</v>
      </c>
      <c r="B75" t="s">
        <v>37</v>
      </c>
      <c r="C75" t="s">
        <v>20</v>
      </c>
      <c r="D75" s="4">
        <v>7273</v>
      </c>
      <c r="E75" s="5">
        <v>96</v>
      </c>
    </row>
    <row r="76" spans="1:5" x14ac:dyDescent="0.25">
      <c r="A76" t="s">
        <v>40</v>
      </c>
      <c r="B76" t="s">
        <v>37</v>
      </c>
      <c r="C76" t="s">
        <v>27</v>
      </c>
      <c r="D76" s="4">
        <v>6132</v>
      </c>
      <c r="E76" s="5">
        <v>93</v>
      </c>
    </row>
    <row r="77" spans="1:5" x14ac:dyDescent="0.25">
      <c r="A77" t="s">
        <v>40</v>
      </c>
      <c r="B77" t="s">
        <v>36</v>
      </c>
      <c r="C77" t="s">
        <v>33</v>
      </c>
      <c r="D77" s="4">
        <v>9772</v>
      </c>
      <c r="E77" s="5">
        <v>90</v>
      </c>
    </row>
    <row r="78" spans="1:5" x14ac:dyDescent="0.25">
      <c r="A78" t="s">
        <v>9</v>
      </c>
      <c r="B78" t="s">
        <v>34</v>
      </c>
      <c r="C78" t="s">
        <v>23</v>
      </c>
      <c r="D78" s="4">
        <v>8155</v>
      </c>
      <c r="E78" s="5">
        <v>90</v>
      </c>
    </row>
    <row r="79" spans="1:5" x14ac:dyDescent="0.25">
      <c r="A79" t="s">
        <v>9</v>
      </c>
      <c r="B79" t="s">
        <v>38</v>
      </c>
      <c r="C79" t="s">
        <v>33</v>
      </c>
      <c r="D79" s="4">
        <v>9506</v>
      </c>
      <c r="E79" s="5">
        <v>87</v>
      </c>
    </row>
    <row r="80" spans="1:5" x14ac:dyDescent="0.25">
      <c r="A80" t="s">
        <v>6</v>
      </c>
      <c r="B80" t="s">
        <v>37</v>
      </c>
      <c r="C80" t="s">
        <v>31</v>
      </c>
      <c r="D80" s="4">
        <v>7693</v>
      </c>
      <c r="E80" s="5">
        <v>87</v>
      </c>
    </row>
    <row r="81" spans="1:5" x14ac:dyDescent="0.25">
      <c r="A81" t="s">
        <v>41</v>
      </c>
      <c r="B81" t="s">
        <v>36</v>
      </c>
      <c r="C81" t="s">
        <v>32</v>
      </c>
      <c r="D81" s="4">
        <v>10304</v>
      </c>
      <c r="E81" s="5">
        <v>84</v>
      </c>
    </row>
    <row r="82" spans="1:5" x14ac:dyDescent="0.25">
      <c r="A82" t="s">
        <v>2</v>
      </c>
      <c r="B82" t="s">
        <v>39</v>
      </c>
      <c r="C82" t="s">
        <v>27</v>
      </c>
      <c r="D82" s="4">
        <v>7812</v>
      </c>
      <c r="E82" s="5">
        <v>81</v>
      </c>
    </row>
    <row r="83" spans="1:5" x14ac:dyDescent="0.25">
      <c r="A83" t="s">
        <v>5</v>
      </c>
      <c r="B83" t="s">
        <v>39</v>
      </c>
      <c r="C83" t="s">
        <v>22</v>
      </c>
      <c r="D83" s="4">
        <v>6909</v>
      </c>
      <c r="E83" s="5">
        <v>81</v>
      </c>
    </row>
    <row r="84" spans="1:5" x14ac:dyDescent="0.25">
      <c r="A84" t="s">
        <v>8</v>
      </c>
      <c r="B84" t="s">
        <v>38</v>
      </c>
      <c r="C84" t="s">
        <v>21</v>
      </c>
      <c r="D84" s="4">
        <v>6433</v>
      </c>
      <c r="E84" s="5">
        <v>78</v>
      </c>
    </row>
    <row r="85" spans="1:5" x14ac:dyDescent="0.25">
      <c r="A85" t="s">
        <v>2</v>
      </c>
      <c r="B85" t="s">
        <v>36</v>
      </c>
      <c r="C85" t="s">
        <v>29</v>
      </c>
      <c r="D85" s="4">
        <v>8211</v>
      </c>
      <c r="E85" s="5">
        <v>75</v>
      </c>
    </row>
    <row r="86" spans="1:5" x14ac:dyDescent="0.25">
      <c r="A86" t="s">
        <v>40</v>
      </c>
      <c r="B86" t="s">
        <v>37</v>
      </c>
      <c r="C86" t="s">
        <v>29</v>
      </c>
      <c r="D86" s="4">
        <v>9002</v>
      </c>
      <c r="E86" s="5">
        <v>72</v>
      </c>
    </row>
    <row r="87" spans="1:5" x14ac:dyDescent="0.25">
      <c r="A87" t="s">
        <v>41</v>
      </c>
      <c r="B87" t="s">
        <v>35</v>
      </c>
      <c r="C87" t="s">
        <v>13</v>
      </c>
      <c r="D87" s="4">
        <v>4760</v>
      </c>
      <c r="E87" s="5">
        <v>69</v>
      </c>
    </row>
    <row r="88" spans="1:5" x14ac:dyDescent="0.25">
      <c r="A88" t="s">
        <v>5</v>
      </c>
      <c r="B88" t="s">
        <v>36</v>
      </c>
      <c r="C88" t="s">
        <v>13</v>
      </c>
      <c r="D88" s="4">
        <v>6146</v>
      </c>
      <c r="E88" s="5">
        <v>63</v>
      </c>
    </row>
    <row r="89" spans="1:5" x14ac:dyDescent="0.25">
      <c r="A89" t="s">
        <v>7</v>
      </c>
      <c r="B89" t="s">
        <v>35</v>
      </c>
      <c r="C89" t="s">
        <v>14</v>
      </c>
      <c r="D89" s="4">
        <v>4606</v>
      </c>
      <c r="E89" s="5">
        <v>63</v>
      </c>
    </row>
    <row r="90" spans="1:5" x14ac:dyDescent="0.25">
      <c r="A90" t="s">
        <v>9</v>
      </c>
      <c r="B90" t="s">
        <v>38</v>
      </c>
      <c r="C90" t="s">
        <v>24</v>
      </c>
      <c r="D90" s="4">
        <v>4137</v>
      </c>
      <c r="E90" s="5">
        <v>60</v>
      </c>
    </row>
    <row r="91" spans="1:5" x14ac:dyDescent="0.25">
      <c r="A91" t="s">
        <v>9</v>
      </c>
      <c r="B91" t="s">
        <v>36</v>
      </c>
      <c r="C91" t="s">
        <v>30</v>
      </c>
      <c r="D91" s="4">
        <v>9051</v>
      </c>
      <c r="E91" s="5">
        <v>57</v>
      </c>
    </row>
    <row r="92" spans="1:5" x14ac:dyDescent="0.25">
      <c r="A92" t="s">
        <v>5</v>
      </c>
      <c r="B92" t="s">
        <v>38</v>
      </c>
      <c r="C92" t="s">
        <v>13</v>
      </c>
      <c r="D92" s="4">
        <v>7189</v>
      </c>
      <c r="E92" s="5">
        <v>54</v>
      </c>
    </row>
    <row r="93" spans="1:5" x14ac:dyDescent="0.25">
      <c r="A93" t="s">
        <v>7</v>
      </c>
      <c r="B93" t="s">
        <v>37</v>
      </c>
      <c r="C93" t="s">
        <v>30</v>
      </c>
      <c r="D93" s="4">
        <v>6454</v>
      </c>
      <c r="E93" s="5">
        <v>54</v>
      </c>
    </row>
    <row r="94" spans="1:5" x14ac:dyDescent="0.25">
      <c r="A94" t="s">
        <v>5</v>
      </c>
      <c r="B94" t="s">
        <v>39</v>
      </c>
      <c r="C94" t="s">
        <v>26</v>
      </c>
      <c r="D94" s="4">
        <v>5236</v>
      </c>
      <c r="E94" s="5">
        <v>51</v>
      </c>
    </row>
    <row r="95" spans="1:5" x14ac:dyDescent="0.25">
      <c r="A95" t="s">
        <v>40</v>
      </c>
      <c r="B95" t="s">
        <v>34</v>
      </c>
      <c r="C95" t="s">
        <v>26</v>
      </c>
      <c r="D95" s="4">
        <v>6748</v>
      </c>
      <c r="E95" s="5">
        <v>48</v>
      </c>
    </row>
    <row r="96" spans="1:5" x14ac:dyDescent="0.25">
      <c r="A96" t="s">
        <v>7</v>
      </c>
      <c r="B96" t="s">
        <v>37</v>
      </c>
      <c r="C96" t="s">
        <v>33</v>
      </c>
      <c r="D96" s="4">
        <v>6391</v>
      </c>
      <c r="E96" s="5">
        <v>48</v>
      </c>
    </row>
    <row r="97" spans="1:5" x14ac:dyDescent="0.25">
      <c r="A97" t="s">
        <v>5</v>
      </c>
      <c r="B97" t="s">
        <v>38</v>
      </c>
      <c r="C97" t="s">
        <v>25</v>
      </c>
      <c r="D97" s="4">
        <v>7483</v>
      </c>
      <c r="E97" s="5">
        <v>45</v>
      </c>
    </row>
    <row r="98" spans="1:5" x14ac:dyDescent="0.25">
      <c r="A98" t="s">
        <v>8</v>
      </c>
      <c r="B98" t="s">
        <v>37</v>
      </c>
      <c r="C98" t="s">
        <v>26</v>
      </c>
      <c r="D98" s="4">
        <v>6279</v>
      </c>
      <c r="E98" s="5">
        <v>45</v>
      </c>
    </row>
    <row r="99" spans="1:5" x14ac:dyDescent="0.25">
      <c r="A99" t="s">
        <v>7</v>
      </c>
      <c r="B99" t="s">
        <v>36</v>
      </c>
      <c r="C99" t="s">
        <v>22</v>
      </c>
      <c r="D99" s="4">
        <v>8435</v>
      </c>
      <c r="E99" s="5">
        <v>42</v>
      </c>
    </row>
    <row r="100" spans="1:5" x14ac:dyDescent="0.25">
      <c r="A100" t="s">
        <v>3</v>
      </c>
      <c r="B100" t="s">
        <v>34</v>
      </c>
      <c r="C100" t="s">
        <v>25</v>
      </c>
      <c r="D100" s="4">
        <v>6300</v>
      </c>
      <c r="E100" s="5">
        <v>42</v>
      </c>
    </row>
    <row r="101" spans="1:5" x14ac:dyDescent="0.25">
      <c r="A101" t="s">
        <v>40</v>
      </c>
      <c r="B101" t="s">
        <v>39</v>
      </c>
      <c r="C101" t="s">
        <v>15</v>
      </c>
      <c r="D101" s="4">
        <v>5775</v>
      </c>
      <c r="E101" s="5">
        <v>42</v>
      </c>
    </row>
    <row r="102" spans="1:5" x14ac:dyDescent="0.25">
      <c r="A102" t="s">
        <v>5</v>
      </c>
      <c r="B102" t="s">
        <v>36</v>
      </c>
      <c r="C102" t="s">
        <v>16</v>
      </c>
      <c r="D102" s="4">
        <v>16184</v>
      </c>
      <c r="E102" s="5">
        <v>39</v>
      </c>
    </row>
    <row r="103" spans="1:5" x14ac:dyDescent="0.25">
      <c r="A103" t="s">
        <v>7</v>
      </c>
      <c r="B103" t="s">
        <v>34</v>
      </c>
      <c r="C103" t="s">
        <v>17</v>
      </c>
      <c r="D103" s="4">
        <v>7777</v>
      </c>
      <c r="E103" s="5">
        <v>39</v>
      </c>
    </row>
    <row r="104" spans="1:5" x14ac:dyDescent="0.25">
      <c r="A104" t="s">
        <v>3</v>
      </c>
      <c r="B104" t="s">
        <v>36</v>
      </c>
      <c r="C104" t="s">
        <v>16</v>
      </c>
      <c r="D104" s="4">
        <v>9198</v>
      </c>
      <c r="E104" s="5">
        <v>36</v>
      </c>
    </row>
    <row r="105" spans="1:5" x14ac:dyDescent="0.25">
      <c r="A105" t="s">
        <v>6</v>
      </c>
      <c r="B105" t="s">
        <v>38</v>
      </c>
      <c r="C105" t="s">
        <v>21</v>
      </c>
      <c r="D105" s="4">
        <v>7322</v>
      </c>
      <c r="E105" s="5">
        <v>36</v>
      </c>
    </row>
    <row r="106" spans="1:5" x14ac:dyDescent="0.25">
      <c r="A106" t="s">
        <v>2</v>
      </c>
      <c r="B106" t="s">
        <v>39</v>
      </c>
      <c r="C106" t="s">
        <v>15</v>
      </c>
      <c r="D106" s="4">
        <v>4802</v>
      </c>
      <c r="E106" s="5">
        <v>36</v>
      </c>
    </row>
    <row r="107" spans="1:5" x14ac:dyDescent="0.25">
      <c r="A107" t="s">
        <v>10</v>
      </c>
      <c r="B107" t="s">
        <v>39</v>
      </c>
      <c r="C107" t="s">
        <v>33</v>
      </c>
      <c r="D107" s="4">
        <v>12950</v>
      </c>
      <c r="E107" s="5">
        <v>30</v>
      </c>
    </row>
    <row r="108" spans="1:5" x14ac:dyDescent="0.25">
      <c r="A108" t="s">
        <v>8</v>
      </c>
      <c r="B108" t="s">
        <v>37</v>
      </c>
      <c r="C108" t="s">
        <v>15</v>
      </c>
      <c r="D108" s="4">
        <v>9709</v>
      </c>
      <c r="E108" s="5">
        <v>30</v>
      </c>
    </row>
    <row r="109" spans="1:5" x14ac:dyDescent="0.25">
      <c r="A109" t="s">
        <v>40</v>
      </c>
      <c r="B109" t="s">
        <v>39</v>
      </c>
      <c r="C109" t="s">
        <v>27</v>
      </c>
      <c r="D109" s="4">
        <v>6370</v>
      </c>
      <c r="E109" s="5">
        <v>30</v>
      </c>
    </row>
    <row r="110" spans="1:5" x14ac:dyDescent="0.25">
      <c r="A110" t="s">
        <v>40</v>
      </c>
      <c r="B110" t="s">
        <v>36</v>
      </c>
      <c r="C110" t="s">
        <v>25</v>
      </c>
      <c r="D110" s="4">
        <v>5439</v>
      </c>
      <c r="E110" s="5">
        <v>30</v>
      </c>
    </row>
    <row r="111" spans="1:5" x14ac:dyDescent="0.25">
      <c r="A111" t="s">
        <v>10</v>
      </c>
      <c r="B111" t="s">
        <v>37</v>
      </c>
      <c r="C111" t="s">
        <v>23</v>
      </c>
      <c r="D111" s="4">
        <v>4683</v>
      </c>
      <c r="E111" s="5">
        <v>30</v>
      </c>
    </row>
    <row r="112" spans="1:5" x14ac:dyDescent="0.25">
      <c r="A112" t="s">
        <v>6</v>
      </c>
      <c r="B112" t="s">
        <v>36</v>
      </c>
      <c r="C112" t="s">
        <v>13</v>
      </c>
      <c r="D112" s="4">
        <v>4319</v>
      </c>
      <c r="E112" s="5">
        <v>30</v>
      </c>
    </row>
    <row r="113" spans="1:5" x14ac:dyDescent="0.25">
      <c r="A113" t="s">
        <v>8</v>
      </c>
      <c r="B113" t="s">
        <v>39</v>
      </c>
      <c r="C113" t="s">
        <v>18</v>
      </c>
      <c r="D113" s="4">
        <v>9660</v>
      </c>
      <c r="E113" s="5">
        <v>27</v>
      </c>
    </row>
    <row r="114" spans="1:5" x14ac:dyDescent="0.25">
      <c r="A114" t="s">
        <v>9</v>
      </c>
      <c r="B114" t="s">
        <v>34</v>
      </c>
      <c r="C114" t="s">
        <v>21</v>
      </c>
      <c r="D114" s="4">
        <v>6832</v>
      </c>
      <c r="E114" s="5">
        <v>27</v>
      </c>
    </row>
    <row r="115" spans="1:5" x14ac:dyDescent="0.25">
      <c r="A115" t="s">
        <v>6</v>
      </c>
      <c r="B115" t="s">
        <v>39</v>
      </c>
      <c r="C115" t="s">
        <v>17</v>
      </c>
      <c r="D115" s="4">
        <v>6048</v>
      </c>
      <c r="E115" s="5">
        <v>27</v>
      </c>
    </row>
    <row r="116" spans="1:5" x14ac:dyDescent="0.25">
      <c r="A116" t="s">
        <v>2</v>
      </c>
      <c r="B116" t="s">
        <v>36</v>
      </c>
      <c r="C116" t="s">
        <v>16</v>
      </c>
      <c r="D116" s="4">
        <v>11417</v>
      </c>
      <c r="E116" s="5">
        <v>21</v>
      </c>
    </row>
    <row r="117" spans="1:5" x14ac:dyDescent="0.25">
      <c r="A117" t="s">
        <v>5</v>
      </c>
      <c r="B117" t="s">
        <v>37</v>
      </c>
      <c r="C117" t="s">
        <v>25</v>
      </c>
      <c r="D117" s="4">
        <v>8813</v>
      </c>
      <c r="E117" s="5">
        <v>21</v>
      </c>
    </row>
    <row r="118" spans="1:5" x14ac:dyDescent="0.25">
      <c r="A118" t="s">
        <v>40</v>
      </c>
      <c r="B118" t="s">
        <v>37</v>
      </c>
      <c r="C118" t="s">
        <v>19</v>
      </c>
      <c r="D118" s="4">
        <v>7693</v>
      </c>
      <c r="E118" s="5">
        <v>21</v>
      </c>
    </row>
    <row r="119" spans="1:5" x14ac:dyDescent="0.25">
      <c r="A119" t="s">
        <v>5</v>
      </c>
      <c r="B119" t="s">
        <v>34</v>
      </c>
      <c r="C119" t="s">
        <v>27</v>
      </c>
      <c r="D119" s="4">
        <v>6986</v>
      </c>
      <c r="E119" s="5">
        <v>21</v>
      </c>
    </row>
    <row r="120" spans="1:5" x14ac:dyDescent="0.25">
      <c r="A120" t="s">
        <v>5</v>
      </c>
      <c r="B120" t="s">
        <v>38</v>
      </c>
      <c r="C120" t="s">
        <v>32</v>
      </c>
      <c r="D120" s="4">
        <v>5075</v>
      </c>
      <c r="E120" s="5">
        <v>21</v>
      </c>
    </row>
    <row r="121" spans="1:5" x14ac:dyDescent="0.25">
      <c r="A121" t="s">
        <v>5</v>
      </c>
      <c r="B121" t="s">
        <v>36</v>
      </c>
      <c r="C121" t="s">
        <v>23</v>
      </c>
      <c r="D121" s="4">
        <v>6314</v>
      </c>
      <c r="E121" s="5">
        <v>15</v>
      </c>
    </row>
    <row r="122" spans="1:5" x14ac:dyDescent="0.25">
      <c r="A122" t="s">
        <v>40</v>
      </c>
      <c r="B122" t="s">
        <v>39</v>
      </c>
      <c r="C122" t="s">
        <v>22</v>
      </c>
      <c r="D122" s="4">
        <v>5817</v>
      </c>
      <c r="E122" s="5">
        <v>12</v>
      </c>
    </row>
    <row r="123" spans="1:5" x14ac:dyDescent="0.25">
      <c r="A123" t="s">
        <v>5</v>
      </c>
      <c r="B123" t="s">
        <v>37</v>
      </c>
      <c r="C123" t="s">
        <v>14</v>
      </c>
      <c r="D123" s="4">
        <v>4991</v>
      </c>
      <c r="E123" s="5">
        <v>12</v>
      </c>
    </row>
    <row r="124" spans="1:5" x14ac:dyDescent="0.25">
      <c r="A124" t="s">
        <v>6</v>
      </c>
      <c r="B124" t="s">
        <v>36</v>
      </c>
      <c r="C124" t="s">
        <v>32</v>
      </c>
      <c r="D124" s="4">
        <v>6118</v>
      </c>
      <c r="E124" s="5">
        <v>9</v>
      </c>
    </row>
    <row r="125" spans="1:5" x14ac:dyDescent="0.25">
      <c r="A125" t="s">
        <v>10</v>
      </c>
      <c r="B125" t="s">
        <v>34</v>
      </c>
      <c r="C125" t="s">
        <v>26</v>
      </c>
      <c r="D125" s="4">
        <v>4991</v>
      </c>
      <c r="E125" s="5">
        <v>9</v>
      </c>
    </row>
    <row r="126" spans="1:5" x14ac:dyDescent="0.25">
      <c r="A126" t="s">
        <v>6</v>
      </c>
      <c r="B126" t="s">
        <v>37</v>
      </c>
      <c r="C126" t="s">
        <v>26</v>
      </c>
      <c r="D126" s="4">
        <v>6818</v>
      </c>
      <c r="E126" s="5">
        <v>6</v>
      </c>
    </row>
    <row r="127" spans="1:5" x14ac:dyDescent="0.25">
      <c r="A127" t="s">
        <v>5</v>
      </c>
      <c r="B127" t="s">
        <v>36</v>
      </c>
      <c r="C127" t="s">
        <v>18</v>
      </c>
      <c r="D127" s="4">
        <v>6111</v>
      </c>
      <c r="E127" s="5">
        <v>3</v>
      </c>
    </row>
    <row r="128" spans="1:5" x14ac:dyDescent="0.25">
      <c r="A128" t="s">
        <v>41</v>
      </c>
      <c r="B128" t="s">
        <v>38</v>
      </c>
      <c r="C128" t="s">
        <v>22</v>
      </c>
      <c r="D128" s="4">
        <v>5915</v>
      </c>
      <c r="E128" s="5">
        <v>3</v>
      </c>
    </row>
    <row r="129" spans="1:5" x14ac:dyDescent="0.25">
      <c r="A129" t="s">
        <v>7</v>
      </c>
      <c r="B129" t="s">
        <v>37</v>
      </c>
      <c r="C129" t="s">
        <v>26</v>
      </c>
      <c r="D129" s="4">
        <v>5306</v>
      </c>
      <c r="E129" s="5">
        <v>0</v>
      </c>
    </row>
    <row r="130" spans="1:5" x14ac:dyDescent="0.25">
      <c r="A130" t="s">
        <v>2</v>
      </c>
      <c r="B130" t="s">
        <v>36</v>
      </c>
      <c r="C130" t="s">
        <v>27</v>
      </c>
      <c r="D130" s="4">
        <v>798</v>
      </c>
      <c r="E130" s="5">
        <v>519</v>
      </c>
    </row>
    <row r="131" spans="1:5" x14ac:dyDescent="0.25">
      <c r="A131" t="s">
        <v>8</v>
      </c>
      <c r="B131" t="s">
        <v>38</v>
      </c>
      <c r="C131" t="s">
        <v>13</v>
      </c>
      <c r="D131" s="4">
        <v>819</v>
      </c>
      <c r="E131" s="5">
        <v>510</v>
      </c>
    </row>
    <row r="132" spans="1:5" x14ac:dyDescent="0.25">
      <c r="A132" t="s">
        <v>2</v>
      </c>
      <c r="B132" t="s">
        <v>39</v>
      </c>
      <c r="C132" t="s">
        <v>25</v>
      </c>
      <c r="D132" s="4">
        <v>1785</v>
      </c>
      <c r="E132" s="5">
        <v>462</v>
      </c>
    </row>
    <row r="133" spans="1:5" x14ac:dyDescent="0.25">
      <c r="A133" t="s">
        <v>6</v>
      </c>
      <c r="B133" t="s">
        <v>37</v>
      </c>
      <c r="C133" t="s">
        <v>28</v>
      </c>
      <c r="D133" s="4">
        <v>3556</v>
      </c>
      <c r="E133" s="5">
        <v>459</v>
      </c>
    </row>
    <row r="134" spans="1:5" x14ac:dyDescent="0.25">
      <c r="A134" t="s">
        <v>40</v>
      </c>
      <c r="B134" t="s">
        <v>35</v>
      </c>
      <c r="C134" t="s">
        <v>30</v>
      </c>
      <c r="D134" s="4">
        <v>2275</v>
      </c>
      <c r="E134" s="5">
        <v>447</v>
      </c>
    </row>
    <row r="135" spans="1:5" x14ac:dyDescent="0.25">
      <c r="A135" t="s">
        <v>6</v>
      </c>
      <c r="B135" t="s">
        <v>39</v>
      </c>
      <c r="C135" t="s">
        <v>25</v>
      </c>
      <c r="D135" s="4">
        <v>2100</v>
      </c>
      <c r="E135" s="5">
        <v>414</v>
      </c>
    </row>
    <row r="136" spans="1:5" x14ac:dyDescent="0.25">
      <c r="A136" t="s">
        <v>6</v>
      </c>
      <c r="B136" t="s">
        <v>37</v>
      </c>
      <c r="C136" t="s">
        <v>16</v>
      </c>
      <c r="D136" s="4">
        <v>1904</v>
      </c>
      <c r="E136" s="5">
        <v>405</v>
      </c>
    </row>
    <row r="137" spans="1:5" x14ac:dyDescent="0.25">
      <c r="A137" t="s">
        <v>6</v>
      </c>
      <c r="B137" t="s">
        <v>35</v>
      </c>
      <c r="C137" t="s">
        <v>4</v>
      </c>
      <c r="D137" s="4">
        <v>1302</v>
      </c>
      <c r="E137" s="5">
        <v>402</v>
      </c>
    </row>
    <row r="138" spans="1:5" x14ac:dyDescent="0.25">
      <c r="A138" t="s">
        <v>6</v>
      </c>
      <c r="B138" t="s">
        <v>39</v>
      </c>
      <c r="C138" t="s">
        <v>29</v>
      </c>
      <c r="D138" s="4">
        <v>3052</v>
      </c>
      <c r="E138" s="5">
        <v>378</v>
      </c>
    </row>
    <row r="139" spans="1:5" x14ac:dyDescent="0.25">
      <c r="A139" t="s">
        <v>7</v>
      </c>
      <c r="B139" t="s">
        <v>34</v>
      </c>
      <c r="C139" t="s">
        <v>14</v>
      </c>
      <c r="D139" s="4">
        <v>1932</v>
      </c>
      <c r="E139" s="5">
        <v>369</v>
      </c>
    </row>
    <row r="140" spans="1:5" x14ac:dyDescent="0.25">
      <c r="A140" t="s">
        <v>6</v>
      </c>
      <c r="B140" t="s">
        <v>34</v>
      </c>
      <c r="C140" t="s">
        <v>30</v>
      </c>
      <c r="D140" s="4">
        <v>3402</v>
      </c>
      <c r="E140" s="5">
        <v>366</v>
      </c>
    </row>
    <row r="141" spans="1:5" x14ac:dyDescent="0.25">
      <c r="A141" t="s">
        <v>3</v>
      </c>
      <c r="B141" t="s">
        <v>37</v>
      </c>
      <c r="C141" t="s">
        <v>4</v>
      </c>
      <c r="D141" s="4">
        <v>938</v>
      </c>
      <c r="E141" s="5">
        <v>366</v>
      </c>
    </row>
    <row r="142" spans="1:5" x14ac:dyDescent="0.25">
      <c r="A142" t="s">
        <v>8</v>
      </c>
      <c r="B142" t="s">
        <v>35</v>
      </c>
      <c r="C142" t="s">
        <v>20</v>
      </c>
      <c r="D142" s="4">
        <v>2702</v>
      </c>
      <c r="E142" s="5">
        <v>363</v>
      </c>
    </row>
    <row r="143" spans="1:5" x14ac:dyDescent="0.25">
      <c r="A143" t="s">
        <v>5</v>
      </c>
      <c r="B143" t="s">
        <v>36</v>
      </c>
      <c r="C143" t="s">
        <v>17</v>
      </c>
      <c r="D143" s="4">
        <v>3339</v>
      </c>
      <c r="E143" s="5">
        <v>348</v>
      </c>
    </row>
    <row r="144" spans="1:5" x14ac:dyDescent="0.25">
      <c r="A144" t="s">
        <v>10</v>
      </c>
      <c r="B144" t="s">
        <v>36</v>
      </c>
      <c r="C144" t="s">
        <v>29</v>
      </c>
      <c r="D144" s="4">
        <v>2471</v>
      </c>
      <c r="E144" s="5">
        <v>342</v>
      </c>
    </row>
    <row r="145" spans="1:5" x14ac:dyDescent="0.25">
      <c r="A145" t="s">
        <v>3</v>
      </c>
      <c r="B145" t="s">
        <v>34</v>
      </c>
      <c r="C145" t="s">
        <v>28</v>
      </c>
      <c r="D145" s="4">
        <v>3689</v>
      </c>
      <c r="E145" s="5">
        <v>312</v>
      </c>
    </row>
    <row r="146" spans="1:5" x14ac:dyDescent="0.25">
      <c r="A146" t="s">
        <v>41</v>
      </c>
      <c r="B146" t="s">
        <v>36</v>
      </c>
      <c r="C146" t="s">
        <v>28</v>
      </c>
      <c r="D146" s="4">
        <v>854</v>
      </c>
      <c r="E146" s="5">
        <v>309</v>
      </c>
    </row>
    <row r="147" spans="1:5" x14ac:dyDescent="0.25">
      <c r="A147" t="s">
        <v>9</v>
      </c>
      <c r="B147" t="s">
        <v>39</v>
      </c>
      <c r="C147" t="s">
        <v>24</v>
      </c>
      <c r="D147" s="4">
        <v>3920</v>
      </c>
      <c r="E147" s="5">
        <v>306</v>
      </c>
    </row>
    <row r="148" spans="1:5" x14ac:dyDescent="0.25">
      <c r="A148" t="s">
        <v>40</v>
      </c>
      <c r="B148" t="s">
        <v>36</v>
      </c>
      <c r="C148" t="s">
        <v>27</v>
      </c>
      <c r="D148" s="4">
        <v>3164</v>
      </c>
      <c r="E148" s="5">
        <v>306</v>
      </c>
    </row>
    <row r="149" spans="1:5" x14ac:dyDescent="0.25">
      <c r="A149" t="s">
        <v>3</v>
      </c>
      <c r="B149" t="s">
        <v>35</v>
      </c>
      <c r="C149" t="s">
        <v>33</v>
      </c>
      <c r="D149" s="4">
        <v>819</v>
      </c>
      <c r="E149" s="5">
        <v>306</v>
      </c>
    </row>
    <row r="150" spans="1:5" x14ac:dyDescent="0.25">
      <c r="A150" t="s">
        <v>2</v>
      </c>
      <c r="B150" t="s">
        <v>35</v>
      </c>
      <c r="C150" t="s">
        <v>17</v>
      </c>
      <c r="D150" s="4">
        <v>1589</v>
      </c>
      <c r="E150" s="5">
        <v>303</v>
      </c>
    </row>
    <row r="151" spans="1:5" x14ac:dyDescent="0.25">
      <c r="A151" t="s">
        <v>7</v>
      </c>
      <c r="B151" t="s">
        <v>36</v>
      </c>
      <c r="C151" t="s">
        <v>19</v>
      </c>
      <c r="D151" s="4">
        <v>2870</v>
      </c>
      <c r="E151" s="5">
        <v>300</v>
      </c>
    </row>
    <row r="152" spans="1:5" x14ac:dyDescent="0.25">
      <c r="A152" t="s">
        <v>8</v>
      </c>
      <c r="B152" t="s">
        <v>34</v>
      </c>
      <c r="C152" t="s">
        <v>31</v>
      </c>
      <c r="D152" s="4">
        <v>3507</v>
      </c>
      <c r="E152" s="5">
        <v>288</v>
      </c>
    </row>
    <row r="153" spans="1:5" x14ac:dyDescent="0.25">
      <c r="A153" t="s">
        <v>10</v>
      </c>
      <c r="B153" t="s">
        <v>37</v>
      </c>
      <c r="C153" t="s">
        <v>21</v>
      </c>
      <c r="D153" s="4">
        <v>245</v>
      </c>
      <c r="E153" s="5">
        <v>288</v>
      </c>
    </row>
    <row r="154" spans="1:5" x14ac:dyDescent="0.25">
      <c r="A154" t="s">
        <v>6</v>
      </c>
      <c r="B154" t="s">
        <v>38</v>
      </c>
      <c r="C154" t="s">
        <v>27</v>
      </c>
      <c r="D154" s="4">
        <v>1134</v>
      </c>
      <c r="E154" s="5">
        <v>282</v>
      </c>
    </row>
    <row r="155" spans="1:5" x14ac:dyDescent="0.25">
      <c r="A155" t="s">
        <v>10</v>
      </c>
      <c r="B155" t="s">
        <v>35</v>
      </c>
      <c r="C155" t="s">
        <v>18</v>
      </c>
      <c r="D155" s="4">
        <v>3808</v>
      </c>
      <c r="E155" s="5">
        <v>279</v>
      </c>
    </row>
    <row r="156" spans="1:5" x14ac:dyDescent="0.25">
      <c r="A156" t="s">
        <v>9</v>
      </c>
      <c r="B156" t="s">
        <v>37</v>
      </c>
      <c r="C156" t="s">
        <v>29</v>
      </c>
      <c r="D156" s="4">
        <v>1085</v>
      </c>
      <c r="E156" s="5">
        <v>273</v>
      </c>
    </row>
    <row r="157" spans="1:5" x14ac:dyDescent="0.25">
      <c r="A157" t="s">
        <v>7</v>
      </c>
      <c r="B157" t="s">
        <v>38</v>
      </c>
      <c r="C157" t="s">
        <v>18</v>
      </c>
      <c r="D157" s="4">
        <v>1778</v>
      </c>
      <c r="E157" s="5">
        <v>270</v>
      </c>
    </row>
    <row r="158" spans="1:5" x14ac:dyDescent="0.25">
      <c r="A158" t="s">
        <v>6</v>
      </c>
      <c r="B158" t="s">
        <v>35</v>
      </c>
      <c r="C158" t="s">
        <v>20</v>
      </c>
      <c r="D158" s="4">
        <v>1071</v>
      </c>
      <c r="E158" s="5">
        <v>270</v>
      </c>
    </row>
    <row r="159" spans="1:5" x14ac:dyDescent="0.25">
      <c r="A159" t="s">
        <v>10</v>
      </c>
      <c r="B159" t="s">
        <v>36</v>
      </c>
      <c r="C159" t="s">
        <v>23</v>
      </c>
      <c r="D159" s="4">
        <v>2317</v>
      </c>
      <c r="E159" s="5">
        <v>261</v>
      </c>
    </row>
    <row r="160" spans="1:5" x14ac:dyDescent="0.25">
      <c r="A160" t="s">
        <v>3</v>
      </c>
      <c r="B160" t="s">
        <v>35</v>
      </c>
      <c r="C160" t="s">
        <v>14</v>
      </c>
      <c r="D160" s="4">
        <v>2415</v>
      </c>
      <c r="E160" s="5">
        <v>255</v>
      </c>
    </row>
    <row r="161" spans="1:5" x14ac:dyDescent="0.25">
      <c r="A161" t="s">
        <v>5</v>
      </c>
      <c r="B161" t="s">
        <v>39</v>
      </c>
      <c r="C161" t="s">
        <v>18</v>
      </c>
      <c r="D161" s="4">
        <v>385</v>
      </c>
      <c r="E161" s="5">
        <v>249</v>
      </c>
    </row>
    <row r="162" spans="1:5" x14ac:dyDescent="0.25">
      <c r="A162" t="s">
        <v>2</v>
      </c>
      <c r="B162" t="s">
        <v>36</v>
      </c>
      <c r="C162" t="s">
        <v>31</v>
      </c>
      <c r="D162" s="4">
        <v>3094</v>
      </c>
      <c r="E162" s="5">
        <v>246</v>
      </c>
    </row>
    <row r="163" spans="1:5" x14ac:dyDescent="0.25">
      <c r="A163" t="s">
        <v>9</v>
      </c>
      <c r="B163" t="s">
        <v>37</v>
      </c>
      <c r="C163" t="s">
        <v>26</v>
      </c>
      <c r="D163" s="4">
        <v>2856</v>
      </c>
      <c r="E163" s="5">
        <v>246</v>
      </c>
    </row>
    <row r="164" spans="1:5" x14ac:dyDescent="0.25">
      <c r="A164" t="s">
        <v>41</v>
      </c>
      <c r="B164" t="s">
        <v>37</v>
      </c>
      <c r="C164" t="s">
        <v>30</v>
      </c>
      <c r="D164" s="4">
        <v>1526</v>
      </c>
      <c r="E164" s="5">
        <v>240</v>
      </c>
    </row>
    <row r="165" spans="1:5" x14ac:dyDescent="0.25">
      <c r="A165" t="s">
        <v>3</v>
      </c>
      <c r="B165" t="s">
        <v>35</v>
      </c>
      <c r="C165" t="s">
        <v>25</v>
      </c>
      <c r="D165" s="4">
        <v>2464</v>
      </c>
      <c r="E165" s="5">
        <v>234</v>
      </c>
    </row>
    <row r="166" spans="1:5" x14ac:dyDescent="0.25">
      <c r="A166" t="s">
        <v>8</v>
      </c>
      <c r="B166" t="s">
        <v>38</v>
      </c>
      <c r="C166" t="s">
        <v>23</v>
      </c>
      <c r="D166" s="4">
        <v>1701</v>
      </c>
      <c r="E166" s="5">
        <v>234</v>
      </c>
    </row>
    <row r="167" spans="1:5" x14ac:dyDescent="0.25">
      <c r="A167" t="s">
        <v>41</v>
      </c>
      <c r="B167" t="s">
        <v>37</v>
      </c>
      <c r="C167" t="s">
        <v>15</v>
      </c>
      <c r="D167" s="4">
        <v>714</v>
      </c>
      <c r="E167" s="5">
        <v>231</v>
      </c>
    </row>
    <row r="168" spans="1:5" x14ac:dyDescent="0.25">
      <c r="A168" t="s">
        <v>10</v>
      </c>
      <c r="B168" t="s">
        <v>35</v>
      </c>
      <c r="C168" t="s">
        <v>21</v>
      </c>
      <c r="D168" s="4">
        <v>567</v>
      </c>
      <c r="E168" s="5">
        <v>228</v>
      </c>
    </row>
    <row r="169" spans="1:5" x14ac:dyDescent="0.25">
      <c r="A169" t="s">
        <v>40</v>
      </c>
      <c r="B169" t="s">
        <v>39</v>
      </c>
      <c r="C169" t="s">
        <v>28</v>
      </c>
      <c r="D169" s="4">
        <v>3101</v>
      </c>
      <c r="E169" s="5">
        <v>225</v>
      </c>
    </row>
    <row r="170" spans="1:5" x14ac:dyDescent="0.25">
      <c r="A170" t="s">
        <v>41</v>
      </c>
      <c r="B170" t="s">
        <v>34</v>
      </c>
      <c r="C170" t="s">
        <v>16</v>
      </c>
      <c r="D170" s="4">
        <v>1274</v>
      </c>
      <c r="E170" s="5">
        <v>225</v>
      </c>
    </row>
    <row r="171" spans="1:5" x14ac:dyDescent="0.25">
      <c r="A171" t="s">
        <v>8</v>
      </c>
      <c r="B171" t="s">
        <v>34</v>
      </c>
      <c r="C171" t="s">
        <v>16</v>
      </c>
      <c r="D171" s="4">
        <v>2009</v>
      </c>
      <c r="E171" s="5">
        <v>219</v>
      </c>
    </row>
    <row r="172" spans="1:5" x14ac:dyDescent="0.25">
      <c r="A172" t="s">
        <v>8</v>
      </c>
      <c r="B172" t="s">
        <v>38</v>
      </c>
      <c r="C172" t="s">
        <v>32</v>
      </c>
      <c r="D172" s="4">
        <v>3752</v>
      </c>
      <c r="E172" s="5">
        <v>213</v>
      </c>
    </row>
    <row r="173" spans="1:5" x14ac:dyDescent="0.25">
      <c r="A173" t="s">
        <v>9</v>
      </c>
      <c r="B173" t="s">
        <v>37</v>
      </c>
      <c r="C173" t="s">
        <v>4</v>
      </c>
      <c r="D173" s="4">
        <v>259</v>
      </c>
      <c r="E173" s="5">
        <v>207</v>
      </c>
    </row>
    <row r="174" spans="1:5" x14ac:dyDescent="0.25">
      <c r="A174" t="s">
        <v>9</v>
      </c>
      <c r="B174" t="s">
        <v>39</v>
      </c>
      <c r="C174" t="s">
        <v>18</v>
      </c>
      <c r="D174" s="4">
        <v>2639</v>
      </c>
      <c r="E174" s="5">
        <v>204</v>
      </c>
    </row>
    <row r="175" spans="1:5" x14ac:dyDescent="0.25">
      <c r="A175" t="s">
        <v>8</v>
      </c>
      <c r="B175" t="s">
        <v>37</v>
      </c>
      <c r="C175" t="s">
        <v>19</v>
      </c>
      <c r="D175" s="4">
        <v>1771</v>
      </c>
      <c r="E175" s="5">
        <v>204</v>
      </c>
    </row>
    <row r="176" spans="1:5" x14ac:dyDescent="0.25">
      <c r="A176" t="s">
        <v>41</v>
      </c>
      <c r="B176" t="s">
        <v>36</v>
      </c>
      <c r="C176" t="s">
        <v>26</v>
      </c>
      <c r="D176" s="4">
        <v>98</v>
      </c>
      <c r="E176" s="5">
        <v>204</v>
      </c>
    </row>
    <row r="177" spans="1:5" x14ac:dyDescent="0.25">
      <c r="A177" t="s">
        <v>7</v>
      </c>
      <c r="B177" t="s">
        <v>39</v>
      </c>
      <c r="C177" t="s">
        <v>27</v>
      </c>
      <c r="D177" s="4">
        <v>966</v>
      </c>
      <c r="E177" s="5">
        <v>198</v>
      </c>
    </row>
    <row r="178" spans="1:5" x14ac:dyDescent="0.25">
      <c r="A178" t="s">
        <v>10</v>
      </c>
      <c r="B178" t="s">
        <v>35</v>
      </c>
      <c r="C178" t="s">
        <v>20</v>
      </c>
      <c r="D178" s="4">
        <v>1974</v>
      </c>
      <c r="E178" s="5">
        <v>195</v>
      </c>
    </row>
    <row r="179" spans="1:5" x14ac:dyDescent="0.25">
      <c r="A179" t="s">
        <v>8</v>
      </c>
      <c r="B179" t="s">
        <v>37</v>
      </c>
      <c r="C179" t="s">
        <v>22</v>
      </c>
      <c r="D179" s="4">
        <v>1890</v>
      </c>
      <c r="E179" s="5">
        <v>195</v>
      </c>
    </row>
    <row r="180" spans="1:5" x14ac:dyDescent="0.25">
      <c r="A180" t="s">
        <v>5</v>
      </c>
      <c r="B180" t="s">
        <v>34</v>
      </c>
      <c r="C180" t="s">
        <v>19</v>
      </c>
      <c r="D180" s="4">
        <v>861</v>
      </c>
      <c r="E180" s="5">
        <v>195</v>
      </c>
    </row>
    <row r="181" spans="1:5" x14ac:dyDescent="0.25">
      <c r="A181" t="s">
        <v>41</v>
      </c>
      <c r="B181" t="s">
        <v>36</v>
      </c>
      <c r="C181" t="s">
        <v>19</v>
      </c>
      <c r="D181" s="4">
        <v>1925</v>
      </c>
      <c r="E181" s="5">
        <v>192</v>
      </c>
    </row>
    <row r="182" spans="1:5" x14ac:dyDescent="0.25">
      <c r="A182" t="s">
        <v>9</v>
      </c>
      <c r="B182" t="s">
        <v>36</v>
      </c>
      <c r="C182" t="s">
        <v>32</v>
      </c>
      <c r="D182" s="4">
        <v>2954</v>
      </c>
      <c r="E182" s="5">
        <v>189</v>
      </c>
    </row>
    <row r="183" spans="1:5" x14ac:dyDescent="0.25">
      <c r="A183" t="s">
        <v>9</v>
      </c>
      <c r="B183" t="s">
        <v>34</v>
      </c>
      <c r="C183" t="s">
        <v>16</v>
      </c>
      <c r="D183" s="4">
        <v>938</v>
      </c>
      <c r="E183" s="5">
        <v>189</v>
      </c>
    </row>
    <row r="184" spans="1:5" x14ac:dyDescent="0.25">
      <c r="A184" t="s">
        <v>41</v>
      </c>
      <c r="B184" t="s">
        <v>35</v>
      </c>
      <c r="C184" t="s">
        <v>15</v>
      </c>
      <c r="D184" s="4">
        <v>2114</v>
      </c>
      <c r="E184" s="5">
        <v>186</v>
      </c>
    </row>
    <row r="185" spans="1:5" x14ac:dyDescent="0.25">
      <c r="A185" t="s">
        <v>6</v>
      </c>
      <c r="B185" t="s">
        <v>35</v>
      </c>
      <c r="C185" t="s">
        <v>27</v>
      </c>
      <c r="D185" s="4">
        <v>3864</v>
      </c>
      <c r="E185" s="5">
        <v>177</v>
      </c>
    </row>
    <row r="186" spans="1:5" x14ac:dyDescent="0.25">
      <c r="A186" t="s">
        <v>7</v>
      </c>
      <c r="B186" t="s">
        <v>36</v>
      </c>
      <c r="C186" t="s">
        <v>18</v>
      </c>
      <c r="D186" s="4">
        <v>2646</v>
      </c>
      <c r="E186" s="5">
        <v>177</v>
      </c>
    </row>
    <row r="187" spans="1:5" x14ac:dyDescent="0.25">
      <c r="A187" t="s">
        <v>41</v>
      </c>
      <c r="B187" t="s">
        <v>37</v>
      </c>
      <c r="C187" t="s">
        <v>26</v>
      </c>
      <c r="D187" s="4">
        <v>2324</v>
      </c>
      <c r="E187" s="5">
        <v>177</v>
      </c>
    </row>
    <row r="188" spans="1:5" x14ac:dyDescent="0.25">
      <c r="A188" t="s">
        <v>9</v>
      </c>
      <c r="B188" t="s">
        <v>34</v>
      </c>
      <c r="C188" t="s">
        <v>17</v>
      </c>
      <c r="D188" s="4">
        <v>707</v>
      </c>
      <c r="E188" s="5">
        <v>174</v>
      </c>
    </row>
    <row r="189" spans="1:5" x14ac:dyDescent="0.25">
      <c r="A189" t="s">
        <v>5</v>
      </c>
      <c r="B189" t="s">
        <v>39</v>
      </c>
      <c r="C189" t="s">
        <v>24</v>
      </c>
      <c r="D189" s="4">
        <v>4018</v>
      </c>
      <c r="E189" s="5">
        <v>171</v>
      </c>
    </row>
    <row r="190" spans="1:5" x14ac:dyDescent="0.25">
      <c r="A190" t="s">
        <v>8</v>
      </c>
      <c r="B190" t="s">
        <v>35</v>
      </c>
      <c r="C190" t="s">
        <v>29</v>
      </c>
      <c r="D190" s="4">
        <v>2023</v>
      </c>
      <c r="E190" s="5">
        <v>168</v>
      </c>
    </row>
    <row r="191" spans="1:5" x14ac:dyDescent="0.25">
      <c r="A191" t="s">
        <v>3</v>
      </c>
      <c r="B191" t="s">
        <v>39</v>
      </c>
      <c r="C191" t="s">
        <v>16</v>
      </c>
      <c r="D191" s="4">
        <v>21</v>
      </c>
      <c r="E191" s="5">
        <v>168</v>
      </c>
    </row>
    <row r="192" spans="1:5" x14ac:dyDescent="0.25">
      <c r="A192" t="s">
        <v>3</v>
      </c>
      <c r="B192" t="s">
        <v>36</v>
      </c>
      <c r="C192" t="s">
        <v>23</v>
      </c>
      <c r="D192" s="4">
        <v>3773</v>
      </c>
      <c r="E192" s="5">
        <v>165</v>
      </c>
    </row>
    <row r="193" spans="1:5" x14ac:dyDescent="0.25">
      <c r="A193" t="s">
        <v>40</v>
      </c>
      <c r="B193" t="s">
        <v>34</v>
      </c>
      <c r="C193" t="s">
        <v>19</v>
      </c>
      <c r="D193" s="4">
        <v>4018</v>
      </c>
      <c r="E193" s="5">
        <v>162</v>
      </c>
    </row>
    <row r="194" spans="1:5" x14ac:dyDescent="0.25">
      <c r="A194" t="s">
        <v>3</v>
      </c>
      <c r="B194" t="s">
        <v>36</v>
      </c>
      <c r="C194" t="s">
        <v>28</v>
      </c>
      <c r="D194" s="4">
        <v>973</v>
      </c>
      <c r="E194" s="5">
        <v>162</v>
      </c>
    </row>
    <row r="195" spans="1:5" x14ac:dyDescent="0.25">
      <c r="A195" t="s">
        <v>40</v>
      </c>
      <c r="B195" t="s">
        <v>34</v>
      </c>
      <c r="C195" t="s">
        <v>33</v>
      </c>
      <c r="D195" s="4">
        <v>3794</v>
      </c>
      <c r="E195" s="5">
        <v>159</v>
      </c>
    </row>
    <row r="196" spans="1:5" x14ac:dyDescent="0.25">
      <c r="A196" t="s">
        <v>9</v>
      </c>
      <c r="B196" t="s">
        <v>35</v>
      </c>
      <c r="C196" t="s">
        <v>26</v>
      </c>
      <c r="D196" s="4">
        <v>98</v>
      </c>
      <c r="E196" s="5">
        <v>159</v>
      </c>
    </row>
    <row r="197" spans="1:5" x14ac:dyDescent="0.25">
      <c r="A197" t="s">
        <v>6</v>
      </c>
      <c r="B197" t="s">
        <v>34</v>
      </c>
      <c r="C197" t="s">
        <v>17</v>
      </c>
      <c r="D197" s="4">
        <v>3759</v>
      </c>
      <c r="E197" s="5">
        <v>150</v>
      </c>
    </row>
    <row r="198" spans="1:5" x14ac:dyDescent="0.25">
      <c r="A198" t="s">
        <v>8</v>
      </c>
      <c r="B198" t="s">
        <v>37</v>
      </c>
      <c r="C198" t="s">
        <v>30</v>
      </c>
      <c r="D198" s="4">
        <v>42</v>
      </c>
      <c r="E198" s="5">
        <v>150</v>
      </c>
    </row>
    <row r="199" spans="1:5" x14ac:dyDescent="0.25">
      <c r="A199" t="s">
        <v>9</v>
      </c>
      <c r="B199" t="s">
        <v>35</v>
      </c>
      <c r="C199" t="s">
        <v>4</v>
      </c>
      <c r="D199" s="4">
        <v>959</v>
      </c>
      <c r="E199" s="5">
        <v>147</v>
      </c>
    </row>
    <row r="200" spans="1:5" x14ac:dyDescent="0.25">
      <c r="A200" t="s">
        <v>3</v>
      </c>
      <c r="B200" t="s">
        <v>37</v>
      </c>
      <c r="C200" t="s">
        <v>17</v>
      </c>
      <c r="D200" s="4">
        <v>3983</v>
      </c>
      <c r="E200" s="5">
        <v>144</v>
      </c>
    </row>
    <row r="201" spans="1:5" x14ac:dyDescent="0.25">
      <c r="A201" t="s">
        <v>9</v>
      </c>
      <c r="B201" t="s">
        <v>35</v>
      </c>
      <c r="C201" t="s">
        <v>27</v>
      </c>
      <c r="D201" s="4">
        <v>2429</v>
      </c>
      <c r="E201" s="5">
        <v>144</v>
      </c>
    </row>
    <row r="202" spans="1:5" x14ac:dyDescent="0.25">
      <c r="A202" t="s">
        <v>41</v>
      </c>
      <c r="B202" t="s">
        <v>34</v>
      </c>
      <c r="C202" t="s">
        <v>22</v>
      </c>
      <c r="D202" s="4">
        <v>336</v>
      </c>
      <c r="E202" s="5">
        <v>144</v>
      </c>
    </row>
    <row r="203" spans="1:5" x14ac:dyDescent="0.25">
      <c r="A203" t="s">
        <v>10</v>
      </c>
      <c r="B203" t="s">
        <v>38</v>
      </c>
      <c r="C203" t="s">
        <v>22</v>
      </c>
      <c r="D203" s="4">
        <v>2205</v>
      </c>
      <c r="E203" s="5">
        <v>141</v>
      </c>
    </row>
    <row r="204" spans="1:5" x14ac:dyDescent="0.25">
      <c r="A204" t="s">
        <v>2</v>
      </c>
      <c r="B204" t="s">
        <v>39</v>
      </c>
      <c r="C204" t="s">
        <v>22</v>
      </c>
      <c r="D204" s="4">
        <v>1568</v>
      </c>
      <c r="E204" s="5">
        <v>141</v>
      </c>
    </row>
    <row r="205" spans="1:5" x14ac:dyDescent="0.25">
      <c r="A205" t="s">
        <v>7</v>
      </c>
      <c r="B205" t="s">
        <v>34</v>
      </c>
      <c r="C205" t="s">
        <v>20</v>
      </c>
      <c r="D205" s="4">
        <v>2205</v>
      </c>
      <c r="E205" s="5">
        <v>138</v>
      </c>
    </row>
    <row r="206" spans="1:5" x14ac:dyDescent="0.25">
      <c r="A206" t="s">
        <v>40</v>
      </c>
      <c r="B206" t="s">
        <v>34</v>
      </c>
      <c r="C206" t="s">
        <v>27</v>
      </c>
      <c r="D206" s="4">
        <v>2289</v>
      </c>
      <c r="E206" s="5">
        <v>135</v>
      </c>
    </row>
    <row r="207" spans="1:5" x14ac:dyDescent="0.25">
      <c r="A207" t="s">
        <v>6</v>
      </c>
      <c r="B207" t="s">
        <v>36</v>
      </c>
      <c r="C207" t="s">
        <v>29</v>
      </c>
      <c r="D207" s="4">
        <v>1400</v>
      </c>
      <c r="E207" s="5">
        <v>135</v>
      </c>
    </row>
    <row r="208" spans="1:5" x14ac:dyDescent="0.25">
      <c r="A208" t="s">
        <v>6</v>
      </c>
      <c r="B208" t="s">
        <v>38</v>
      </c>
      <c r="C208" t="s">
        <v>33</v>
      </c>
      <c r="D208" s="4">
        <v>959</v>
      </c>
      <c r="E208" s="5">
        <v>135</v>
      </c>
    </row>
    <row r="209" spans="1:5" x14ac:dyDescent="0.25">
      <c r="A209" t="s">
        <v>40</v>
      </c>
      <c r="B209" t="s">
        <v>39</v>
      </c>
      <c r="C209" t="s">
        <v>29</v>
      </c>
      <c r="D209" s="4">
        <v>0</v>
      </c>
      <c r="E209" s="5">
        <v>135</v>
      </c>
    </row>
    <row r="210" spans="1:5" x14ac:dyDescent="0.25">
      <c r="A210" t="s">
        <v>41</v>
      </c>
      <c r="B210" t="s">
        <v>35</v>
      </c>
      <c r="C210" t="s">
        <v>27</v>
      </c>
      <c r="D210" s="4">
        <v>847</v>
      </c>
      <c r="E210" s="5">
        <v>129</v>
      </c>
    </row>
    <row r="211" spans="1:5" x14ac:dyDescent="0.25">
      <c r="A211" t="s">
        <v>2</v>
      </c>
      <c r="B211" t="s">
        <v>39</v>
      </c>
      <c r="C211" t="s">
        <v>33</v>
      </c>
      <c r="D211" s="4">
        <v>4018</v>
      </c>
      <c r="E211" s="5">
        <v>126</v>
      </c>
    </row>
    <row r="212" spans="1:5" x14ac:dyDescent="0.25">
      <c r="A212" t="s">
        <v>40</v>
      </c>
      <c r="B212" t="s">
        <v>35</v>
      </c>
      <c r="C212" t="s">
        <v>29</v>
      </c>
      <c r="D212" s="4">
        <v>1617</v>
      </c>
      <c r="E212" s="5">
        <v>126</v>
      </c>
    </row>
    <row r="213" spans="1:5" x14ac:dyDescent="0.25">
      <c r="A213" t="s">
        <v>8</v>
      </c>
      <c r="B213" t="s">
        <v>35</v>
      </c>
      <c r="C213" t="s">
        <v>33</v>
      </c>
      <c r="D213" s="4">
        <v>357</v>
      </c>
      <c r="E213" s="5">
        <v>126</v>
      </c>
    </row>
    <row r="214" spans="1:5" x14ac:dyDescent="0.25">
      <c r="A214" t="s">
        <v>41</v>
      </c>
      <c r="B214" t="s">
        <v>37</v>
      </c>
      <c r="C214" t="s">
        <v>20</v>
      </c>
      <c r="D214" s="4">
        <v>3388</v>
      </c>
      <c r="E214" s="5">
        <v>123</v>
      </c>
    </row>
    <row r="215" spans="1:5" x14ac:dyDescent="0.25">
      <c r="A215" t="s">
        <v>6</v>
      </c>
      <c r="B215" t="s">
        <v>38</v>
      </c>
      <c r="C215" t="s">
        <v>13</v>
      </c>
      <c r="D215" s="4">
        <v>2317</v>
      </c>
      <c r="E215" s="5">
        <v>123</v>
      </c>
    </row>
    <row r="216" spans="1:5" x14ac:dyDescent="0.25">
      <c r="A216" t="s">
        <v>10</v>
      </c>
      <c r="B216" t="s">
        <v>38</v>
      </c>
      <c r="C216" t="s">
        <v>13</v>
      </c>
      <c r="D216" s="4">
        <v>63</v>
      </c>
      <c r="E216" s="5">
        <v>123</v>
      </c>
    </row>
    <row r="217" spans="1:5" x14ac:dyDescent="0.25">
      <c r="A217" t="s">
        <v>9</v>
      </c>
      <c r="B217" t="s">
        <v>38</v>
      </c>
      <c r="C217" t="s">
        <v>16</v>
      </c>
      <c r="D217" s="4">
        <v>2646</v>
      </c>
      <c r="E217" s="5">
        <v>120</v>
      </c>
    </row>
    <row r="218" spans="1:5" x14ac:dyDescent="0.25">
      <c r="A218" t="s">
        <v>3</v>
      </c>
      <c r="B218" t="s">
        <v>34</v>
      </c>
      <c r="C218" t="s">
        <v>23</v>
      </c>
      <c r="D218" s="4">
        <v>2212</v>
      </c>
      <c r="E218" s="5">
        <v>117</v>
      </c>
    </row>
    <row r="219" spans="1:5" x14ac:dyDescent="0.25">
      <c r="A219" t="s">
        <v>7</v>
      </c>
      <c r="B219" t="s">
        <v>36</v>
      </c>
      <c r="C219" t="s">
        <v>31</v>
      </c>
      <c r="D219" s="4">
        <v>2149</v>
      </c>
      <c r="E219" s="5">
        <v>117</v>
      </c>
    </row>
    <row r="220" spans="1:5" x14ac:dyDescent="0.25">
      <c r="A220" t="s">
        <v>2</v>
      </c>
      <c r="B220" t="s">
        <v>39</v>
      </c>
      <c r="C220" t="s">
        <v>16</v>
      </c>
      <c r="D220" s="4">
        <v>2016</v>
      </c>
      <c r="E220" s="5">
        <v>117</v>
      </c>
    </row>
    <row r="221" spans="1:5" x14ac:dyDescent="0.25">
      <c r="A221" t="s">
        <v>7</v>
      </c>
      <c r="B221" t="s">
        <v>35</v>
      </c>
      <c r="C221" t="s">
        <v>24</v>
      </c>
      <c r="D221" s="4">
        <v>2793</v>
      </c>
      <c r="E221" s="5">
        <v>114</v>
      </c>
    </row>
    <row r="222" spans="1:5" x14ac:dyDescent="0.25">
      <c r="A222" t="s">
        <v>9</v>
      </c>
      <c r="B222" t="s">
        <v>36</v>
      </c>
      <c r="C222" t="s">
        <v>25</v>
      </c>
      <c r="D222" s="4">
        <v>2142</v>
      </c>
      <c r="E222" s="5">
        <v>114</v>
      </c>
    </row>
    <row r="223" spans="1:5" x14ac:dyDescent="0.25">
      <c r="A223" t="s">
        <v>40</v>
      </c>
      <c r="B223" t="s">
        <v>37</v>
      </c>
      <c r="C223" t="s">
        <v>30</v>
      </c>
      <c r="D223" s="4">
        <v>1624</v>
      </c>
      <c r="E223" s="5">
        <v>114</v>
      </c>
    </row>
    <row r="224" spans="1:5" x14ac:dyDescent="0.25">
      <c r="A224" t="s">
        <v>5</v>
      </c>
      <c r="B224" t="s">
        <v>36</v>
      </c>
      <c r="C224" t="s">
        <v>30</v>
      </c>
      <c r="D224" s="4">
        <v>1526</v>
      </c>
      <c r="E224" s="5">
        <v>105</v>
      </c>
    </row>
    <row r="225" spans="1:5" x14ac:dyDescent="0.25">
      <c r="A225" t="s">
        <v>9</v>
      </c>
      <c r="B225" t="s">
        <v>38</v>
      </c>
      <c r="C225" t="s">
        <v>25</v>
      </c>
      <c r="D225" s="4">
        <v>3850</v>
      </c>
      <c r="E225" s="5">
        <v>102</v>
      </c>
    </row>
    <row r="226" spans="1:5" x14ac:dyDescent="0.25">
      <c r="A226" t="s">
        <v>5</v>
      </c>
      <c r="B226" t="s">
        <v>34</v>
      </c>
      <c r="C226" t="s">
        <v>29</v>
      </c>
      <c r="D226" s="4">
        <v>2891</v>
      </c>
      <c r="E226" s="5">
        <v>102</v>
      </c>
    </row>
    <row r="227" spans="1:5" x14ac:dyDescent="0.25">
      <c r="A227" t="s">
        <v>3</v>
      </c>
      <c r="B227" t="s">
        <v>39</v>
      </c>
      <c r="C227" t="s">
        <v>28</v>
      </c>
      <c r="D227" s="4">
        <v>1652</v>
      </c>
      <c r="E227" s="5">
        <v>102</v>
      </c>
    </row>
    <row r="228" spans="1:5" x14ac:dyDescent="0.25">
      <c r="A228" t="s">
        <v>6</v>
      </c>
      <c r="B228" t="s">
        <v>37</v>
      </c>
      <c r="C228" t="s">
        <v>18</v>
      </c>
      <c r="D228" s="4">
        <v>1505</v>
      </c>
      <c r="E228" s="5">
        <v>102</v>
      </c>
    </row>
    <row r="229" spans="1:5" x14ac:dyDescent="0.25">
      <c r="A229" t="s">
        <v>9</v>
      </c>
      <c r="B229" t="s">
        <v>38</v>
      </c>
      <c r="C229" t="s">
        <v>26</v>
      </c>
      <c r="D229" s="4">
        <v>2436</v>
      </c>
      <c r="E229" s="5">
        <v>99</v>
      </c>
    </row>
    <row r="230" spans="1:5" x14ac:dyDescent="0.25">
      <c r="A230" t="s">
        <v>41</v>
      </c>
      <c r="B230" t="s">
        <v>35</v>
      </c>
      <c r="C230" t="s">
        <v>19</v>
      </c>
      <c r="D230" s="4">
        <v>609</v>
      </c>
      <c r="E230" s="5">
        <v>99</v>
      </c>
    </row>
    <row r="231" spans="1:5" x14ac:dyDescent="0.25">
      <c r="A231" t="s">
        <v>10</v>
      </c>
      <c r="B231" t="s">
        <v>35</v>
      </c>
      <c r="C231" t="s">
        <v>14</v>
      </c>
      <c r="D231" s="4">
        <v>3472</v>
      </c>
      <c r="E231" s="5">
        <v>96</v>
      </c>
    </row>
    <row r="232" spans="1:5" x14ac:dyDescent="0.25">
      <c r="A232" t="s">
        <v>7</v>
      </c>
      <c r="B232" t="s">
        <v>34</v>
      </c>
      <c r="C232" t="s">
        <v>25</v>
      </c>
      <c r="D232" s="4">
        <v>1568</v>
      </c>
      <c r="E232" s="5">
        <v>96</v>
      </c>
    </row>
    <row r="233" spans="1:5" x14ac:dyDescent="0.25">
      <c r="A233" t="s">
        <v>3</v>
      </c>
      <c r="B233" t="s">
        <v>34</v>
      </c>
      <c r="C233" t="s">
        <v>17</v>
      </c>
      <c r="D233" s="4">
        <v>2919</v>
      </c>
      <c r="E233" s="5">
        <v>93</v>
      </c>
    </row>
    <row r="234" spans="1:5" x14ac:dyDescent="0.25">
      <c r="A234" t="s">
        <v>9</v>
      </c>
      <c r="B234" t="s">
        <v>37</v>
      </c>
      <c r="C234" t="s">
        <v>23</v>
      </c>
      <c r="D234" s="4">
        <v>2737</v>
      </c>
      <c r="E234" s="5">
        <v>93</v>
      </c>
    </row>
    <row r="235" spans="1:5" x14ac:dyDescent="0.25">
      <c r="A235" t="s">
        <v>5</v>
      </c>
      <c r="B235" t="s">
        <v>34</v>
      </c>
      <c r="C235" t="s">
        <v>33</v>
      </c>
      <c r="D235" s="4">
        <v>1652</v>
      </c>
      <c r="E235" s="5">
        <v>93</v>
      </c>
    </row>
    <row r="236" spans="1:5" x14ac:dyDescent="0.25">
      <c r="A236" t="s">
        <v>10</v>
      </c>
      <c r="B236" t="s">
        <v>34</v>
      </c>
      <c r="C236" t="s">
        <v>25</v>
      </c>
      <c r="D236" s="4">
        <v>1428</v>
      </c>
      <c r="E236" s="5">
        <v>93</v>
      </c>
    </row>
    <row r="237" spans="1:5" x14ac:dyDescent="0.25">
      <c r="A237" t="s">
        <v>40</v>
      </c>
      <c r="B237" t="s">
        <v>38</v>
      </c>
      <c r="C237" t="s">
        <v>25</v>
      </c>
      <c r="D237" s="4">
        <v>2541</v>
      </c>
      <c r="E237" s="5">
        <v>90</v>
      </c>
    </row>
    <row r="238" spans="1:5" x14ac:dyDescent="0.25">
      <c r="A238" t="s">
        <v>10</v>
      </c>
      <c r="B238" t="s">
        <v>34</v>
      </c>
      <c r="C238" t="s">
        <v>17</v>
      </c>
      <c r="D238" s="4">
        <v>700</v>
      </c>
      <c r="E238" s="5">
        <v>87</v>
      </c>
    </row>
    <row r="239" spans="1:5" x14ac:dyDescent="0.25">
      <c r="A239" t="s">
        <v>40</v>
      </c>
      <c r="B239" t="s">
        <v>38</v>
      </c>
      <c r="C239" t="s">
        <v>26</v>
      </c>
      <c r="D239" s="4">
        <v>609</v>
      </c>
      <c r="E239" s="5">
        <v>87</v>
      </c>
    </row>
    <row r="240" spans="1:5" x14ac:dyDescent="0.25">
      <c r="A240" t="s">
        <v>8</v>
      </c>
      <c r="B240" t="s">
        <v>37</v>
      </c>
      <c r="C240" t="s">
        <v>21</v>
      </c>
      <c r="D240" s="4">
        <v>434</v>
      </c>
      <c r="E240" s="5">
        <v>87</v>
      </c>
    </row>
    <row r="241" spans="1:5" x14ac:dyDescent="0.25">
      <c r="A241" t="s">
        <v>7</v>
      </c>
      <c r="B241" t="s">
        <v>36</v>
      </c>
      <c r="C241" t="s">
        <v>32</v>
      </c>
      <c r="D241" s="4">
        <v>280</v>
      </c>
      <c r="E241" s="5">
        <v>87</v>
      </c>
    </row>
    <row r="242" spans="1:5" x14ac:dyDescent="0.25">
      <c r="A242" t="s">
        <v>5</v>
      </c>
      <c r="B242" t="s">
        <v>35</v>
      </c>
      <c r="C242" t="s">
        <v>22</v>
      </c>
      <c r="D242" s="4">
        <v>490</v>
      </c>
      <c r="E242" s="5">
        <v>84</v>
      </c>
    </row>
    <row r="243" spans="1:5" x14ac:dyDescent="0.25">
      <c r="A243" t="s">
        <v>8</v>
      </c>
      <c r="B243" t="s">
        <v>38</v>
      </c>
      <c r="C243" t="s">
        <v>22</v>
      </c>
      <c r="D243" s="4">
        <v>168</v>
      </c>
      <c r="E243" s="5">
        <v>84</v>
      </c>
    </row>
    <row r="244" spans="1:5" x14ac:dyDescent="0.25">
      <c r="A244" t="s">
        <v>8</v>
      </c>
      <c r="B244" t="s">
        <v>35</v>
      </c>
      <c r="C244" t="s">
        <v>30</v>
      </c>
      <c r="D244" s="4">
        <v>3598</v>
      </c>
      <c r="E244" s="5">
        <v>81</v>
      </c>
    </row>
    <row r="245" spans="1:5" x14ac:dyDescent="0.25">
      <c r="A245" t="s">
        <v>6</v>
      </c>
      <c r="B245" t="s">
        <v>37</v>
      </c>
      <c r="C245" t="s">
        <v>30</v>
      </c>
      <c r="D245" s="4">
        <v>560</v>
      </c>
      <c r="E245" s="5">
        <v>81</v>
      </c>
    </row>
    <row r="246" spans="1:5" x14ac:dyDescent="0.25">
      <c r="A246" t="s">
        <v>3</v>
      </c>
      <c r="B246" t="s">
        <v>35</v>
      </c>
      <c r="C246" t="s">
        <v>23</v>
      </c>
      <c r="D246" s="4">
        <v>2023</v>
      </c>
      <c r="E246" s="5">
        <v>78</v>
      </c>
    </row>
    <row r="247" spans="1:5" x14ac:dyDescent="0.25">
      <c r="A247" t="s">
        <v>6</v>
      </c>
      <c r="B247" t="s">
        <v>34</v>
      </c>
      <c r="C247" t="s">
        <v>29</v>
      </c>
      <c r="D247" s="4">
        <v>3339</v>
      </c>
      <c r="E247" s="5">
        <v>75</v>
      </c>
    </row>
    <row r="248" spans="1:5" x14ac:dyDescent="0.25">
      <c r="A248" t="s">
        <v>7</v>
      </c>
      <c r="B248" t="s">
        <v>34</v>
      </c>
      <c r="C248" t="s">
        <v>32</v>
      </c>
      <c r="D248" s="4">
        <v>3262</v>
      </c>
      <c r="E248" s="5">
        <v>75</v>
      </c>
    </row>
    <row r="249" spans="1:5" x14ac:dyDescent="0.25">
      <c r="A249" t="s">
        <v>40</v>
      </c>
      <c r="B249" t="s">
        <v>34</v>
      </c>
      <c r="C249" t="s">
        <v>23</v>
      </c>
      <c r="D249" s="4">
        <v>2779</v>
      </c>
      <c r="E249" s="5">
        <v>75</v>
      </c>
    </row>
    <row r="250" spans="1:5" x14ac:dyDescent="0.25">
      <c r="A250" t="s">
        <v>6</v>
      </c>
      <c r="B250" t="s">
        <v>34</v>
      </c>
      <c r="C250" t="s">
        <v>16</v>
      </c>
      <c r="D250" s="4">
        <v>2219</v>
      </c>
      <c r="E250" s="5">
        <v>75</v>
      </c>
    </row>
    <row r="251" spans="1:5" x14ac:dyDescent="0.25">
      <c r="A251" t="s">
        <v>7</v>
      </c>
      <c r="B251" t="s">
        <v>38</v>
      </c>
      <c r="C251" t="s">
        <v>14</v>
      </c>
      <c r="D251" s="4">
        <v>1281</v>
      </c>
      <c r="E251" s="5">
        <v>75</v>
      </c>
    </row>
    <row r="252" spans="1:5" x14ac:dyDescent="0.25">
      <c r="A252" t="s">
        <v>10</v>
      </c>
      <c r="B252" t="s">
        <v>36</v>
      </c>
      <c r="C252" t="s">
        <v>13</v>
      </c>
      <c r="D252" s="4">
        <v>945</v>
      </c>
      <c r="E252" s="5">
        <v>75</v>
      </c>
    </row>
    <row r="253" spans="1:5" x14ac:dyDescent="0.25">
      <c r="A253" t="s">
        <v>5</v>
      </c>
      <c r="B253" t="s">
        <v>37</v>
      </c>
      <c r="C253" t="s">
        <v>22</v>
      </c>
      <c r="D253" s="4">
        <v>518</v>
      </c>
      <c r="E253" s="5">
        <v>75</v>
      </c>
    </row>
    <row r="254" spans="1:5" x14ac:dyDescent="0.25">
      <c r="A254" t="s">
        <v>6</v>
      </c>
      <c r="B254" t="s">
        <v>38</v>
      </c>
      <c r="C254" t="s">
        <v>25</v>
      </c>
      <c r="D254" s="4">
        <v>469</v>
      </c>
      <c r="E254" s="5">
        <v>75</v>
      </c>
    </row>
    <row r="255" spans="1:5" x14ac:dyDescent="0.25">
      <c r="A255" t="s">
        <v>41</v>
      </c>
      <c r="B255" t="s">
        <v>39</v>
      </c>
      <c r="C255" t="s">
        <v>14</v>
      </c>
      <c r="D255" s="4">
        <v>3976</v>
      </c>
      <c r="E255" s="5">
        <v>72</v>
      </c>
    </row>
    <row r="256" spans="1:5" x14ac:dyDescent="0.25">
      <c r="A256" t="s">
        <v>9</v>
      </c>
      <c r="B256" t="s">
        <v>39</v>
      </c>
      <c r="C256" t="s">
        <v>25</v>
      </c>
      <c r="D256" s="4">
        <v>3192</v>
      </c>
      <c r="E256" s="5">
        <v>72</v>
      </c>
    </row>
    <row r="257" spans="1:5" x14ac:dyDescent="0.25">
      <c r="A257" t="s">
        <v>10</v>
      </c>
      <c r="B257" t="s">
        <v>36</v>
      </c>
      <c r="C257" t="s">
        <v>27</v>
      </c>
      <c r="D257" s="4">
        <v>1407</v>
      </c>
      <c r="E257" s="5">
        <v>72</v>
      </c>
    </row>
    <row r="258" spans="1:5" x14ac:dyDescent="0.25">
      <c r="A258" t="s">
        <v>3</v>
      </c>
      <c r="B258" t="s">
        <v>35</v>
      </c>
      <c r="C258" t="s">
        <v>29</v>
      </c>
      <c r="D258" s="4">
        <v>2114</v>
      </c>
      <c r="E258" s="5">
        <v>66</v>
      </c>
    </row>
    <row r="259" spans="1:5" x14ac:dyDescent="0.25">
      <c r="A259" t="s">
        <v>8</v>
      </c>
      <c r="B259" t="s">
        <v>38</v>
      </c>
      <c r="C259" t="s">
        <v>27</v>
      </c>
      <c r="D259" s="4">
        <v>2268</v>
      </c>
      <c r="E259" s="5">
        <v>63</v>
      </c>
    </row>
    <row r="260" spans="1:5" x14ac:dyDescent="0.25">
      <c r="A260" t="s">
        <v>6</v>
      </c>
      <c r="B260" t="s">
        <v>39</v>
      </c>
      <c r="C260" t="s">
        <v>30</v>
      </c>
      <c r="D260" s="4">
        <v>1638</v>
      </c>
      <c r="E260" s="5">
        <v>63</v>
      </c>
    </row>
    <row r="261" spans="1:5" x14ac:dyDescent="0.25">
      <c r="A261" t="s">
        <v>6</v>
      </c>
      <c r="B261" t="s">
        <v>36</v>
      </c>
      <c r="C261" t="s">
        <v>21</v>
      </c>
      <c r="D261" s="4">
        <v>497</v>
      </c>
      <c r="E261" s="5">
        <v>63</v>
      </c>
    </row>
    <row r="262" spans="1:5" x14ac:dyDescent="0.25">
      <c r="A262" t="s">
        <v>3</v>
      </c>
      <c r="B262" t="s">
        <v>34</v>
      </c>
      <c r="C262" t="s">
        <v>26</v>
      </c>
      <c r="D262" s="4">
        <v>3108</v>
      </c>
      <c r="E262" s="5">
        <v>54</v>
      </c>
    </row>
    <row r="263" spans="1:5" x14ac:dyDescent="0.25">
      <c r="A263" t="s">
        <v>6</v>
      </c>
      <c r="B263" t="s">
        <v>38</v>
      </c>
      <c r="C263" t="s">
        <v>31</v>
      </c>
      <c r="D263" s="4">
        <v>2681</v>
      </c>
      <c r="E263" s="5">
        <v>54</v>
      </c>
    </row>
    <row r="264" spans="1:5" x14ac:dyDescent="0.25">
      <c r="A264" t="s">
        <v>2</v>
      </c>
      <c r="B264" t="s">
        <v>37</v>
      </c>
      <c r="C264" t="s">
        <v>14</v>
      </c>
      <c r="D264" s="4">
        <v>1057</v>
      </c>
      <c r="E264" s="5">
        <v>54</v>
      </c>
    </row>
    <row r="265" spans="1:5" x14ac:dyDescent="0.25">
      <c r="A265" t="s">
        <v>2</v>
      </c>
      <c r="B265" t="s">
        <v>34</v>
      </c>
      <c r="C265" t="s">
        <v>13</v>
      </c>
      <c r="D265" s="4">
        <v>252</v>
      </c>
      <c r="E265" s="5">
        <v>54</v>
      </c>
    </row>
    <row r="266" spans="1:5" x14ac:dyDescent="0.25">
      <c r="A266" t="s">
        <v>3</v>
      </c>
      <c r="B266" t="s">
        <v>39</v>
      </c>
      <c r="C266" t="s">
        <v>29</v>
      </c>
      <c r="D266" s="4">
        <v>3640</v>
      </c>
      <c r="E266" s="5">
        <v>51</v>
      </c>
    </row>
    <row r="267" spans="1:5" x14ac:dyDescent="0.25">
      <c r="A267" t="s">
        <v>40</v>
      </c>
      <c r="B267" t="s">
        <v>38</v>
      </c>
      <c r="C267" t="s">
        <v>24</v>
      </c>
      <c r="D267" s="4">
        <v>623</v>
      </c>
      <c r="E267" s="5">
        <v>51</v>
      </c>
    </row>
    <row r="268" spans="1:5" x14ac:dyDescent="0.25">
      <c r="A268" t="s">
        <v>2</v>
      </c>
      <c r="B268" t="s">
        <v>38</v>
      </c>
      <c r="C268" t="s">
        <v>13</v>
      </c>
      <c r="D268" s="4">
        <v>56</v>
      </c>
      <c r="E268" s="5">
        <v>51</v>
      </c>
    </row>
    <row r="269" spans="1:5" x14ac:dyDescent="0.25">
      <c r="A269" t="s">
        <v>7</v>
      </c>
      <c r="B269" t="s">
        <v>34</v>
      </c>
      <c r="C269" t="s">
        <v>33</v>
      </c>
      <c r="D269" s="4">
        <v>2226</v>
      </c>
      <c r="E269" s="5">
        <v>48</v>
      </c>
    </row>
    <row r="270" spans="1:5" x14ac:dyDescent="0.25">
      <c r="A270" t="s">
        <v>40</v>
      </c>
      <c r="B270" t="s">
        <v>35</v>
      </c>
      <c r="C270" t="s">
        <v>24</v>
      </c>
      <c r="D270" s="4">
        <v>1638</v>
      </c>
      <c r="E270" s="5">
        <v>48</v>
      </c>
    </row>
    <row r="271" spans="1:5" x14ac:dyDescent="0.25">
      <c r="A271" t="s">
        <v>6</v>
      </c>
      <c r="B271" t="s">
        <v>34</v>
      </c>
      <c r="C271" t="s">
        <v>4</v>
      </c>
      <c r="D271" s="4">
        <v>525</v>
      </c>
      <c r="E271" s="5">
        <v>48</v>
      </c>
    </row>
    <row r="272" spans="1:5" x14ac:dyDescent="0.25">
      <c r="A272" t="s">
        <v>2</v>
      </c>
      <c r="B272" t="s">
        <v>36</v>
      </c>
      <c r="C272" t="s">
        <v>17</v>
      </c>
      <c r="D272" s="4">
        <v>189</v>
      </c>
      <c r="E272" s="5">
        <v>48</v>
      </c>
    </row>
    <row r="273" spans="1:5" x14ac:dyDescent="0.25">
      <c r="A273" t="s">
        <v>5</v>
      </c>
      <c r="B273" t="s">
        <v>37</v>
      </c>
      <c r="C273" t="s">
        <v>31</v>
      </c>
      <c r="D273" s="4">
        <v>182</v>
      </c>
      <c r="E273" s="5">
        <v>48</v>
      </c>
    </row>
    <row r="274" spans="1:5" x14ac:dyDescent="0.25">
      <c r="A274" t="s">
        <v>9</v>
      </c>
      <c r="B274" t="s">
        <v>37</v>
      </c>
      <c r="C274" t="s">
        <v>28</v>
      </c>
      <c r="D274" s="4">
        <v>2919</v>
      </c>
      <c r="E274" s="5">
        <v>45</v>
      </c>
    </row>
    <row r="275" spans="1:5" x14ac:dyDescent="0.25">
      <c r="A275" t="s">
        <v>40</v>
      </c>
      <c r="B275" t="s">
        <v>38</v>
      </c>
      <c r="C275" t="s">
        <v>29</v>
      </c>
      <c r="D275" s="4">
        <v>2541</v>
      </c>
      <c r="E275" s="5">
        <v>45</v>
      </c>
    </row>
    <row r="276" spans="1:5" x14ac:dyDescent="0.25">
      <c r="A276" t="s">
        <v>2</v>
      </c>
      <c r="B276" t="s">
        <v>37</v>
      </c>
      <c r="C276" t="s">
        <v>15</v>
      </c>
      <c r="D276" s="4">
        <v>2863</v>
      </c>
      <c r="E276" s="5">
        <v>42</v>
      </c>
    </row>
    <row r="277" spans="1:5" x14ac:dyDescent="0.25">
      <c r="A277" t="s">
        <v>3</v>
      </c>
      <c r="B277" t="s">
        <v>36</v>
      </c>
      <c r="C277" t="s">
        <v>25</v>
      </c>
      <c r="D277" s="4">
        <v>3339</v>
      </c>
      <c r="E277" s="5">
        <v>39</v>
      </c>
    </row>
    <row r="278" spans="1:5" x14ac:dyDescent="0.25">
      <c r="A278" t="s">
        <v>40</v>
      </c>
      <c r="B278" t="s">
        <v>38</v>
      </c>
      <c r="C278" t="s">
        <v>31</v>
      </c>
      <c r="D278" s="4">
        <v>1988</v>
      </c>
      <c r="E278" s="5">
        <v>39</v>
      </c>
    </row>
    <row r="279" spans="1:5" x14ac:dyDescent="0.25">
      <c r="A279" t="s">
        <v>41</v>
      </c>
      <c r="B279" t="s">
        <v>34</v>
      </c>
      <c r="C279" t="s">
        <v>17</v>
      </c>
      <c r="D279" s="4">
        <v>1463</v>
      </c>
      <c r="E279" s="5">
        <v>39</v>
      </c>
    </row>
    <row r="280" spans="1:5" x14ac:dyDescent="0.25">
      <c r="A280" t="s">
        <v>2</v>
      </c>
      <c r="B280" t="s">
        <v>39</v>
      </c>
      <c r="C280" t="s">
        <v>23</v>
      </c>
      <c r="D280" s="4">
        <v>630</v>
      </c>
      <c r="E280" s="5">
        <v>36</v>
      </c>
    </row>
    <row r="281" spans="1:5" x14ac:dyDescent="0.25">
      <c r="A281" t="s">
        <v>40</v>
      </c>
      <c r="B281" t="s">
        <v>36</v>
      </c>
      <c r="C281" t="s">
        <v>4</v>
      </c>
      <c r="D281" s="4">
        <v>217</v>
      </c>
      <c r="E281" s="5">
        <v>36</v>
      </c>
    </row>
    <row r="282" spans="1:5" x14ac:dyDescent="0.25">
      <c r="A282" t="s">
        <v>10</v>
      </c>
      <c r="B282" t="s">
        <v>37</v>
      </c>
      <c r="C282" t="s">
        <v>28</v>
      </c>
      <c r="D282" s="4">
        <v>3059</v>
      </c>
      <c r="E282" s="5">
        <v>27</v>
      </c>
    </row>
    <row r="283" spans="1:5" x14ac:dyDescent="0.25">
      <c r="A283" t="s">
        <v>7</v>
      </c>
      <c r="B283" t="s">
        <v>35</v>
      </c>
      <c r="C283" t="s">
        <v>16</v>
      </c>
      <c r="D283" s="4">
        <v>2135</v>
      </c>
      <c r="E283" s="5">
        <v>27</v>
      </c>
    </row>
    <row r="284" spans="1:5" x14ac:dyDescent="0.25">
      <c r="A284" t="s">
        <v>8</v>
      </c>
      <c r="B284" t="s">
        <v>39</v>
      </c>
      <c r="C284" t="s">
        <v>26</v>
      </c>
      <c r="D284" s="4">
        <v>1561</v>
      </c>
      <c r="E284" s="5">
        <v>27</v>
      </c>
    </row>
    <row r="285" spans="1:5" x14ac:dyDescent="0.25">
      <c r="A285" t="s">
        <v>10</v>
      </c>
      <c r="B285" t="s">
        <v>34</v>
      </c>
      <c r="C285" t="s">
        <v>22</v>
      </c>
      <c r="D285" s="4">
        <v>4053</v>
      </c>
      <c r="E285" s="5">
        <v>24</v>
      </c>
    </row>
    <row r="286" spans="1:5" x14ac:dyDescent="0.25">
      <c r="A286" t="s">
        <v>7</v>
      </c>
      <c r="B286" t="s">
        <v>34</v>
      </c>
      <c r="C286" t="s">
        <v>15</v>
      </c>
      <c r="D286" s="4">
        <v>3829</v>
      </c>
      <c r="E286" s="5">
        <v>24</v>
      </c>
    </row>
    <row r="287" spans="1:5" x14ac:dyDescent="0.25">
      <c r="A287" t="s">
        <v>7</v>
      </c>
      <c r="B287" t="s">
        <v>35</v>
      </c>
      <c r="C287" t="s">
        <v>27</v>
      </c>
      <c r="D287" s="4">
        <v>2478</v>
      </c>
      <c r="E287" s="5">
        <v>21</v>
      </c>
    </row>
    <row r="288" spans="1:5" x14ac:dyDescent="0.25">
      <c r="A288" t="s">
        <v>41</v>
      </c>
      <c r="B288" t="s">
        <v>38</v>
      </c>
      <c r="C288" t="s">
        <v>25</v>
      </c>
      <c r="D288" s="4">
        <v>154</v>
      </c>
      <c r="E288" s="5">
        <v>21</v>
      </c>
    </row>
    <row r="289" spans="1:5" x14ac:dyDescent="0.25">
      <c r="A289" t="s">
        <v>3</v>
      </c>
      <c r="B289" t="s">
        <v>34</v>
      </c>
      <c r="C289" t="s">
        <v>20</v>
      </c>
      <c r="D289" s="4">
        <v>2583</v>
      </c>
      <c r="E289" s="5">
        <v>18</v>
      </c>
    </row>
    <row r="290" spans="1:5" x14ac:dyDescent="0.25">
      <c r="A290" t="s">
        <v>3</v>
      </c>
      <c r="B290" t="s">
        <v>36</v>
      </c>
      <c r="C290" t="s">
        <v>19</v>
      </c>
      <c r="D290" s="4">
        <v>1281</v>
      </c>
      <c r="E290" s="5">
        <v>18</v>
      </c>
    </row>
    <row r="291" spans="1:5" x14ac:dyDescent="0.25">
      <c r="A291" t="s">
        <v>2</v>
      </c>
      <c r="B291" t="s">
        <v>37</v>
      </c>
      <c r="C291" t="s">
        <v>19</v>
      </c>
      <c r="D291" s="4">
        <v>238</v>
      </c>
      <c r="E291" s="5">
        <v>18</v>
      </c>
    </row>
    <row r="292" spans="1:5" x14ac:dyDescent="0.25">
      <c r="A292" t="s">
        <v>5</v>
      </c>
      <c r="B292" t="s">
        <v>35</v>
      </c>
      <c r="C292" t="s">
        <v>18</v>
      </c>
      <c r="D292" s="4">
        <v>2415</v>
      </c>
      <c r="E292" s="5">
        <v>15</v>
      </c>
    </row>
    <row r="293" spans="1:5" x14ac:dyDescent="0.25">
      <c r="A293" t="s">
        <v>6</v>
      </c>
      <c r="B293" t="s">
        <v>34</v>
      </c>
      <c r="C293" t="s">
        <v>15</v>
      </c>
      <c r="D293" s="4">
        <v>1442</v>
      </c>
      <c r="E293" s="5">
        <v>15</v>
      </c>
    </row>
    <row r="294" spans="1:5" x14ac:dyDescent="0.25">
      <c r="A294" t="s">
        <v>2</v>
      </c>
      <c r="B294" t="s">
        <v>35</v>
      </c>
      <c r="C294" t="s">
        <v>19</v>
      </c>
      <c r="D294" s="4">
        <v>553</v>
      </c>
      <c r="E294" s="5">
        <v>15</v>
      </c>
    </row>
    <row r="295" spans="1:5" x14ac:dyDescent="0.25">
      <c r="A295" t="s">
        <v>41</v>
      </c>
      <c r="B295" t="s">
        <v>37</v>
      </c>
      <c r="C295" t="s">
        <v>21</v>
      </c>
      <c r="D295" s="4">
        <v>2933</v>
      </c>
      <c r="E295" s="5">
        <v>9</v>
      </c>
    </row>
    <row r="296" spans="1:5" x14ac:dyDescent="0.25">
      <c r="A296" t="s">
        <v>5</v>
      </c>
      <c r="B296" t="s">
        <v>35</v>
      </c>
      <c r="C296" t="s">
        <v>4</v>
      </c>
      <c r="D296" s="4">
        <v>2744</v>
      </c>
      <c r="E296" s="5">
        <v>9</v>
      </c>
    </row>
    <row r="297" spans="1:5" x14ac:dyDescent="0.25">
      <c r="A297" t="s">
        <v>9</v>
      </c>
      <c r="B297" t="s">
        <v>38</v>
      </c>
      <c r="C297" t="s">
        <v>17</v>
      </c>
      <c r="D297" s="4">
        <v>2408</v>
      </c>
      <c r="E297" s="5">
        <v>9</v>
      </c>
    </row>
    <row r="298" spans="1:5" x14ac:dyDescent="0.25">
      <c r="A298" t="s">
        <v>10</v>
      </c>
      <c r="B298" t="s">
        <v>35</v>
      </c>
      <c r="C298" t="s">
        <v>15</v>
      </c>
      <c r="D298" s="4">
        <v>2562</v>
      </c>
      <c r="E298" s="5">
        <v>6</v>
      </c>
    </row>
    <row r="299" spans="1:5" x14ac:dyDescent="0.25">
      <c r="A299" t="s">
        <v>6</v>
      </c>
      <c r="B299" t="s">
        <v>38</v>
      </c>
      <c r="C299" t="s">
        <v>16</v>
      </c>
      <c r="D299" s="4">
        <v>938</v>
      </c>
      <c r="E299" s="5">
        <v>6</v>
      </c>
    </row>
    <row r="300" spans="1:5" x14ac:dyDescent="0.25">
      <c r="A300" t="s">
        <v>2</v>
      </c>
      <c r="B300" t="s">
        <v>38</v>
      </c>
      <c r="C300" t="s">
        <v>4</v>
      </c>
      <c r="D300" s="4">
        <v>3549</v>
      </c>
      <c r="E300" s="5">
        <v>3</v>
      </c>
    </row>
    <row r="301" spans="1:5" x14ac:dyDescent="0.25">
      <c r="A301" t="s">
        <v>6</v>
      </c>
      <c r="B301" t="s">
        <v>39</v>
      </c>
      <c r="C301" t="s">
        <v>24</v>
      </c>
      <c r="D301" s="4">
        <v>2989</v>
      </c>
      <c r="E301" s="5">
        <v>3</v>
      </c>
    </row>
  </sheetData>
  <conditionalFormatting sqref="D302:D1048576">
    <cfRule type="top10" dxfId="4" priority="2" rank="10"/>
  </conditionalFormatting>
  <conditionalFormatting sqref="E1:E1048576">
    <cfRule type="duplicateValues" dxfId="3" priority="1"/>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77EE2-3C3D-4CEE-9D49-8AE3AC90E6C1}">
  <dimension ref="D4:K11"/>
  <sheetViews>
    <sheetView showGridLines="0" workbookViewId="0">
      <selection activeCell="K6" sqref="K6"/>
    </sheetView>
  </sheetViews>
  <sheetFormatPr defaultRowHeight="15" x14ac:dyDescent="0.25"/>
  <cols>
    <col min="4" max="5" width="12.5703125" bestFit="1" customWidth="1"/>
    <col min="6" max="6" width="10.5703125" bestFit="1" customWidth="1"/>
  </cols>
  <sheetData>
    <row r="4" spans="4:11" x14ac:dyDescent="0.25">
      <c r="D4" s="15" t="s">
        <v>65</v>
      </c>
      <c r="E4" s="19" t="s">
        <v>1</v>
      </c>
      <c r="F4" s="20"/>
      <c r="G4" s="21" t="s">
        <v>50</v>
      </c>
      <c r="I4" s="6" t="s">
        <v>65</v>
      </c>
      <c r="J4" s="6" t="s">
        <v>1</v>
      </c>
      <c r="K4" s="6" t="s">
        <v>50</v>
      </c>
    </row>
    <row r="5" spans="4:11" x14ac:dyDescent="0.25">
      <c r="D5" s="14" t="s">
        <v>34</v>
      </c>
      <c r="E5" s="22">
        <v>252469</v>
      </c>
      <c r="F5" s="23">
        <f t="shared" ref="F5:F10" si="0">E5</f>
        <v>252469</v>
      </c>
      <c r="G5" s="24">
        <v>8760</v>
      </c>
      <c r="I5" t="str" cm="1">
        <f t="array" ref="I5:I10">_xlfn.UNIQUE(data[Geography])</f>
        <v>New Zealand</v>
      </c>
      <c r="J5" s="4">
        <f>SUMIFS(data[Amount],data[Geography],I5)</f>
        <v>218813</v>
      </c>
      <c r="K5" s="13">
        <f>SUMIFS(data[Units],data[Geography],I5)</f>
        <v>7431</v>
      </c>
    </row>
    <row r="6" spans="4:11" x14ac:dyDescent="0.25">
      <c r="D6" s="17" t="s">
        <v>36</v>
      </c>
      <c r="E6" s="25">
        <v>237944</v>
      </c>
      <c r="F6" s="26">
        <f t="shared" si="0"/>
        <v>237944</v>
      </c>
      <c r="G6" s="27">
        <v>7302</v>
      </c>
      <c r="I6" t="str">
        <v>USA</v>
      </c>
      <c r="J6" s="4">
        <f>SUMIFS(data[Amount],data[Geography],I6)</f>
        <v>189434</v>
      </c>
      <c r="K6" s="13">
        <f>SUMIFS(data[Units],data[Geography],I6)</f>
        <v>10158</v>
      </c>
    </row>
    <row r="7" spans="4:11" x14ac:dyDescent="0.25">
      <c r="D7" s="17" t="s">
        <v>37</v>
      </c>
      <c r="E7" s="25">
        <v>218813</v>
      </c>
      <c r="F7" s="26">
        <f t="shared" si="0"/>
        <v>218813</v>
      </c>
      <c r="G7" s="27">
        <v>7431</v>
      </c>
      <c r="I7" t="str">
        <v>Canada</v>
      </c>
      <c r="J7" s="4">
        <f>SUMIFS(data[Amount],data[Geography],I7)</f>
        <v>237944</v>
      </c>
      <c r="K7" s="13">
        <f>SUMIFS(data[Units],data[Geography],I7)</f>
        <v>7302</v>
      </c>
    </row>
    <row r="8" spans="4:11" x14ac:dyDescent="0.25">
      <c r="D8" s="17" t="s">
        <v>35</v>
      </c>
      <c r="E8" s="25">
        <v>189434</v>
      </c>
      <c r="F8" s="26">
        <f t="shared" si="0"/>
        <v>189434</v>
      </c>
      <c r="G8" s="27">
        <v>10158</v>
      </c>
      <c r="I8" t="str">
        <v>UK</v>
      </c>
      <c r="J8" s="4">
        <f>SUMIFS(data[Amount],data[Geography],I8)</f>
        <v>173530</v>
      </c>
      <c r="K8" s="13">
        <f>SUMIFS(data[Units],data[Geography],I8)</f>
        <v>5745</v>
      </c>
    </row>
    <row r="9" spans="4:11" x14ac:dyDescent="0.25">
      <c r="D9" s="17" t="s">
        <v>39</v>
      </c>
      <c r="E9" s="25">
        <v>173530</v>
      </c>
      <c r="F9" s="26">
        <f t="shared" si="0"/>
        <v>173530</v>
      </c>
      <c r="G9" s="27">
        <v>5745</v>
      </c>
      <c r="I9" t="str">
        <v>Australia</v>
      </c>
      <c r="J9" s="4">
        <f>SUMIFS(data[Amount],data[Geography],I9)</f>
        <v>168679</v>
      </c>
      <c r="K9" s="13">
        <f>SUMIFS(data[Units],data[Geography],I9)</f>
        <v>6264</v>
      </c>
    </row>
    <row r="10" spans="4:11" x14ac:dyDescent="0.25">
      <c r="D10" s="18" t="s">
        <v>38</v>
      </c>
      <c r="E10" s="28">
        <v>168679</v>
      </c>
      <c r="F10" s="29">
        <f t="shared" si="0"/>
        <v>168679</v>
      </c>
      <c r="G10" s="30">
        <v>6264</v>
      </c>
      <c r="I10" t="str">
        <v>India</v>
      </c>
      <c r="J10" s="4">
        <f>SUMIFS(data[Amount],data[Geography],I10)</f>
        <v>252469</v>
      </c>
      <c r="K10" s="13">
        <f>SUMIFS(data[Units],data[Geography],I10)</f>
        <v>8760</v>
      </c>
    </row>
    <row r="11" spans="4:11" x14ac:dyDescent="0.25">
      <c r="E11" s="16"/>
    </row>
  </sheetData>
  <conditionalFormatting sqref="F5:F10">
    <cfRule type="dataBar" priority="1">
      <dataBar showValue="0">
        <cfvo type="min"/>
        <cfvo type="max"/>
        <color theme="4" tint="0.39997558519241921"/>
      </dataBar>
      <extLst>
        <ext xmlns:x14="http://schemas.microsoft.com/office/spreadsheetml/2009/9/main" uri="{B025F937-C7B1-47D3-B67F-A62EFF666E3E}">
          <x14:id>{E74B9964-4632-41E7-9FDA-88E34F1ADD64}</x14:id>
        </ext>
      </extLst>
    </cfRule>
    <cfRule type="dataBar" priority="2">
      <dataBar>
        <cfvo type="min"/>
        <cfvo type="max"/>
        <color rgb="FF638EC6"/>
      </dataBar>
      <extLst>
        <ext xmlns:x14="http://schemas.microsoft.com/office/spreadsheetml/2009/9/main" uri="{B025F937-C7B1-47D3-B67F-A62EFF666E3E}">
          <x14:id>{7E61F0D8-20ED-4DAF-9ECE-17D0CE1AEB11}</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E74B9964-4632-41E7-9FDA-88E34F1ADD64}">
            <x14:dataBar minLength="0" maxLength="100" gradient="0">
              <x14:cfvo type="autoMin"/>
              <x14:cfvo type="autoMax"/>
              <x14:negativeFillColor rgb="FFFF0000"/>
              <x14:axisColor rgb="FF000000"/>
            </x14:dataBar>
          </x14:cfRule>
          <x14:cfRule type="dataBar" id="{7E61F0D8-20ED-4DAF-9ECE-17D0CE1AEB11}">
            <x14:dataBar minLength="0" maxLength="100" gradient="0">
              <x14:cfvo type="autoMin"/>
              <x14:cfvo type="autoMax"/>
              <x14:negativeFillColor rgb="FFFF0000"/>
              <x14:axisColor rgb="FF000000"/>
            </x14:dataBar>
          </x14:cfRule>
          <xm:sqref>F5:F10</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B332B-C824-4B23-8E6E-0CECD243B973}">
  <dimension ref="D6:G12"/>
  <sheetViews>
    <sheetView workbookViewId="0">
      <selection activeCell="D6" sqref="D6:D12"/>
    </sheetView>
  </sheetViews>
  <sheetFormatPr defaultRowHeight="15" x14ac:dyDescent="0.25"/>
  <cols>
    <col min="1" max="1" width="13.140625" bestFit="1" customWidth="1"/>
    <col min="2" max="2" width="14.85546875" bestFit="1" customWidth="1"/>
    <col min="3" max="3" width="15.85546875" bestFit="1" customWidth="1"/>
    <col min="4" max="4" width="13.140625" bestFit="1" customWidth="1"/>
    <col min="5" max="5" width="14.85546875" bestFit="1" customWidth="1"/>
    <col min="6" max="6" width="1.42578125" bestFit="1" customWidth="1"/>
    <col min="7" max="7" width="12.28515625" customWidth="1"/>
  </cols>
  <sheetData>
    <row r="6" spans="4:7" x14ac:dyDescent="0.25">
      <c r="D6" s="33" t="s">
        <v>66</v>
      </c>
      <c r="E6" s="33" t="s">
        <v>67</v>
      </c>
      <c r="F6" s="33" t="s">
        <v>60</v>
      </c>
      <c r="G6" s="33" t="s">
        <v>68</v>
      </c>
    </row>
    <row r="7" spans="4:7" x14ac:dyDescent="0.25">
      <c r="D7" s="34" t="s">
        <v>34</v>
      </c>
      <c r="E7" s="35">
        <v>39424</v>
      </c>
      <c r="F7" s="36">
        <v>39424</v>
      </c>
      <c r="G7" s="37">
        <v>1122</v>
      </c>
    </row>
    <row r="8" spans="4:7" x14ac:dyDescent="0.25">
      <c r="D8" s="34" t="s">
        <v>36</v>
      </c>
      <c r="E8" s="35">
        <v>25669</v>
      </c>
      <c r="F8" s="36">
        <v>25669</v>
      </c>
      <c r="G8" s="37">
        <v>564</v>
      </c>
    </row>
    <row r="9" spans="4:7" x14ac:dyDescent="0.25">
      <c r="D9" s="34" t="s">
        <v>38</v>
      </c>
      <c r="E9" s="35">
        <v>24983</v>
      </c>
      <c r="F9" s="36">
        <v>24983</v>
      </c>
      <c r="G9" s="37">
        <v>477</v>
      </c>
    </row>
    <row r="10" spans="4:7" x14ac:dyDescent="0.25">
      <c r="D10" s="34" t="s">
        <v>37</v>
      </c>
      <c r="E10" s="35">
        <v>21434</v>
      </c>
      <c r="F10" s="36">
        <v>21434</v>
      </c>
      <c r="G10" s="37">
        <v>1116</v>
      </c>
    </row>
    <row r="11" spans="4:7" x14ac:dyDescent="0.25">
      <c r="D11" s="34" t="s">
        <v>35</v>
      </c>
      <c r="E11" s="35">
        <v>11319</v>
      </c>
      <c r="F11" s="36">
        <v>11319</v>
      </c>
      <c r="G11" s="37">
        <v>693</v>
      </c>
    </row>
    <row r="12" spans="4:7" x14ac:dyDescent="0.25">
      <c r="D12" s="34" t="s">
        <v>39</v>
      </c>
      <c r="E12" s="35">
        <v>9751</v>
      </c>
      <c r="F12" s="36">
        <v>9751</v>
      </c>
      <c r="G12" s="37">
        <v>582</v>
      </c>
    </row>
  </sheetData>
  <conditionalFormatting pivot="1" sqref="F7:F12">
    <cfRule type="dataBar" priority="2">
      <dataBar showValue="0">
        <cfvo type="min"/>
        <cfvo type="max"/>
        <color rgb="FF638EC6"/>
      </dataBar>
      <extLst>
        <ext xmlns:x14="http://schemas.microsoft.com/office/spreadsheetml/2009/9/main" uri="{B025F937-C7B1-47D3-B67F-A62EFF666E3E}">
          <x14:id>{69EF2DAC-5A54-432C-93E9-F0BEB232236C}</x14:id>
        </ext>
      </extLst>
    </cfRule>
  </conditionalFormatting>
  <conditionalFormatting sqref="F6">
    <cfRule type="dataBar" priority="1">
      <dataBar showValue="0">
        <cfvo type="min"/>
        <cfvo type="max"/>
        <color rgb="FF008AEF"/>
      </dataBar>
      <extLst>
        <ext xmlns:x14="http://schemas.microsoft.com/office/spreadsheetml/2009/9/main" uri="{B025F937-C7B1-47D3-B67F-A62EFF666E3E}">
          <x14:id>{8E50B499-9F91-44F4-821E-F07BFD95C7D0}</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69EF2DAC-5A54-432C-93E9-F0BEB232236C}">
            <x14:dataBar minLength="0" maxLength="100" border="1" negativeBarBorderColorSameAsPositive="0">
              <x14:cfvo type="autoMin"/>
              <x14:cfvo type="autoMax"/>
              <x14:borderColor rgb="FF638EC6"/>
              <x14:negativeFillColor rgb="FFFF0000"/>
              <x14:negativeBorderColor rgb="FFFF0000"/>
              <x14:axisColor rgb="FF000000"/>
            </x14:dataBar>
          </x14:cfRule>
          <xm:sqref>F7:F12</xm:sqref>
        </x14:conditionalFormatting>
        <x14:conditionalFormatting xmlns:xm="http://schemas.microsoft.com/office/excel/2006/main">
          <x14:cfRule type="dataBar" id="{8E50B499-9F91-44F4-821E-F07BFD95C7D0}">
            <x14:dataBar minLength="0" maxLength="100" border="1" negativeBarBorderColorSameAsPositive="0">
              <x14:cfvo type="autoMin"/>
              <x14:cfvo type="autoMax"/>
              <x14:borderColor rgb="FF008AEF"/>
              <x14:negativeFillColor rgb="FFFF0000"/>
              <x14:negativeBorderColor rgb="FFFF0000"/>
              <x14:axisColor rgb="FF000000"/>
            </x14:dataBar>
          </x14:cfRule>
          <xm:sqref>F6</xm:sqref>
        </x14:conditionalFormatting>
      </x14:conditionalFormattings>
    </ex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CB1F6-EA1F-40C0-A24D-3620CEE4AC10}">
  <dimension ref="B2:D25"/>
  <sheetViews>
    <sheetView workbookViewId="0">
      <selection activeCell="D4" sqref="D4"/>
    </sheetView>
  </sheetViews>
  <sheetFormatPr defaultRowHeight="15" x14ac:dyDescent="0.25"/>
  <cols>
    <col min="2" max="2" width="19.42578125" bestFit="1" customWidth="1"/>
    <col min="3" max="3" width="13.140625" style="42" bestFit="1" customWidth="1"/>
    <col min="4" max="4" width="13.140625" style="13" bestFit="1" customWidth="1"/>
    <col min="5" max="5" width="13.140625" bestFit="1" customWidth="1"/>
  </cols>
  <sheetData>
    <row r="2" spans="2:4" x14ac:dyDescent="0.25">
      <c r="B2" s="31" t="s">
        <v>66</v>
      </c>
      <c r="C2" t="s">
        <v>70</v>
      </c>
      <c r="D2"/>
    </row>
    <row r="3" spans="2:4" x14ac:dyDescent="0.25">
      <c r="B3" s="32" t="s">
        <v>15</v>
      </c>
      <c r="C3" s="43">
        <v>44.990867579908674</v>
      </c>
      <c r="D3"/>
    </row>
    <row r="4" spans="2:4" x14ac:dyDescent="0.25">
      <c r="B4" s="32" t="s">
        <v>33</v>
      </c>
      <c r="C4" s="43">
        <v>37.303128371089535</v>
      </c>
      <c r="D4"/>
    </row>
    <row r="5" spans="2:4" x14ac:dyDescent="0.25">
      <c r="B5" s="32" t="s">
        <v>24</v>
      </c>
      <c r="C5" s="43">
        <v>33.88697318007663</v>
      </c>
      <c r="D5"/>
    </row>
    <row r="6" spans="2:4" x14ac:dyDescent="0.25">
      <c r="B6" s="32" t="s">
        <v>26</v>
      </c>
      <c r="C6" s="43">
        <v>32.807189542483663</v>
      </c>
      <c r="D6"/>
    </row>
    <row r="7" spans="2:4" x14ac:dyDescent="0.25">
      <c r="B7" s="32" t="s">
        <v>22</v>
      </c>
      <c r="C7" s="43">
        <v>32.301656920077974</v>
      </c>
      <c r="D7"/>
    </row>
    <row r="8" spans="2:4" x14ac:dyDescent="0.25">
      <c r="B8" s="32" t="s">
        <v>69</v>
      </c>
      <c r="C8" s="43">
        <v>35.949565217391303</v>
      </c>
      <c r="D8"/>
    </row>
    <row r="9" spans="2:4" x14ac:dyDescent="0.25">
      <c r="C9"/>
      <c r="D9"/>
    </row>
    <row r="10" spans="2:4" x14ac:dyDescent="0.25">
      <c r="C10"/>
      <c r="D10"/>
    </row>
    <row r="11" spans="2:4" x14ac:dyDescent="0.25">
      <c r="C11"/>
      <c r="D11"/>
    </row>
    <row r="12" spans="2:4" x14ac:dyDescent="0.25">
      <c r="C12"/>
      <c r="D12"/>
    </row>
    <row r="13" spans="2:4" x14ac:dyDescent="0.25">
      <c r="C13"/>
      <c r="D13"/>
    </row>
    <row r="14" spans="2:4" x14ac:dyDescent="0.25">
      <c r="C14"/>
      <c r="D14"/>
    </row>
    <row r="15" spans="2:4" x14ac:dyDescent="0.25">
      <c r="C15"/>
      <c r="D15"/>
    </row>
    <row r="16" spans="2:4" x14ac:dyDescent="0.25">
      <c r="C16"/>
      <c r="D16"/>
    </row>
    <row r="17" spans="3:4" x14ac:dyDescent="0.25">
      <c r="C17"/>
      <c r="D17"/>
    </row>
    <row r="18" spans="3:4" x14ac:dyDescent="0.25">
      <c r="C18"/>
      <c r="D18"/>
    </row>
    <row r="19" spans="3:4" x14ac:dyDescent="0.25">
      <c r="C19"/>
      <c r="D19"/>
    </row>
    <row r="20" spans="3:4" x14ac:dyDescent="0.25">
      <c r="C20"/>
      <c r="D20"/>
    </row>
    <row r="21" spans="3:4" x14ac:dyDescent="0.25">
      <c r="C21"/>
      <c r="D21"/>
    </row>
    <row r="22" spans="3:4" x14ac:dyDescent="0.25">
      <c r="C22"/>
      <c r="D22"/>
    </row>
    <row r="23" spans="3:4" x14ac:dyDescent="0.25">
      <c r="C23"/>
      <c r="D23"/>
    </row>
    <row r="24" spans="3:4" x14ac:dyDescent="0.25">
      <c r="C24"/>
      <c r="D24"/>
    </row>
    <row r="25" spans="3:4" x14ac:dyDescent="0.25">
      <c r="C25"/>
      <c r="D2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5F09C-F6ED-4C3B-AB75-3A41FB118A23}">
  <dimension ref="A1:E301"/>
  <sheetViews>
    <sheetView topLeftCell="B30" zoomScale="95" zoomScaleNormal="95" workbookViewId="0">
      <selection activeCell="P38" sqref="P38"/>
    </sheetView>
  </sheetViews>
  <sheetFormatPr defaultRowHeight="15" x14ac:dyDescent="0.25"/>
  <cols>
    <col min="1" max="1" width="16" bestFit="1" customWidth="1"/>
    <col min="2" max="2" width="12.5703125" bestFit="1" customWidth="1"/>
    <col min="3" max="3" width="21.85546875" bestFit="1" customWidth="1"/>
    <col min="4" max="4" width="9.85546875" customWidth="1"/>
    <col min="5" max="5" width="11.28515625" customWidth="1"/>
  </cols>
  <sheetData>
    <row r="1" spans="1:5" x14ac:dyDescent="0.25">
      <c r="A1" s="48" t="s">
        <v>11</v>
      </c>
      <c r="B1" s="49" t="s">
        <v>12</v>
      </c>
      <c r="C1" s="49" t="s">
        <v>0</v>
      </c>
      <c r="D1" s="50" t="s">
        <v>1</v>
      </c>
      <c r="E1" s="51" t="s">
        <v>50</v>
      </c>
    </row>
    <row r="2" spans="1:5" x14ac:dyDescent="0.25">
      <c r="A2" s="38" t="s">
        <v>40</v>
      </c>
      <c r="B2" s="39" t="s">
        <v>37</v>
      </c>
      <c r="C2" s="39" t="s">
        <v>30</v>
      </c>
      <c r="D2" s="44">
        <v>1624</v>
      </c>
      <c r="E2" s="45">
        <v>114</v>
      </c>
    </row>
    <row r="3" spans="1:5" x14ac:dyDescent="0.25">
      <c r="A3" s="40" t="s">
        <v>8</v>
      </c>
      <c r="B3" s="41" t="s">
        <v>35</v>
      </c>
      <c r="C3" s="41" t="s">
        <v>32</v>
      </c>
      <c r="D3" s="46">
        <v>6706</v>
      </c>
      <c r="E3" s="47">
        <v>459</v>
      </c>
    </row>
    <row r="4" spans="1:5" x14ac:dyDescent="0.25">
      <c r="A4" s="38" t="s">
        <v>9</v>
      </c>
      <c r="B4" s="39" t="s">
        <v>35</v>
      </c>
      <c r="C4" s="39" t="s">
        <v>4</v>
      </c>
      <c r="D4" s="44">
        <v>959</v>
      </c>
      <c r="E4" s="45">
        <v>147</v>
      </c>
    </row>
    <row r="5" spans="1:5" x14ac:dyDescent="0.25">
      <c r="A5" s="40" t="s">
        <v>41</v>
      </c>
      <c r="B5" s="41" t="s">
        <v>36</v>
      </c>
      <c r="C5" s="41" t="s">
        <v>18</v>
      </c>
      <c r="D5" s="46">
        <v>9632</v>
      </c>
      <c r="E5" s="47">
        <v>288</v>
      </c>
    </row>
    <row r="6" spans="1:5" x14ac:dyDescent="0.25">
      <c r="A6" s="38" t="s">
        <v>6</v>
      </c>
      <c r="B6" s="39" t="s">
        <v>39</v>
      </c>
      <c r="C6" s="39" t="s">
        <v>25</v>
      </c>
      <c r="D6" s="44">
        <v>2100</v>
      </c>
      <c r="E6" s="45">
        <v>414</v>
      </c>
    </row>
    <row r="7" spans="1:5" x14ac:dyDescent="0.25">
      <c r="A7" s="40" t="s">
        <v>40</v>
      </c>
      <c r="B7" s="41" t="s">
        <v>35</v>
      </c>
      <c r="C7" s="41" t="s">
        <v>33</v>
      </c>
      <c r="D7" s="46">
        <v>8869</v>
      </c>
      <c r="E7" s="47">
        <v>432</v>
      </c>
    </row>
    <row r="8" spans="1:5" x14ac:dyDescent="0.25">
      <c r="A8" s="38" t="s">
        <v>6</v>
      </c>
      <c r="B8" s="39" t="s">
        <v>38</v>
      </c>
      <c r="C8" s="39" t="s">
        <v>31</v>
      </c>
      <c r="D8" s="44">
        <v>2681</v>
      </c>
      <c r="E8" s="45">
        <v>54</v>
      </c>
    </row>
    <row r="9" spans="1:5" x14ac:dyDescent="0.25">
      <c r="A9" s="40" t="s">
        <v>8</v>
      </c>
      <c r="B9" s="41" t="s">
        <v>35</v>
      </c>
      <c r="C9" s="41" t="s">
        <v>22</v>
      </c>
      <c r="D9" s="46">
        <v>5012</v>
      </c>
      <c r="E9" s="47">
        <v>210</v>
      </c>
    </row>
    <row r="10" spans="1:5" x14ac:dyDescent="0.25">
      <c r="A10" s="38" t="s">
        <v>7</v>
      </c>
      <c r="B10" s="39" t="s">
        <v>38</v>
      </c>
      <c r="C10" s="39" t="s">
        <v>14</v>
      </c>
      <c r="D10" s="44">
        <v>1281</v>
      </c>
      <c r="E10" s="45">
        <v>75</v>
      </c>
    </row>
    <row r="11" spans="1:5" x14ac:dyDescent="0.25">
      <c r="A11" s="40" t="s">
        <v>5</v>
      </c>
      <c r="B11" s="41" t="s">
        <v>37</v>
      </c>
      <c r="C11" s="41" t="s">
        <v>14</v>
      </c>
      <c r="D11" s="46">
        <v>4991</v>
      </c>
      <c r="E11" s="47">
        <v>12</v>
      </c>
    </row>
    <row r="12" spans="1:5" x14ac:dyDescent="0.25">
      <c r="A12" s="38" t="s">
        <v>2</v>
      </c>
      <c r="B12" s="39" t="s">
        <v>39</v>
      </c>
      <c r="C12" s="39" t="s">
        <v>25</v>
      </c>
      <c r="D12" s="44">
        <v>1785</v>
      </c>
      <c r="E12" s="45">
        <v>462</v>
      </c>
    </row>
    <row r="13" spans="1:5" x14ac:dyDescent="0.25">
      <c r="A13" s="40" t="s">
        <v>3</v>
      </c>
      <c r="B13" s="41" t="s">
        <v>37</v>
      </c>
      <c r="C13" s="41" t="s">
        <v>17</v>
      </c>
      <c r="D13" s="46">
        <v>3983</v>
      </c>
      <c r="E13" s="47">
        <v>144</v>
      </c>
    </row>
    <row r="14" spans="1:5" x14ac:dyDescent="0.25">
      <c r="A14" s="38" t="s">
        <v>9</v>
      </c>
      <c r="B14" s="39" t="s">
        <v>38</v>
      </c>
      <c r="C14" s="39" t="s">
        <v>16</v>
      </c>
      <c r="D14" s="44">
        <v>2646</v>
      </c>
      <c r="E14" s="45">
        <v>120</v>
      </c>
    </row>
    <row r="15" spans="1:5" x14ac:dyDescent="0.25">
      <c r="A15" s="40" t="s">
        <v>2</v>
      </c>
      <c r="B15" s="41" t="s">
        <v>34</v>
      </c>
      <c r="C15" s="41" t="s">
        <v>13</v>
      </c>
      <c r="D15" s="46">
        <v>252</v>
      </c>
      <c r="E15" s="47">
        <v>54</v>
      </c>
    </row>
    <row r="16" spans="1:5" x14ac:dyDescent="0.25">
      <c r="A16" s="38" t="s">
        <v>3</v>
      </c>
      <c r="B16" s="39" t="s">
        <v>35</v>
      </c>
      <c r="C16" s="39" t="s">
        <v>25</v>
      </c>
      <c r="D16" s="44">
        <v>2464</v>
      </c>
      <c r="E16" s="45">
        <v>234</v>
      </c>
    </row>
    <row r="17" spans="1:5" x14ac:dyDescent="0.25">
      <c r="A17" s="40" t="s">
        <v>3</v>
      </c>
      <c r="B17" s="41" t="s">
        <v>35</v>
      </c>
      <c r="C17" s="41" t="s">
        <v>29</v>
      </c>
      <c r="D17" s="46">
        <v>2114</v>
      </c>
      <c r="E17" s="47">
        <v>66</v>
      </c>
    </row>
    <row r="18" spans="1:5" x14ac:dyDescent="0.25">
      <c r="A18" s="38" t="s">
        <v>6</v>
      </c>
      <c r="B18" s="39" t="s">
        <v>37</v>
      </c>
      <c r="C18" s="39" t="s">
        <v>31</v>
      </c>
      <c r="D18" s="44">
        <v>7693</v>
      </c>
      <c r="E18" s="45">
        <v>87</v>
      </c>
    </row>
    <row r="19" spans="1:5" x14ac:dyDescent="0.25">
      <c r="A19" s="40" t="s">
        <v>5</v>
      </c>
      <c r="B19" s="41" t="s">
        <v>34</v>
      </c>
      <c r="C19" s="41" t="s">
        <v>20</v>
      </c>
      <c r="D19" s="46">
        <v>15610</v>
      </c>
      <c r="E19" s="47">
        <v>339</v>
      </c>
    </row>
    <row r="20" spans="1:5" x14ac:dyDescent="0.25">
      <c r="A20" s="38" t="s">
        <v>41</v>
      </c>
      <c r="B20" s="39" t="s">
        <v>34</v>
      </c>
      <c r="C20" s="39" t="s">
        <v>22</v>
      </c>
      <c r="D20" s="44">
        <v>336</v>
      </c>
      <c r="E20" s="45">
        <v>144</v>
      </c>
    </row>
    <row r="21" spans="1:5" x14ac:dyDescent="0.25">
      <c r="A21" s="40" t="s">
        <v>2</v>
      </c>
      <c r="B21" s="41" t="s">
        <v>39</v>
      </c>
      <c r="C21" s="41" t="s">
        <v>20</v>
      </c>
      <c r="D21" s="46">
        <v>9443</v>
      </c>
      <c r="E21" s="47">
        <v>162</v>
      </c>
    </row>
    <row r="22" spans="1:5" x14ac:dyDescent="0.25">
      <c r="A22" s="38" t="s">
        <v>9</v>
      </c>
      <c r="B22" s="39" t="s">
        <v>34</v>
      </c>
      <c r="C22" s="39" t="s">
        <v>23</v>
      </c>
      <c r="D22" s="44">
        <v>8155</v>
      </c>
      <c r="E22" s="45">
        <v>90</v>
      </c>
    </row>
    <row r="23" spans="1:5" x14ac:dyDescent="0.25">
      <c r="A23" s="40" t="s">
        <v>8</v>
      </c>
      <c r="B23" s="41" t="s">
        <v>38</v>
      </c>
      <c r="C23" s="41" t="s">
        <v>23</v>
      </c>
      <c r="D23" s="46">
        <v>1701</v>
      </c>
      <c r="E23" s="47">
        <v>234</v>
      </c>
    </row>
    <row r="24" spans="1:5" x14ac:dyDescent="0.25">
      <c r="A24" s="38" t="s">
        <v>10</v>
      </c>
      <c r="B24" s="39" t="s">
        <v>38</v>
      </c>
      <c r="C24" s="39" t="s">
        <v>22</v>
      </c>
      <c r="D24" s="44">
        <v>2205</v>
      </c>
      <c r="E24" s="45">
        <v>141</v>
      </c>
    </row>
    <row r="25" spans="1:5" x14ac:dyDescent="0.25">
      <c r="A25" s="40" t="s">
        <v>8</v>
      </c>
      <c r="B25" s="41" t="s">
        <v>37</v>
      </c>
      <c r="C25" s="41" t="s">
        <v>19</v>
      </c>
      <c r="D25" s="46">
        <v>1771</v>
      </c>
      <c r="E25" s="47">
        <v>204</v>
      </c>
    </row>
    <row r="26" spans="1:5" x14ac:dyDescent="0.25">
      <c r="A26" s="38" t="s">
        <v>41</v>
      </c>
      <c r="B26" s="39" t="s">
        <v>35</v>
      </c>
      <c r="C26" s="39" t="s">
        <v>15</v>
      </c>
      <c r="D26" s="44">
        <v>2114</v>
      </c>
      <c r="E26" s="45">
        <v>186</v>
      </c>
    </row>
    <row r="27" spans="1:5" x14ac:dyDescent="0.25">
      <c r="A27" s="40" t="s">
        <v>41</v>
      </c>
      <c r="B27" s="41" t="s">
        <v>36</v>
      </c>
      <c r="C27" s="41" t="s">
        <v>13</v>
      </c>
      <c r="D27" s="46">
        <v>10311</v>
      </c>
      <c r="E27" s="47">
        <v>231</v>
      </c>
    </row>
    <row r="28" spans="1:5" x14ac:dyDescent="0.25">
      <c r="A28" s="38" t="s">
        <v>3</v>
      </c>
      <c r="B28" s="39" t="s">
        <v>39</v>
      </c>
      <c r="C28" s="39" t="s">
        <v>16</v>
      </c>
      <c r="D28" s="44">
        <v>21</v>
      </c>
      <c r="E28" s="45">
        <v>168</v>
      </c>
    </row>
    <row r="29" spans="1:5" x14ac:dyDescent="0.25">
      <c r="A29" s="40" t="s">
        <v>10</v>
      </c>
      <c r="B29" s="41" t="s">
        <v>35</v>
      </c>
      <c r="C29" s="41" t="s">
        <v>20</v>
      </c>
      <c r="D29" s="46">
        <v>1974</v>
      </c>
      <c r="E29" s="47">
        <v>195</v>
      </c>
    </row>
    <row r="30" spans="1:5" x14ac:dyDescent="0.25">
      <c r="A30" s="38" t="s">
        <v>5</v>
      </c>
      <c r="B30" s="39" t="s">
        <v>36</v>
      </c>
      <c r="C30" s="39" t="s">
        <v>23</v>
      </c>
      <c r="D30" s="44">
        <v>6314</v>
      </c>
      <c r="E30" s="45">
        <v>15</v>
      </c>
    </row>
    <row r="31" spans="1:5" x14ac:dyDescent="0.25">
      <c r="A31" s="40" t="s">
        <v>10</v>
      </c>
      <c r="B31" s="41" t="s">
        <v>37</v>
      </c>
      <c r="C31" s="41" t="s">
        <v>23</v>
      </c>
      <c r="D31" s="46">
        <v>4683</v>
      </c>
      <c r="E31" s="47">
        <v>30</v>
      </c>
    </row>
    <row r="32" spans="1:5" x14ac:dyDescent="0.25">
      <c r="A32" s="38" t="s">
        <v>41</v>
      </c>
      <c r="B32" s="39" t="s">
        <v>37</v>
      </c>
      <c r="C32" s="39" t="s">
        <v>24</v>
      </c>
      <c r="D32" s="44">
        <v>6398</v>
      </c>
      <c r="E32" s="45">
        <v>102</v>
      </c>
    </row>
    <row r="33" spans="1:5" x14ac:dyDescent="0.25">
      <c r="A33" s="40" t="s">
        <v>2</v>
      </c>
      <c r="B33" s="41" t="s">
        <v>35</v>
      </c>
      <c r="C33" s="41" t="s">
        <v>19</v>
      </c>
      <c r="D33" s="46">
        <v>553</v>
      </c>
      <c r="E33" s="47">
        <v>15</v>
      </c>
    </row>
    <row r="34" spans="1:5" x14ac:dyDescent="0.25">
      <c r="A34" s="38" t="s">
        <v>8</v>
      </c>
      <c r="B34" s="39" t="s">
        <v>39</v>
      </c>
      <c r="C34" s="39" t="s">
        <v>30</v>
      </c>
      <c r="D34" s="44">
        <v>7021</v>
      </c>
      <c r="E34" s="45">
        <v>183</v>
      </c>
    </row>
    <row r="35" spans="1:5" x14ac:dyDescent="0.25">
      <c r="A35" s="40" t="s">
        <v>40</v>
      </c>
      <c r="B35" s="41" t="s">
        <v>39</v>
      </c>
      <c r="C35" s="41" t="s">
        <v>22</v>
      </c>
      <c r="D35" s="46">
        <v>5817</v>
      </c>
      <c r="E35" s="47">
        <v>12</v>
      </c>
    </row>
    <row r="36" spans="1:5" x14ac:dyDescent="0.25">
      <c r="A36" s="38" t="s">
        <v>41</v>
      </c>
      <c r="B36" s="39" t="s">
        <v>39</v>
      </c>
      <c r="C36" s="39" t="s">
        <v>14</v>
      </c>
      <c r="D36" s="44">
        <v>3976</v>
      </c>
      <c r="E36" s="45">
        <v>72</v>
      </c>
    </row>
    <row r="37" spans="1:5" x14ac:dyDescent="0.25">
      <c r="A37" s="40" t="s">
        <v>6</v>
      </c>
      <c r="B37" s="41" t="s">
        <v>38</v>
      </c>
      <c r="C37" s="41" t="s">
        <v>27</v>
      </c>
      <c r="D37" s="46">
        <v>1134</v>
      </c>
      <c r="E37" s="47">
        <v>282</v>
      </c>
    </row>
    <row r="38" spans="1:5" x14ac:dyDescent="0.25">
      <c r="A38" s="38" t="s">
        <v>2</v>
      </c>
      <c r="B38" s="39" t="s">
        <v>39</v>
      </c>
      <c r="C38" s="39" t="s">
        <v>28</v>
      </c>
      <c r="D38" s="44">
        <v>6027</v>
      </c>
      <c r="E38" s="45">
        <v>144</v>
      </c>
    </row>
    <row r="39" spans="1:5" x14ac:dyDescent="0.25">
      <c r="A39" s="40" t="s">
        <v>6</v>
      </c>
      <c r="B39" s="41" t="s">
        <v>37</v>
      </c>
      <c r="C39" s="41" t="s">
        <v>16</v>
      </c>
      <c r="D39" s="46">
        <v>1904</v>
      </c>
      <c r="E39" s="47">
        <v>405</v>
      </c>
    </row>
    <row r="40" spans="1:5" x14ac:dyDescent="0.25">
      <c r="A40" s="38" t="s">
        <v>7</v>
      </c>
      <c r="B40" s="39" t="s">
        <v>34</v>
      </c>
      <c r="C40" s="39" t="s">
        <v>32</v>
      </c>
      <c r="D40" s="44">
        <v>3262</v>
      </c>
      <c r="E40" s="45">
        <v>75</v>
      </c>
    </row>
    <row r="41" spans="1:5" x14ac:dyDescent="0.25">
      <c r="A41" s="40" t="s">
        <v>40</v>
      </c>
      <c r="B41" s="41" t="s">
        <v>34</v>
      </c>
      <c r="C41" s="41" t="s">
        <v>27</v>
      </c>
      <c r="D41" s="46">
        <v>2289</v>
      </c>
      <c r="E41" s="47">
        <v>135</v>
      </c>
    </row>
    <row r="42" spans="1:5" x14ac:dyDescent="0.25">
      <c r="A42" s="38" t="s">
        <v>5</v>
      </c>
      <c r="B42" s="39" t="s">
        <v>34</v>
      </c>
      <c r="C42" s="39" t="s">
        <v>27</v>
      </c>
      <c r="D42" s="44">
        <v>6986</v>
      </c>
      <c r="E42" s="45">
        <v>21</v>
      </c>
    </row>
    <row r="43" spans="1:5" x14ac:dyDescent="0.25">
      <c r="A43" s="40" t="s">
        <v>2</v>
      </c>
      <c r="B43" s="41" t="s">
        <v>38</v>
      </c>
      <c r="C43" s="41" t="s">
        <v>23</v>
      </c>
      <c r="D43" s="46">
        <v>4417</v>
      </c>
      <c r="E43" s="47">
        <v>153</v>
      </c>
    </row>
    <row r="44" spans="1:5" x14ac:dyDescent="0.25">
      <c r="A44" s="38" t="s">
        <v>6</v>
      </c>
      <c r="B44" s="39" t="s">
        <v>34</v>
      </c>
      <c r="C44" s="39" t="s">
        <v>15</v>
      </c>
      <c r="D44" s="44">
        <v>1442</v>
      </c>
      <c r="E44" s="45">
        <v>15</v>
      </c>
    </row>
    <row r="45" spans="1:5" x14ac:dyDescent="0.25">
      <c r="A45" s="40" t="s">
        <v>3</v>
      </c>
      <c r="B45" s="41" t="s">
        <v>35</v>
      </c>
      <c r="C45" s="41" t="s">
        <v>14</v>
      </c>
      <c r="D45" s="46">
        <v>2415</v>
      </c>
      <c r="E45" s="47">
        <v>255</v>
      </c>
    </row>
    <row r="46" spans="1:5" x14ac:dyDescent="0.25">
      <c r="A46" s="38" t="s">
        <v>2</v>
      </c>
      <c r="B46" s="39" t="s">
        <v>37</v>
      </c>
      <c r="C46" s="39" t="s">
        <v>19</v>
      </c>
      <c r="D46" s="44">
        <v>238</v>
      </c>
      <c r="E46" s="45">
        <v>18</v>
      </c>
    </row>
    <row r="47" spans="1:5" x14ac:dyDescent="0.25">
      <c r="A47" s="40" t="s">
        <v>6</v>
      </c>
      <c r="B47" s="41" t="s">
        <v>37</v>
      </c>
      <c r="C47" s="41" t="s">
        <v>23</v>
      </c>
      <c r="D47" s="46">
        <v>4949</v>
      </c>
      <c r="E47" s="47">
        <v>189</v>
      </c>
    </row>
    <row r="48" spans="1:5" x14ac:dyDescent="0.25">
      <c r="A48" s="38" t="s">
        <v>5</v>
      </c>
      <c r="B48" s="39" t="s">
        <v>38</v>
      </c>
      <c r="C48" s="39" t="s">
        <v>32</v>
      </c>
      <c r="D48" s="44">
        <v>5075</v>
      </c>
      <c r="E48" s="45">
        <v>21</v>
      </c>
    </row>
    <row r="49" spans="1:5" x14ac:dyDescent="0.25">
      <c r="A49" s="40" t="s">
        <v>3</v>
      </c>
      <c r="B49" s="41" t="s">
        <v>36</v>
      </c>
      <c r="C49" s="41" t="s">
        <v>16</v>
      </c>
      <c r="D49" s="46">
        <v>9198</v>
      </c>
      <c r="E49" s="47">
        <v>36</v>
      </c>
    </row>
    <row r="50" spans="1:5" x14ac:dyDescent="0.25">
      <c r="A50" s="38" t="s">
        <v>6</v>
      </c>
      <c r="B50" s="39" t="s">
        <v>34</v>
      </c>
      <c r="C50" s="39" t="s">
        <v>29</v>
      </c>
      <c r="D50" s="44">
        <v>3339</v>
      </c>
      <c r="E50" s="45">
        <v>75</v>
      </c>
    </row>
    <row r="51" spans="1:5" x14ac:dyDescent="0.25">
      <c r="A51" s="40" t="s">
        <v>40</v>
      </c>
      <c r="B51" s="41" t="s">
        <v>34</v>
      </c>
      <c r="C51" s="41" t="s">
        <v>17</v>
      </c>
      <c r="D51" s="46">
        <v>5019</v>
      </c>
      <c r="E51" s="47">
        <v>156</v>
      </c>
    </row>
    <row r="52" spans="1:5" x14ac:dyDescent="0.25">
      <c r="A52" s="38" t="s">
        <v>5</v>
      </c>
      <c r="B52" s="39" t="s">
        <v>36</v>
      </c>
      <c r="C52" s="39" t="s">
        <v>16</v>
      </c>
      <c r="D52" s="44">
        <v>16184</v>
      </c>
      <c r="E52" s="45">
        <v>39</v>
      </c>
    </row>
    <row r="53" spans="1:5" x14ac:dyDescent="0.25">
      <c r="A53" s="40" t="s">
        <v>6</v>
      </c>
      <c r="B53" s="41" t="s">
        <v>36</v>
      </c>
      <c r="C53" s="41" t="s">
        <v>21</v>
      </c>
      <c r="D53" s="46">
        <v>497</v>
      </c>
      <c r="E53" s="47">
        <v>63</v>
      </c>
    </row>
    <row r="54" spans="1:5" x14ac:dyDescent="0.25">
      <c r="A54" s="38" t="s">
        <v>2</v>
      </c>
      <c r="B54" s="39" t="s">
        <v>36</v>
      </c>
      <c r="C54" s="39" t="s">
        <v>29</v>
      </c>
      <c r="D54" s="44">
        <v>8211</v>
      </c>
      <c r="E54" s="45">
        <v>75</v>
      </c>
    </row>
    <row r="55" spans="1:5" x14ac:dyDescent="0.25">
      <c r="A55" s="40" t="s">
        <v>2</v>
      </c>
      <c r="B55" s="41" t="s">
        <v>38</v>
      </c>
      <c r="C55" s="41" t="s">
        <v>28</v>
      </c>
      <c r="D55" s="46">
        <v>6580</v>
      </c>
      <c r="E55" s="47">
        <v>183</v>
      </c>
    </row>
    <row r="56" spans="1:5" x14ac:dyDescent="0.25">
      <c r="A56" s="38" t="s">
        <v>41</v>
      </c>
      <c r="B56" s="39" t="s">
        <v>35</v>
      </c>
      <c r="C56" s="39" t="s">
        <v>13</v>
      </c>
      <c r="D56" s="44">
        <v>4760</v>
      </c>
      <c r="E56" s="45">
        <v>69</v>
      </c>
    </row>
    <row r="57" spans="1:5" x14ac:dyDescent="0.25">
      <c r="A57" s="40" t="s">
        <v>40</v>
      </c>
      <c r="B57" s="41" t="s">
        <v>36</v>
      </c>
      <c r="C57" s="41" t="s">
        <v>25</v>
      </c>
      <c r="D57" s="46">
        <v>5439</v>
      </c>
      <c r="E57" s="47">
        <v>30</v>
      </c>
    </row>
    <row r="58" spans="1:5" x14ac:dyDescent="0.25">
      <c r="A58" s="38" t="s">
        <v>41</v>
      </c>
      <c r="B58" s="39" t="s">
        <v>34</v>
      </c>
      <c r="C58" s="39" t="s">
        <v>17</v>
      </c>
      <c r="D58" s="44">
        <v>1463</v>
      </c>
      <c r="E58" s="45">
        <v>39</v>
      </c>
    </row>
    <row r="59" spans="1:5" x14ac:dyDescent="0.25">
      <c r="A59" s="40" t="s">
        <v>3</v>
      </c>
      <c r="B59" s="41" t="s">
        <v>34</v>
      </c>
      <c r="C59" s="41" t="s">
        <v>32</v>
      </c>
      <c r="D59" s="46">
        <v>7777</v>
      </c>
      <c r="E59" s="47">
        <v>504</v>
      </c>
    </row>
    <row r="60" spans="1:5" x14ac:dyDescent="0.25">
      <c r="A60" s="38" t="s">
        <v>9</v>
      </c>
      <c r="B60" s="39" t="s">
        <v>37</v>
      </c>
      <c r="C60" s="39" t="s">
        <v>29</v>
      </c>
      <c r="D60" s="44">
        <v>1085</v>
      </c>
      <c r="E60" s="45">
        <v>273</v>
      </c>
    </row>
    <row r="61" spans="1:5" x14ac:dyDescent="0.25">
      <c r="A61" s="40" t="s">
        <v>5</v>
      </c>
      <c r="B61" s="41" t="s">
        <v>37</v>
      </c>
      <c r="C61" s="41" t="s">
        <v>31</v>
      </c>
      <c r="D61" s="46">
        <v>182</v>
      </c>
      <c r="E61" s="47">
        <v>48</v>
      </c>
    </row>
    <row r="62" spans="1:5" x14ac:dyDescent="0.25">
      <c r="A62" s="38" t="s">
        <v>6</v>
      </c>
      <c r="B62" s="39" t="s">
        <v>34</v>
      </c>
      <c r="C62" s="39" t="s">
        <v>27</v>
      </c>
      <c r="D62" s="44">
        <v>4242</v>
      </c>
      <c r="E62" s="45">
        <v>207</v>
      </c>
    </row>
    <row r="63" spans="1:5" x14ac:dyDescent="0.25">
      <c r="A63" s="40" t="s">
        <v>6</v>
      </c>
      <c r="B63" s="41" t="s">
        <v>36</v>
      </c>
      <c r="C63" s="41" t="s">
        <v>32</v>
      </c>
      <c r="D63" s="46">
        <v>6118</v>
      </c>
      <c r="E63" s="47">
        <v>9</v>
      </c>
    </row>
    <row r="64" spans="1:5" x14ac:dyDescent="0.25">
      <c r="A64" s="38" t="s">
        <v>10</v>
      </c>
      <c r="B64" s="39" t="s">
        <v>36</v>
      </c>
      <c r="C64" s="39" t="s">
        <v>23</v>
      </c>
      <c r="D64" s="44">
        <v>2317</v>
      </c>
      <c r="E64" s="45">
        <v>261</v>
      </c>
    </row>
    <row r="65" spans="1:5" x14ac:dyDescent="0.25">
      <c r="A65" s="40" t="s">
        <v>6</v>
      </c>
      <c r="B65" s="41" t="s">
        <v>38</v>
      </c>
      <c r="C65" s="41" t="s">
        <v>16</v>
      </c>
      <c r="D65" s="46">
        <v>938</v>
      </c>
      <c r="E65" s="47">
        <v>6</v>
      </c>
    </row>
    <row r="66" spans="1:5" x14ac:dyDescent="0.25">
      <c r="A66" s="38" t="s">
        <v>8</v>
      </c>
      <c r="B66" s="39" t="s">
        <v>37</v>
      </c>
      <c r="C66" s="39" t="s">
        <v>15</v>
      </c>
      <c r="D66" s="44">
        <v>9709</v>
      </c>
      <c r="E66" s="45">
        <v>30</v>
      </c>
    </row>
    <row r="67" spans="1:5" x14ac:dyDescent="0.25">
      <c r="A67" s="40" t="s">
        <v>7</v>
      </c>
      <c r="B67" s="41" t="s">
        <v>34</v>
      </c>
      <c r="C67" s="41" t="s">
        <v>20</v>
      </c>
      <c r="D67" s="46">
        <v>2205</v>
      </c>
      <c r="E67" s="47">
        <v>138</v>
      </c>
    </row>
    <row r="68" spans="1:5" x14ac:dyDescent="0.25">
      <c r="A68" s="38" t="s">
        <v>7</v>
      </c>
      <c r="B68" s="39" t="s">
        <v>37</v>
      </c>
      <c r="C68" s="39" t="s">
        <v>17</v>
      </c>
      <c r="D68" s="44">
        <v>4487</v>
      </c>
      <c r="E68" s="45">
        <v>111</v>
      </c>
    </row>
    <row r="69" spans="1:5" x14ac:dyDescent="0.25">
      <c r="A69" s="40" t="s">
        <v>5</v>
      </c>
      <c r="B69" s="41" t="s">
        <v>35</v>
      </c>
      <c r="C69" s="41" t="s">
        <v>18</v>
      </c>
      <c r="D69" s="46">
        <v>2415</v>
      </c>
      <c r="E69" s="47">
        <v>15</v>
      </c>
    </row>
    <row r="70" spans="1:5" x14ac:dyDescent="0.25">
      <c r="A70" s="38" t="s">
        <v>40</v>
      </c>
      <c r="B70" s="39" t="s">
        <v>34</v>
      </c>
      <c r="C70" s="39" t="s">
        <v>19</v>
      </c>
      <c r="D70" s="44">
        <v>4018</v>
      </c>
      <c r="E70" s="45">
        <v>162</v>
      </c>
    </row>
    <row r="71" spans="1:5" x14ac:dyDescent="0.25">
      <c r="A71" s="40" t="s">
        <v>5</v>
      </c>
      <c r="B71" s="41" t="s">
        <v>34</v>
      </c>
      <c r="C71" s="41" t="s">
        <v>19</v>
      </c>
      <c r="D71" s="46">
        <v>861</v>
      </c>
      <c r="E71" s="47">
        <v>195</v>
      </c>
    </row>
    <row r="72" spans="1:5" x14ac:dyDescent="0.25">
      <c r="A72" s="38" t="s">
        <v>10</v>
      </c>
      <c r="B72" s="39" t="s">
        <v>38</v>
      </c>
      <c r="C72" s="39" t="s">
        <v>14</v>
      </c>
      <c r="D72" s="44">
        <v>5586</v>
      </c>
      <c r="E72" s="45">
        <v>525</v>
      </c>
    </row>
    <row r="73" spans="1:5" x14ac:dyDescent="0.25">
      <c r="A73" s="40" t="s">
        <v>7</v>
      </c>
      <c r="B73" s="41" t="s">
        <v>34</v>
      </c>
      <c r="C73" s="41" t="s">
        <v>33</v>
      </c>
      <c r="D73" s="46">
        <v>2226</v>
      </c>
      <c r="E73" s="47">
        <v>48</v>
      </c>
    </row>
    <row r="74" spans="1:5" x14ac:dyDescent="0.25">
      <c r="A74" s="38" t="s">
        <v>9</v>
      </c>
      <c r="B74" s="39" t="s">
        <v>34</v>
      </c>
      <c r="C74" s="39" t="s">
        <v>28</v>
      </c>
      <c r="D74" s="44">
        <v>14329</v>
      </c>
      <c r="E74" s="45">
        <v>150</v>
      </c>
    </row>
    <row r="75" spans="1:5" x14ac:dyDescent="0.25">
      <c r="A75" s="40" t="s">
        <v>9</v>
      </c>
      <c r="B75" s="41" t="s">
        <v>34</v>
      </c>
      <c r="C75" s="41" t="s">
        <v>20</v>
      </c>
      <c r="D75" s="46">
        <v>8463</v>
      </c>
      <c r="E75" s="47">
        <v>492</v>
      </c>
    </row>
    <row r="76" spans="1:5" x14ac:dyDescent="0.25">
      <c r="A76" s="38" t="s">
        <v>5</v>
      </c>
      <c r="B76" s="39" t="s">
        <v>34</v>
      </c>
      <c r="C76" s="39" t="s">
        <v>29</v>
      </c>
      <c r="D76" s="44">
        <v>2891</v>
      </c>
      <c r="E76" s="45">
        <v>102</v>
      </c>
    </row>
    <row r="77" spans="1:5" x14ac:dyDescent="0.25">
      <c r="A77" s="40" t="s">
        <v>3</v>
      </c>
      <c r="B77" s="41" t="s">
        <v>36</v>
      </c>
      <c r="C77" s="41" t="s">
        <v>23</v>
      </c>
      <c r="D77" s="46">
        <v>3773</v>
      </c>
      <c r="E77" s="47">
        <v>165</v>
      </c>
    </row>
    <row r="78" spans="1:5" x14ac:dyDescent="0.25">
      <c r="A78" s="38" t="s">
        <v>41</v>
      </c>
      <c r="B78" s="39" t="s">
        <v>36</v>
      </c>
      <c r="C78" s="39" t="s">
        <v>28</v>
      </c>
      <c r="D78" s="44">
        <v>854</v>
      </c>
      <c r="E78" s="45">
        <v>309</v>
      </c>
    </row>
    <row r="79" spans="1:5" x14ac:dyDescent="0.25">
      <c r="A79" s="40" t="s">
        <v>6</v>
      </c>
      <c r="B79" s="41" t="s">
        <v>36</v>
      </c>
      <c r="C79" s="41" t="s">
        <v>17</v>
      </c>
      <c r="D79" s="46">
        <v>4970</v>
      </c>
      <c r="E79" s="47">
        <v>156</v>
      </c>
    </row>
    <row r="80" spans="1:5" x14ac:dyDescent="0.25">
      <c r="A80" s="38" t="s">
        <v>9</v>
      </c>
      <c r="B80" s="39" t="s">
        <v>35</v>
      </c>
      <c r="C80" s="39" t="s">
        <v>26</v>
      </c>
      <c r="D80" s="44">
        <v>98</v>
      </c>
      <c r="E80" s="45">
        <v>159</v>
      </c>
    </row>
    <row r="81" spans="1:5" x14ac:dyDescent="0.25">
      <c r="A81" s="40" t="s">
        <v>5</v>
      </c>
      <c r="B81" s="41" t="s">
        <v>35</v>
      </c>
      <c r="C81" s="41" t="s">
        <v>15</v>
      </c>
      <c r="D81" s="46">
        <v>13391</v>
      </c>
      <c r="E81" s="47">
        <v>201</v>
      </c>
    </row>
    <row r="82" spans="1:5" x14ac:dyDescent="0.25">
      <c r="A82" s="38" t="s">
        <v>8</v>
      </c>
      <c r="B82" s="39" t="s">
        <v>39</v>
      </c>
      <c r="C82" s="39" t="s">
        <v>31</v>
      </c>
      <c r="D82" s="44">
        <v>8890</v>
      </c>
      <c r="E82" s="45">
        <v>210</v>
      </c>
    </row>
    <row r="83" spans="1:5" x14ac:dyDescent="0.25">
      <c r="A83" s="40" t="s">
        <v>2</v>
      </c>
      <c r="B83" s="41" t="s">
        <v>38</v>
      </c>
      <c r="C83" s="41" t="s">
        <v>13</v>
      </c>
      <c r="D83" s="46">
        <v>56</v>
      </c>
      <c r="E83" s="47">
        <v>51</v>
      </c>
    </row>
    <row r="84" spans="1:5" x14ac:dyDescent="0.25">
      <c r="A84" s="38" t="s">
        <v>3</v>
      </c>
      <c r="B84" s="39" t="s">
        <v>36</v>
      </c>
      <c r="C84" s="39" t="s">
        <v>25</v>
      </c>
      <c r="D84" s="44">
        <v>3339</v>
      </c>
      <c r="E84" s="45">
        <v>39</v>
      </c>
    </row>
    <row r="85" spans="1:5" x14ac:dyDescent="0.25">
      <c r="A85" s="40" t="s">
        <v>10</v>
      </c>
      <c r="B85" s="41" t="s">
        <v>35</v>
      </c>
      <c r="C85" s="41" t="s">
        <v>18</v>
      </c>
      <c r="D85" s="46">
        <v>3808</v>
      </c>
      <c r="E85" s="47">
        <v>279</v>
      </c>
    </row>
    <row r="86" spans="1:5" x14ac:dyDescent="0.25">
      <c r="A86" s="38" t="s">
        <v>10</v>
      </c>
      <c r="B86" s="39" t="s">
        <v>38</v>
      </c>
      <c r="C86" s="39" t="s">
        <v>13</v>
      </c>
      <c r="D86" s="44">
        <v>63</v>
      </c>
      <c r="E86" s="45">
        <v>123</v>
      </c>
    </row>
    <row r="87" spans="1:5" x14ac:dyDescent="0.25">
      <c r="A87" s="40" t="s">
        <v>2</v>
      </c>
      <c r="B87" s="41" t="s">
        <v>39</v>
      </c>
      <c r="C87" s="41" t="s">
        <v>27</v>
      </c>
      <c r="D87" s="46">
        <v>7812</v>
      </c>
      <c r="E87" s="47">
        <v>81</v>
      </c>
    </row>
    <row r="88" spans="1:5" x14ac:dyDescent="0.25">
      <c r="A88" s="38" t="s">
        <v>40</v>
      </c>
      <c r="B88" s="39" t="s">
        <v>37</v>
      </c>
      <c r="C88" s="39" t="s">
        <v>19</v>
      </c>
      <c r="D88" s="44">
        <v>7693</v>
      </c>
      <c r="E88" s="45">
        <v>21</v>
      </c>
    </row>
    <row r="89" spans="1:5" x14ac:dyDescent="0.25">
      <c r="A89" s="40" t="s">
        <v>3</v>
      </c>
      <c r="B89" s="41" t="s">
        <v>36</v>
      </c>
      <c r="C89" s="41" t="s">
        <v>28</v>
      </c>
      <c r="D89" s="46">
        <v>973</v>
      </c>
      <c r="E89" s="47">
        <v>162</v>
      </c>
    </row>
    <row r="90" spans="1:5" x14ac:dyDescent="0.25">
      <c r="A90" s="38" t="s">
        <v>10</v>
      </c>
      <c r="B90" s="39" t="s">
        <v>35</v>
      </c>
      <c r="C90" s="39" t="s">
        <v>21</v>
      </c>
      <c r="D90" s="44">
        <v>567</v>
      </c>
      <c r="E90" s="45">
        <v>228</v>
      </c>
    </row>
    <row r="91" spans="1:5" x14ac:dyDescent="0.25">
      <c r="A91" s="40" t="s">
        <v>10</v>
      </c>
      <c r="B91" s="41" t="s">
        <v>36</v>
      </c>
      <c r="C91" s="41" t="s">
        <v>29</v>
      </c>
      <c r="D91" s="46">
        <v>2471</v>
      </c>
      <c r="E91" s="47">
        <v>342</v>
      </c>
    </row>
    <row r="92" spans="1:5" x14ac:dyDescent="0.25">
      <c r="A92" s="38" t="s">
        <v>5</v>
      </c>
      <c r="B92" s="39" t="s">
        <v>38</v>
      </c>
      <c r="C92" s="39" t="s">
        <v>13</v>
      </c>
      <c r="D92" s="44">
        <v>7189</v>
      </c>
      <c r="E92" s="45">
        <v>54</v>
      </c>
    </row>
    <row r="93" spans="1:5" x14ac:dyDescent="0.25">
      <c r="A93" s="40" t="s">
        <v>41</v>
      </c>
      <c r="B93" s="41" t="s">
        <v>35</v>
      </c>
      <c r="C93" s="41" t="s">
        <v>28</v>
      </c>
      <c r="D93" s="46">
        <v>7455</v>
      </c>
      <c r="E93" s="47">
        <v>216</v>
      </c>
    </row>
    <row r="94" spans="1:5" x14ac:dyDescent="0.25">
      <c r="A94" s="38" t="s">
        <v>3</v>
      </c>
      <c r="B94" s="39" t="s">
        <v>34</v>
      </c>
      <c r="C94" s="39" t="s">
        <v>26</v>
      </c>
      <c r="D94" s="44">
        <v>3108</v>
      </c>
      <c r="E94" s="45">
        <v>54</v>
      </c>
    </row>
    <row r="95" spans="1:5" x14ac:dyDescent="0.25">
      <c r="A95" s="40" t="s">
        <v>6</v>
      </c>
      <c r="B95" s="41" t="s">
        <v>38</v>
      </c>
      <c r="C95" s="41" t="s">
        <v>25</v>
      </c>
      <c r="D95" s="46">
        <v>469</v>
      </c>
      <c r="E95" s="47">
        <v>75</v>
      </c>
    </row>
    <row r="96" spans="1:5" x14ac:dyDescent="0.25">
      <c r="A96" s="38" t="s">
        <v>9</v>
      </c>
      <c r="B96" s="39" t="s">
        <v>37</v>
      </c>
      <c r="C96" s="39" t="s">
        <v>23</v>
      </c>
      <c r="D96" s="44">
        <v>2737</v>
      </c>
      <c r="E96" s="45">
        <v>93</v>
      </c>
    </row>
    <row r="97" spans="1:5" x14ac:dyDescent="0.25">
      <c r="A97" s="40" t="s">
        <v>9</v>
      </c>
      <c r="B97" s="41" t="s">
        <v>37</v>
      </c>
      <c r="C97" s="41" t="s">
        <v>25</v>
      </c>
      <c r="D97" s="46">
        <v>4305</v>
      </c>
      <c r="E97" s="47">
        <v>156</v>
      </c>
    </row>
    <row r="98" spans="1:5" x14ac:dyDescent="0.25">
      <c r="A98" s="38" t="s">
        <v>9</v>
      </c>
      <c r="B98" s="39" t="s">
        <v>38</v>
      </c>
      <c r="C98" s="39" t="s">
        <v>17</v>
      </c>
      <c r="D98" s="44">
        <v>2408</v>
      </c>
      <c r="E98" s="45">
        <v>9</v>
      </c>
    </row>
    <row r="99" spans="1:5" x14ac:dyDescent="0.25">
      <c r="A99" s="40" t="s">
        <v>3</v>
      </c>
      <c r="B99" s="41" t="s">
        <v>36</v>
      </c>
      <c r="C99" s="41" t="s">
        <v>19</v>
      </c>
      <c r="D99" s="46">
        <v>1281</v>
      </c>
      <c r="E99" s="47">
        <v>18</v>
      </c>
    </row>
    <row r="100" spans="1:5" x14ac:dyDescent="0.25">
      <c r="A100" s="38" t="s">
        <v>40</v>
      </c>
      <c r="B100" s="39" t="s">
        <v>35</v>
      </c>
      <c r="C100" s="39" t="s">
        <v>32</v>
      </c>
      <c r="D100" s="44">
        <v>12348</v>
      </c>
      <c r="E100" s="45">
        <v>234</v>
      </c>
    </row>
    <row r="101" spans="1:5" x14ac:dyDescent="0.25">
      <c r="A101" s="40" t="s">
        <v>3</v>
      </c>
      <c r="B101" s="41" t="s">
        <v>34</v>
      </c>
      <c r="C101" s="41" t="s">
        <v>28</v>
      </c>
      <c r="D101" s="46">
        <v>3689</v>
      </c>
      <c r="E101" s="47">
        <v>312</v>
      </c>
    </row>
    <row r="102" spans="1:5" x14ac:dyDescent="0.25">
      <c r="A102" s="38" t="s">
        <v>7</v>
      </c>
      <c r="B102" s="39" t="s">
        <v>36</v>
      </c>
      <c r="C102" s="39" t="s">
        <v>19</v>
      </c>
      <c r="D102" s="44">
        <v>2870</v>
      </c>
      <c r="E102" s="45">
        <v>300</v>
      </c>
    </row>
    <row r="103" spans="1:5" x14ac:dyDescent="0.25">
      <c r="A103" s="40" t="s">
        <v>2</v>
      </c>
      <c r="B103" s="41" t="s">
        <v>36</v>
      </c>
      <c r="C103" s="41" t="s">
        <v>27</v>
      </c>
      <c r="D103" s="46">
        <v>798</v>
      </c>
      <c r="E103" s="47">
        <v>519</v>
      </c>
    </row>
    <row r="104" spans="1:5" x14ac:dyDescent="0.25">
      <c r="A104" s="38" t="s">
        <v>41</v>
      </c>
      <c r="B104" s="39" t="s">
        <v>37</v>
      </c>
      <c r="C104" s="39" t="s">
        <v>21</v>
      </c>
      <c r="D104" s="44">
        <v>2933</v>
      </c>
      <c r="E104" s="45">
        <v>9</v>
      </c>
    </row>
    <row r="105" spans="1:5" x14ac:dyDescent="0.25">
      <c r="A105" s="40" t="s">
        <v>5</v>
      </c>
      <c r="B105" s="41" t="s">
        <v>35</v>
      </c>
      <c r="C105" s="41" t="s">
        <v>4</v>
      </c>
      <c r="D105" s="46">
        <v>2744</v>
      </c>
      <c r="E105" s="47">
        <v>9</v>
      </c>
    </row>
    <row r="106" spans="1:5" x14ac:dyDescent="0.25">
      <c r="A106" s="38" t="s">
        <v>40</v>
      </c>
      <c r="B106" s="39" t="s">
        <v>36</v>
      </c>
      <c r="C106" s="39" t="s">
        <v>33</v>
      </c>
      <c r="D106" s="44">
        <v>9772</v>
      </c>
      <c r="E106" s="45">
        <v>90</v>
      </c>
    </row>
    <row r="107" spans="1:5" x14ac:dyDescent="0.25">
      <c r="A107" s="40" t="s">
        <v>7</v>
      </c>
      <c r="B107" s="41" t="s">
        <v>34</v>
      </c>
      <c r="C107" s="41" t="s">
        <v>25</v>
      </c>
      <c r="D107" s="46">
        <v>1568</v>
      </c>
      <c r="E107" s="47">
        <v>96</v>
      </c>
    </row>
    <row r="108" spans="1:5" x14ac:dyDescent="0.25">
      <c r="A108" s="38" t="s">
        <v>2</v>
      </c>
      <c r="B108" s="39" t="s">
        <v>36</v>
      </c>
      <c r="C108" s="39" t="s">
        <v>16</v>
      </c>
      <c r="D108" s="44">
        <v>11417</v>
      </c>
      <c r="E108" s="45">
        <v>21</v>
      </c>
    </row>
    <row r="109" spans="1:5" x14ac:dyDescent="0.25">
      <c r="A109" s="40" t="s">
        <v>40</v>
      </c>
      <c r="B109" s="41" t="s">
        <v>34</v>
      </c>
      <c r="C109" s="41" t="s">
        <v>26</v>
      </c>
      <c r="D109" s="46">
        <v>6748</v>
      </c>
      <c r="E109" s="47">
        <v>48</v>
      </c>
    </row>
    <row r="110" spans="1:5" x14ac:dyDescent="0.25">
      <c r="A110" s="38" t="s">
        <v>10</v>
      </c>
      <c r="B110" s="39" t="s">
        <v>36</v>
      </c>
      <c r="C110" s="39" t="s">
        <v>27</v>
      </c>
      <c r="D110" s="44">
        <v>1407</v>
      </c>
      <c r="E110" s="45">
        <v>72</v>
      </c>
    </row>
    <row r="111" spans="1:5" x14ac:dyDescent="0.25">
      <c r="A111" s="40" t="s">
        <v>8</v>
      </c>
      <c r="B111" s="41" t="s">
        <v>35</v>
      </c>
      <c r="C111" s="41" t="s">
        <v>29</v>
      </c>
      <c r="D111" s="46">
        <v>2023</v>
      </c>
      <c r="E111" s="47">
        <v>168</v>
      </c>
    </row>
    <row r="112" spans="1:5" x14ac:dyDescent="0.25">
      <c r="A112" s="38" t="s">
        <v>5</v>
      </c>
      <c r="B112" s="39" t="s">
        <v>39</v>
      </c>
      <c r="C112" s="39" t="s">
        <v>26</v>
      </c>
      <c r="D112" s="44">
        <v>5236</v>
      </c>
      <c r="E112" s="45">
        <v>51</v>
      </c>
    </row>
    <row r="113" spans="1:5" x14ac:dyDescent="0.25">
      <c r="A113" s="40" t="s">
        <v>41</v>
      </c>
      <c r="B113" s="41" t="s">
        <v>36</v>
      </c>
      <c r="C113" s="41" t="s">
        <v>19</v>
      </c>
      <c r="D113" s="46">
        <v>1925</v>
      </c>
      <c r="E113" s="47">
        <v>192</v>
      </c>
    </row>
    <row r="114" spans="1:5" x14ac:dyDescent="0.25">
      <c r="A114" s="38" t="s">
        <v>7</v>
      </c>
      <c r="B114" s="39" t="s">
        <v>37</v>
      </c>
      <c r="C114" s="39" t="s">
        <v>14</v>
      </c>
      <c r="D114" s="44">
        <v>6608</v>
      </c>
      <c r="E114" s="45">
        <v>225</v>
      </c>
    </row>
    <row r="115" spans="1:5" x14ac:dyDescent="0.25">
      <c r="A115" s="40" t="s">
        <v>6</v>
      </c>
      <c r="B115" s="41" t="s">
        <v>34</v>
      </c>
      <c r="C115" s="41" t="s">
        <v>26</v>
      </c>
      <c r="D115" s="46">
        <v>8008</v>
      </c>
      <c r="E115" s="47">
        <v>456</v>
      </c>
    </row>
    <row r="116" spans="1:5" x14ac:dyDescent="0.25">
      <c r="A116" s="38" t="s">
        <v>10</v>
      </c>
      <c r="B116" s="39" t="s">
        <v>34</v>
      </c>
      <c r="C116" s="39" t="s">
        <v>25</v>
      </c>
      <c r="D116" s="44">
        <v>1428</v>
      </c>
      <c r="E116" s="45">
        <v>93</v>
      </c>
    </row>
    <row r="117" spans="1:5" x14ac:dyDescent="0.25">
      <c r="A117" s="40" t="s">
        <v>6</v>
      </c>
      <c r="B117" s="41" t="s">
        <v>34</v>
      </c>
      <c r="C117" s="41" t="s">
        <v>4</v>
      </c>
      <c r="D117" s="46">
        <v>525</v>
      </c>
      <c r="E117" s="47">
        <v>48</v>
      </c>
    </row>
    <row r="118" spans="1:5" x14ac:dyDescent="0.25">
      <c r="A118" s="38" t="s">
        <v>6</v>
      </c>
      <c r="B118" s="39" t="s">
        <v>37</v>
      </c>
      <c r="C118" s="39" t="s">
        <v>18</v>
      </c>
      <c r="D118" s="44">
        <v>1505</v>
      </c>
      <c r="E118" s="45">
        <v>102</v>
      </c>
    </row>
    <row r="119" spans="1:5" x14ac:dyDescent="0.25">
      <c r="A119" s="40" t="s">
        <v>7</v>
      </c>
      <c r="B119" s="41" t="s">
        <v>35</v>
      </c>
      <c r="C119" s="41" t="s">
        <v>30</v>
      </c>
      <c r="D119" s="46">
        <v>6755</v>
      </c>
      <c r="E119" s="47">
        <v>252</v>
      </c>
    </row>
    <row r="120" spans="1:5" x14ac:dyDescent="0.25">
      <c r="A120" s="38" t="s">
        <v>2</v>
      </c>
      <c r="B120" s="39" t="s">
        <v>37</v>
      </c>
      <c r="C120" s="39" t="s">
        <v>18</v>
      </c>
      <c r="D120" s="44">
        <v>11571</v>
      </c>
      <c r="E120" s="45">
        <v>138</v>
      </c>
    </row>
    <row r="121" spans="1:5" x14ac:dyDescent="0.25">
      <c r="A121" s="40" t="s">
        <v>40</v>
      </c>
      <c r="B121" s="41" t="s">
        <v>38</v>
      </c>
      <c r="C121" s="41" t="s">
        <v>25</v>
      </c>
      <c r="D121" s="46">
        <v>2541</v>
      </c>
      <c r="E121" s="47">
        <v>90</v>
      </c>
    </row>
    <row r="122" spans="1:5" x14ac:dyDescent="0.25">
      <c r="A122" s="38" t="s">
        <v>41</v>
      </c>
      <c r="B122" s="39" t="s">
        <v>37</v>
      </c>
      <c r="C122" s="39" t="s">
        <v>30</v>
      </c>
      <c r="D122" s="44">
        <v>1526</v>
      </c>
      <c r="E122" s="45">
        <v>240</v>
      </c>
    </row>
    <row r="123" spans="1:5" x14ac:dyDescent="0.25">
      <c r="A123" s="40" t="s">
        <v>40</v>
      </c>
      <c r="B123" s="41" t="s">
        <v>38</v>
      </c>
      <c r="C123" s="41" t="s">
        <v>4</v>
      </c>
      <c r="D123" s="46">
        <v>6125</v>
      </c>
      <c r="E123" s="47">
        <v>102</v>
      </c>
    </row>
    <row r="124" spans="1:5" x14ac:dyDescent="0.25">
      <c r="A124" s="38" t="s">
        <v>41</v>
      </c>
      <c r="B124" s="39" t="s">
        <v>35</v>
      </c>
      <c r="C124" s="39" t="s">
        <v>27</v>
      </c>
      <c r="D124" s="44">
        <v>847</v>
      </c>
      <c r="E124" s="45">
        <v>129</v>
      </c>
    </row>
    <row r="125" spans="1:5" x14ac:dyDescent="0.25">
      <c r="A125" s="40" t="s">
        <v>8</v>
      </c>
      <c r="B125" s="41" t="s">
        <v>35</v>
      </c>
      <c r="C125" s="41" t="s">
        <v>27</v>
      </c>
      <c r="D125" s="46">
        <v>4753</v>
      </c>
      <c r="E125" s="47">
        <v>300</v>
      </c>
    </row>
    <row r="126" spans="1:5" x14ac:dyDescent="0.25">
      <c r="A126" s="38" t="s">
        <v>6</v>
      </c>
      <c r="B126" s="39" t="s">
        <v>38</v>
      </c>
      <c r="C126" s="39" t="s">
        <v>33</v>
      </c>
      <c r="D126" s="44">
        <v>959</v>
      </c>
      <c r="E126" s="45">
        <v>135</v>
      </c>
    </row>
    <row r="127" spans="1:5" x14ac:dyDescent="0.25">
      <c r="A127" s="40" t="s">
        <v>7</v>
      </c>
      <c r="B127" s="41" t="s">
        <v>35</v>
      </c>
      <c r="C127" s="41" t="s">
        <v>24</v>
      </c>
      <c r="D127" s="46">
        <v>2793</v>
      </c>
      <c r="E127" s="47">
        <v>114</v>
      </c>
    </row>
    <row r="128" spans="1:5" x14ac:dyDescent="0.25">
      <c r="A128" s="38" t="s">
        <v>7</v>
      </c>
      <c r="B128" s="39" t="s">
        <v>35</v>
      </c>
      <c r="C128" s="39" t="s">
        <v>14</v>
      </c>
      <c r="D128" s="44">
        <v>4606</v>
      </c>
      <c r="E128" s="45">
        <v>63</v>
      </c>
    </row>
    <row r="129" spans="1:5" x14ac:dyDescent="0.25">
      <c r="A129" s="40" t="s">
        <v>7</v>
      </c>
      <c r="B129" s="41" t="s">
        <v>36</v>
      </c>
      <c r="C129" s="41" t="s">
        <v>29</v>
      </c>
      <c r="D129" s="46">
        <v>5551</v>
      </c>
      <c r="E129" s="47">
        <v>252</v>
      </c>
    </row>
    <row r="130" spans="1:5" x14ac:dyDescent="0.25">
      <c r="A130" s="38" t="s">
        <v>10</v>
      </c>
      <c r="B130" s="39" t="s">
        <v>36</v>
      </c>
      <c r="C130" s="39" t="s">
        <v>32</v>
      </c>
      <c r="D130" s="44">
        <v>6657</v>
      </c>
      <c r="E130" s="45">
        <v>303</v>
      </c>
    </row>
    <row r="131" spans="1:5" x14ac:dyDescent="0.25">
      <c r="A131" s="40" t="s">
        <v>7</v>
      </c>
      <c r="B131" s="41" t="s">
        <v>39</v>
      </c>
      <c r="C131" s="41" t="s">
        <v>17</v>
      </c>
      <c r="D131" s="46">
        <v>4438</v>
      </c>
      <c r="E131" s="47">
        <v>246</v>
      </c>
    </row>
    <row r="132" spans="1:5" x14ac:dyDescent="0.25">
      <c r="A132" s="38" t="s">
        <v>8</v>
      </c>
      <c r="B132" s="39" t="s">
        <v>38</v>
      </c>
      <c r="C132" s="39" t="s">
        <v>22</v>
      </c>
      <c r="D132" s="44">
        <v>168</v>
      </c>
      <c r="E132" s="45">
        <v>84</v>
      </c>
    </row>
    <row r="133" spans="1:5" x14ac:dyDescent="0.25">
      <c r="A133" s="40" t="s">
        <v>7</v>
      </c>
      <c r="B133" s="41" t="s">
        <v>34</v>
      </c>
      <c r="C133" s="41" t="s">
        <v>17</v>
      </c>
      <c r="D133" s="46">
        <v>7777</v>
      </c>
      <c r="E133" s="47">
        <v>39</v>
      </c>
    </row>
    <row r="134" spans="1:5" x14ac:dyDescent="0.25">
      <c r="A134" s="38" t="s">
        <v>5</v>
      </c>
      <c r="B134" s="39" t="s">
        <v>36</v>
      </c>
      <c r="C134" s="39" t="s">
        <v>17</v>
      </c>
      <c r="D134" s="44">
        <v>3339</v>
      </c>
      <c r="E134" s="45">
        <v>348</v>
      </c>
    </row>
    <row r="135" spans="1:5" x14ac:dyDescent="0.25">
      <c r="A135" s="40" t="s">
        <v>7</v>
      </c>
      <c r="B135" s="41" t="s">
        <v>37</v>
      </c>
      <c r="C135" s="41" t="s">
        <v>33</v>
      </c>
      <c r="D135" s="46">
        <v>6391</v>
      </c>
      <c r="E135" s="47">
        <v>48</v>
      </c>
    </row>
    <row r="136" spans="1:5" x14ac:dyDescent="0.25">
      <c r="A136" s="38" t="s">
        <v>5</v>
      </c>
      <c r="B136" s="39" t="s">
        <v>37</v>
      </c>
      <c r="C136" s="39" t="s">
        <v>22</v>
      </c>
      <c r="D136" s="44">
        <v>518</v>
      </c>
      <c r="E136" s="45">
        <v>75</v>
      </c>
    </row>
    <row r="137" spans="1:5" x14ac:dyDescent="0.25">
      <c r="A137" s="40" t="s">
        <v>7</v>
      </c>
      <c r="B137" s="41" t="s">
        <v>38</v>
      </c>
      <c r="C137" s="41" t="s">
        <v>28</v>
      </c>
      <c r="D137" s="46">
        <v>5677</v>
      </c>
      <c r="E137" s="47">
        <v>258</v>
      </c>
    </row>
    <row r="138" spans="1:5" x14ac:dyDescent="0.25">
      <c r="A138" s="38" t="s">
        <v>6</v>
      </c>
      <c r="B138" s="39" t="s">
        <v>39</v>
      </c>
      <c r="C138" s="39" t="s">
        <v>17</v>
      </c>
      <c r="D138" s="44">
        <v>6048</v>
      </c>
      <c r="E138" s="45">
        <v>27</v>
      </c>
    </row>
    <row r="139" spans="1:5" x14ac:dyDescent="0.25">
      <c r="A139" s="40" t="s">
        <v>8</v>
      </c>
      <c r="B139" s="41" t="s">
        <v>38</v>
      </c>
      <c r="C139" s="41" t="s">
        <v>32</v>
      </c>
      <c r="D139" s="46">
        <v>3752</v>
      </c>
      <c r="E139" s="47">
        <v>213</v>
      </c>
    </row>
    <row r="140" spans="1:5" x14ac:dyDescent="0.25">
      <c r="A140" s="38" t="s">
        <v>5</v>
      </c>
      <c r="B140" s="39" t="s">
        <v>35</v>
      </c>
      <c r="C140" s="39" t="s">
        <v>29</v>
      </c>
      <c r="D140" s="44">
        <v>4480</v>
      </c>
      <c r="E140" s="45">
        <v>357</v>
      </c>
    </row>
    <row r="141" spans="1:5" x14ac:dyDescent="0.25">
      <c r="A141" s="40" t="s">
        <v>9</v>
      </c>
      <c r="B141" s="41" t="s">
        <v>37</v>
      </c>
      <c r="C141" s="41" t="s">
        <v>4</v>
      </c>
      <c r="D141" s="46">
        <v>259</v>
      </c>
      <c r="E141" s="47">
        <v>207</v>
      </c>
    </row>
    <row r="142" spans="1:5" x14ac:dyDescent="0.25">
      <c r="A142" s="38" t="s">
        <v>8</v>
      </c>
      <c r="B142" s="39" t="s">
        <v>37</v>
      </c>
      <c r="C142" s="39" t="s">
        <v>30</v>
      </c>
      <c r="D142" s="44">
        <v>42</v>
      </c>
      <c r="E142" s="45">
        <v>150</v>
      </c>
    </row>
    <row r="143" spans="1:5" x14ac:dyDescent="0.25">
      <c r="A143" s="40" t="s">
        <v>41</v>
      </c>
      <c r="B143" s="41" t="s">
        <v>36</v>
      </c>
      <c r="C143" s="41" t="s">
        <v>26</v>
      </c>
      <c r="D143" s="46">
        <v>98</v>
      </c>
      <c r="E143" s="47">
        <v>204</v>
      </c>
    </row>
    <row r="144" spans="1:5" x14ac:dyDescent="0.25">
      <c r="A144" s="38" t="s">
        <v>7</v>
      </c>
      <c r="B144" s="39" t="s">
        <v>35</v>
      </c>
      <c r="C144" s="39" t="s">
        <v>27</v>
      </c>
      <c r="D144" s="44">
        <v>2478</v>
      </c>
      <c r="E144" s="45">
        <v>21</v>
      </c>
    </row>
    <row r="145" spans="1:5" x14ac:dyDescent="0.25">
      <c r="A145" s="40" t="s">
        <v>41</v>
      </c>
      <c r="B145" s="41" t="s">
        <v>34</v>
      </c>
      <c r="C145" s="41" t="s">
        <v>33</v>
      </c>
      <c r="D145" s="46">
        <v>7847</v>
      </c>
      <c r="E145" s="47">
        <v>174</v>
      </c>
    </row>
    <row r="146" spans="1:5" x14ac:dyDescent="0.25">
      <c r="A146" s="38" t="s">
        <v>2</v>
      </c>
      <c r="B146" s="39" t="s">
        <v>37</v>
      </c>
      <c r="C146" s="39" t="s">
        <v>17</v>
      </c>
      <c r="D146" s="44">
        <v>9926</v>
      </c>
      <c r="E146" s="45">
        <v>201</v>
      </c>
    </row>
    <row r="147" spans="1:5" x14ac:dyDescent="0.25">
      <c r="A147" s="40" t="s">
        <v>8</v>
      </c>
      <c r="B147" s="41" t="s">
        <v>38</v>
      </c>
      <c r="C147" s="41" t="s">
        <v>13</v>
      </c>
      <c r="D147" s="46">
        <v>819</v>
      </c>
      <c r="E147" s="47">
        <v>510</v>
      </c>
    </row>
    <row r="148" spans="1:5" x14ac:dyDescent="0.25">
      <c r="A148" s="38" t="s">
        <v>6</v>
      </c>
      <c r="B148" s="39" t="s">
        <v>39</v>
      </c>
      <c r="C148" s="39" t="s">
        <v>29</v>
      </c>
      <c r="D148" s="44">
        <v>3052</v>
      </c>
      <c r="E148" s="45">
        <v>378</v>
      </c>
    </row>
    <row r="149" spans="1:5" x14ac:dyDescent="0.25">
      <c r="A149" s="40" t="s">
        <v>9</v>
      </c>
      <c r="B149" s="41" t="s">
        <v>34</v>
      </c>
      <c r="C149" s="41" t="s">
        <v>21</v>
      </c>
      <c r="D149" s="46">
        <v>6832</v>
      </c>
      <c r="E149" s="47">
        <v>27</v>
      </c>
    </row>
    <row r="150" spans="1:5" x14ac:dyDescent="0.25">
      <c r="A150" s="38" t="s">
        <v>2</v>
      </c>
      <c r="B150" s="39" t="s">
        <v>39</v>
      </c>
      <c r="C150" s="39" t="s">
        <v>16</v>
      </c>
      <c r="D150" s="44">
        <v>2016</v>
      </c>
      <c r="E150" s="45">
        <v>117</v>
      </c>
    </row>
    <row r="151" spans="1:5" x14ac:dyDescent="0.25">
      <c r="A151" s="40" t="s">
        <v>6</v>
      </c>
      <c r="B151" s="41" t="s">
        <v>38</v>
      </c>
      <c r="C151" s="41" t="s">
        <v>21</v>
      </c>
      <c r="D151" s="46">
        <v>7322</v>
      </c>
      <c r="E151" s="47">
        <v>36</v>
      </c>
    </row>
    <row r="152" spans="1:5" x14ac:dyDescent="0.25">
      <c r="A152" s="38" t="s">
        <v>8</v>
      </c>
      <c r="B152" s="39" t="s">
        <v>35</v>
      </c>
      <c r="C152" s="39" t="s">
        <v>33</v>
      </c>
      <c r="D152" s="44">
        <v>357</v>
      </c>
      <c r="E152" s="45">
        <v>126</v>
      </c>
    </row>
    <row r="153" spans="1:5" x14ac:dyDescent="0.25">
      <c r="A153" s="40" t="s">
        <v>9</v>
      </c>
      <c r="B153" s="41" t="s">
        <v>39</v>
      </c>
      <c r="C153" s="41" t="s">
        <v>25</v>
      </c>
      <c r="D153" s="46">
        <v>3192</v>
      </c>
      <c r="E153" s="47">
        <v>72</v>
      </c>
    </row>
    <row r="154" spans="1:5" x14ac:dyDescent="0.25">
      <c r="A154" s="38" t="s">
        <v>7</v>
      </c>
      <c r="B154" s="39" t="s">
        <v>36</v>
      </c>
      <c r="C154" s="39" t="s">
        <v>22</v>
      </c>
      <c r="D154" s="44">
        <v>8435</v>
      </c>
      <c r="E154" s="45">
        <v>42</v>
      </c>
    </row>
    <row r="155" spans="1:5" x14ac:dyDescent="0.25">
      <c r="A155" s="40" t="s">
        <v>40</v>
      </c>
      <c r="B155" s="41" t="s">
        <v>39</v>
      </c>
      <c r="C155" s="41" t="s">
        <v>29</v>
      </c>
      <c r="D155" s="46">
        <v>0</v>
      </c>
      <c r="E155" s="47">
        <v>135</v>
      </c>
    </row>
    <row r="156" spans="1:5" x14ac:dyDescent="0.25">
      <c r="A156" s="38" t="s">
        <v>7</v>
      </c>
      <c r="B156" s="39" t="s">
        <v>34</v>
      </c>
      <c r="C156" s="39" t="s">
        <v>24</v>
      </c>
      <c r="D156" s="44">
        <v>8862</v>
      </c>
      <c r="E156" s="45">
        <v>189</v>
      </c>
    </row>
    <row r="157" spans="1:5" x14ac:dyDescent="0.25">
      <c r="A157" s="40" t="s">
        <v>6</v>
      </c>
      <c r="B157" s="41" t="s">
        <v>37</v>
      </c>
      <c r="C157" s="41" t="s">
        <v>28</v>
      </c>
      <c r="D157" s="46">
        <v>3556</v>
      </c>
      <c r="E157" s="47">
        <v>459</v>
      </c>
    </row>
    <row r="158" spans="1:5" x14ac:dyDescent="0.25">
      <c r="A158" s="38" t="s">
        <v>5</v>
      </c>
      <c r="B158" s="39" t="s">
        <v>34</v>
      </c>
      <c r="C158" s="39" t="s">
        <v>15</v>
      </c>
      <c r="D158" s="44">
        <v>7280</v>
      </c>
      <c r="E158" s="45">
        <v>201</v>
      </c>
    </row>
    <row r="159" spans="1:5" x14ac:dyDescent="0.25">
      <c r="A159" s="40" t="s">
        <v>6</v>
      </c>
      <c r="B159" s="41" t="s">
        <v>34</v>
      </c>
      <c r="C159" s="41" t="s">
        <v>30</v>
      </c>
      <c r="D159" s="46">
        <v>3402</v>
      </c>
      <c r="E159" s="47">
        <v>366</v>
      </c>
    </row>
    <row r="160" spans="1:5" x14ac:dyDescent="0.25">
      <c r="A160" s="38" t="s">
        <v>3</v>
      </c>
      <c r="B160" s="39" t="s">
        <v>37</v>
      </c>
      <c r="C160" s="39" t="s">
        <v>29</v>
      </c>
      <c r="D160" s="44">
        <v>4592</v>
      </c>
      <c r="E160" s="45">
        <v>324</v>
      </c>
    </row>
    <row r="161" spans="1:5" x14ac:dyDescent="0.25">
      <c r="A161" s="40" t="s">
        <v>9</v>
      </c>
      <c r="B161" s="41" t="s">
        <v>35</v>
      </c>
      <c r="C161" s="41" t="s">
        <v>15</v>
      </c>
      <c r="D161" s="46">
        <v>7833</v>
      </c>
      <c r="E161" s="47">
        <v>243</v>
      </c>
    </row>
    <row r="162" spans="1:5" x14ac:dyDescent="0.25">
      <c r="A162" s="38" t="s">
        <v>2</v>
      </c>
      <c r="B162" s="39" t="s">
        <v>39</v>
      </c>
      <c r="C162" s="39" t="s">
        <v>21</v>
      </c>
      <c r="D162" s="44">
        <v>7651</v>
      </c>
      <c r="E162" s="45">
        <v>213</v>
      </c>
    </row>
    <row r="163" spans="1:5" x14ac:dyDescent="0.25">
      <c r="A163" s="40" t="s">
        <v>40</v>
      </c>
      <c r="B163" s="41" t="s">
        <v>35</v>
      </c>
      <c r="C163" s="41" t="s">
        <v>30</v>
      </c>
      <c r="D163" s="46">
        <v>2275</v>
      </c>
      <c r="E163" s="47">
        <v>447</v>
      </c>
    </row>
    <row r="164" spans="1:5" x14ac:dyDescent="0.25">
      <c r="A164" s="38" t="s">
        <v>40</v>
      </c>
      <c r="B164" s="39" t="s">
        <v>38</v>
      </c>
      <c r="C164" s="39" t="s">
        <v>13</v>
      </c>
      <c r="D164" s="44">
        <v>5670</v>
      </c>
      <c r="E164" s="45">
        <v>297</v>
      </c>
    </row>
    <row r="165" spans="1:5" x14ac:dyDescent="0.25">
      <c r="A165" s="40" t="s">
        <v>7</v>
      </c>
      <c r="B165" s="41" t="s">
        <v>35</v>
      </c>
      <c r="C165" s="41" t="s">
        <v>16</v>
      </c>
      <c r="D165" s="46">
        <v>2135</v>
      </c>
      <c r="E165" s="47">
        <v>27</v>
      </c>
    </row>
    <row r="166" spans="1:5" x14ac:dyDescent="0.25">
      <c r="A166" s="38" t="s">
        <v>40</v>
      </c>
      <c r="B166" s="39" t="s">
        <v>34</v>
      </c>
      <c r="C166" s="39" t="s">
        <v>23</v>
      </c>
      <c r="D166" s="44">
        <v>2779</v>
      </c>
      <c r="E166" s="45">
        <v>75</v>
      </c>
    </row>
    <row r="167" spans="1:5" x14ac:dyDescent="0.25">
      <c r="A167" s="40" t="s">
        <v>10</v>
      </c>
      <c r="B167" s="41" t="s">
        <v>39</v>
      </c>
      <c r="C167" s="41" t="s">
        <v>33</v>
      </c>
      <c r="D167" s="46">
        <v>12950</v>
      </c>
      <c r="E167" s="47">
        <v>30</v>
      </c>
    </row>
    <row r="168" spans="1:5" x14ac:dyDescent="0.25">
      <c r="A168" s="38" t="s">
        <v>7</v>
      </c>
      <c r="B168" s="39" t="s">
        <v>36</v>
      </c>
      <c r="C168" s="39" t="s">
        <v>18</v>
      </c>
      <c r="D168" s="44">
        <v>2646</v>
      </c>
      <c r="E168" s="45">
        <v>177</v>
      </c>
    </row>
    <row r="169" spans="1:5" x14ac:dyDescent="0.25">
      <c r="A169" s="40" t="s">
        <v>40</v>
      </c>
      <c r="B169" s="41" t="s">
        <v>34</v>
      </c>
      <c r="C169" s="41" t="s">
        <v>33</v>
      </c>
      <c r="D169" s="46">
        <v>3794</v>
      </c>
      <c r="E169" s="47">
        <v>159</v>
      </c>
    </row>
    <row r="170" spans="1:5" x14ac:dyDescent="0.25">
      <c r="A170" s="38" t="s">
        <v>3</v>
      </c>
      <c r="B170" s="39" t="s">
        <v>35</v>
      </c>
      <c r="C170" s="39" t="s">
        <v>33</v>
      </c>
      <c r="D170" s="44">
        <v>819</v>
      </c>
      <c r="E170" s="45">
        <v>306</v>
      </c>
    </row>
    <row r="171" spans="1:5" x14ac:dyDescent="0.25">
      <c r="A171" s="40" t="s">
        <v>3</v>
      </c>
      <c r="B171" s="41" t="s">
        <v>34</v>
      </c>
      <c r="C171" s="41" t="s">
        <v>20</v>
      </c>
      <c r="D171" s="46">
        <v>2583</v>
      </c>
      <c r="E171" s="47">
        <v>18</v>
      </c>
    </row>
    <row r="172" spans="1:5" x14ac:dyDescent="0.25">
      <c r="A172" s="38" t="s">
        <v>7</v>
      </c>
      <c r="B172" s="39" t="s">
        <v>35</v>
      </c>
      <c r="C172" s="39" t="s">
        <v>19</v>
      </c>
      <c r="D172" s="44">
        <v>4585</v>
      </c>
      <c r="E172" s="45">
        <v>240</v>
      </c>
    </row>
    <row r="173" spans="1:5" x14ac:dyDescent="0.25">
      <c r="A173" s="40" t="s">
        <v>5</v>
      </c>
      <c r="B173" s="41" t="s">
        <v>34</v>
      </c>
      <c r="C173" s="41" t="s">
        <v>33</v>
      </c>
      <c r="D173" s="46">
        <v>1652</v>
      </c>
      <c r="E173" s="47">
        <v>93</v>
      </c>
    </row>
    <row r="174" spans="1:5" x14ac:dyDescent="0.25">
      <c r="A174" s="38" t="s">
        <v>10</v>
      </c>
      <c r="B174" s="39" t="s">
        <v>34</v>
      </c>
      <c r="C174" s="39" t="s">
        <v>26</v>
      </c>
      <c r="D174" s="44">
        <v>4991</v>
      </c>
      <c r="E174" s="45">
        <v>9</v>
      </c>
    </row>
    <row r="175" spans="1:5" x14ac:dyDescent="0.25">
      <c r="A175" s="40" t="s">
        <v>8</v>
      </c>
      <c r="B175" s="41" t="s">
        <v>34</v>
      </c>
      <c r="C175" s="41" t="s">
        <v>16</v>
      </c>
      <c r="D175" s="46">
        <v>2009</v>
      </c>
      <c r="E175" s="47">
        <v>219</v>
      </c>
    </row>
    <row r="176" spans="1:5" x14ac:dyDescent="0.25">
      <c r="A176" s="38" t="s">
        <v>2</v>
      </c>
      <c r="B176" s="39" t="s">
        <v>39</v>
      </c>
      <c r="C176" s="39" t="s">
        <v>22</v>
      </c>
      <c r="D176" s="44">
        <v>1568</v>
      </c>
      <c r="E176" s="45">
        <v>141</v>
      </c>
    </row>
    <row r="177" spans="1:5" x14ac:dyDescent="0.25">
      <c r="A177" s="40" t="s">
        <v>41</v>
      </c>
      <c r="B177" s="41" t="s">
        <v>37</v>
      </c>
      <c r="C177" s="41" t="s">
        <v>20</v>
      </c>
      <c r="D177" s="46">
        <v>3388</v>
      </c>
      <c r="E177" s="47">
        <v>123</v>
      </c>
    </row>
    <row r="178" spans="1:5" x14ac:dyDescent="0.25">
      <c r="A178" s="38" t="s">
        <v>40</v>
      </c>
      <c r="B178" s="39" t="s">
        <v>38</v>
      </c>
      <c r="C178" s="39" t="s">
        <v>24</v>
      </c>
      <c r="D178" s="44">
        <v>623</v>
      </c>
      <c r="E178" s="45">
        <v>51</v>
      </c>
    </row>
    <row r="179" spans="1:5" x14ac:dyDescent="0.25">
      <c r="A179" s="40" t="s">
        <v>6</v>
      </c>
      <c r="B179" s="41" t="s">
        <v>36</v>
      </c>
      <c r="C179" s="41" t="s">
        <v>4</v>
      </c>
      <c r="D179" s="46">
        <v>10073</v>
      </c>
      <c r="E179" s="47">
        <v>120</v>
      </c>
    </row>
    <row r="180" spans="1:5" x14ac:dyDescent="0.25">
      <c r="A180" s="38" t="s">
        <v>8</v>
      </c>
      <c r="B180" s="39" t="s">
        <v>39</v>
      </c>
      <c r="C180" s="39" t="s">
        <v>26</v>
      </c>
      <c r="D180" s="44">
        <v>1561</v>
      </c>
      <c r="E180" s="45">
        <v>27</v>
      </c>
    </row>
    <row r="181" spans="1:5" x14ac:dyDescent="0.25">
      <c r="A181" s="40" t="s">
        <v>9</v>
      </c>
      <c r="B181" s="41" t="s">
        <v>36</v>
      </c>
      <c r="C181" s="41" t="s">
        <v>27</v>
      </c>
      <c r="D181" s="46">
        <v>11522</v>
      </c>
      <c r="E181" s="47">
        <v>204</v>
      </c>
    </row>
    <row r="182" spans="1:5" x14ac:dyDescent="0.25">
      <c r="A182" s="38" t="s">
        <v>6</v>
      </c>
      <c r="B182" s="39" t="s">
        <v>38</v>
      </c>
      <c r="C182" s="39" t="s">
        <v>13</v>
      </c>
      <c r="D182" s="44">
        <v>2317</v>
      </c>
      <c r="E182" s="45">
        <v>123</v>
      </c>
    </row>
    <row r="183" spans="1:5" x14ac:dyDescent="0.25">
      <c r="A183" s="40" t="s">
        <v>10</v>
      </c>
      <c r="B183" s="41" t="s">
        <v>37</v>
      </c>
      <c r="C183" s="41" t="s">
        <v>28</v>
      </c>
      <c r="D183" s="46">
        <v>3059</v>
      </c>
      <c r="E183" s="47">
        <v>27</v>
      </c>
    </row>
    <row r="184" spans="1:5" x14ac:dyDescent="0.25">
      <c r="A184" s="38" t="s">
        <v>41</v>
      </c>
      <c r="B184" s="39" t="s">
        <v>37</v>
      </c>
      <c r="C184" s="39" t="s">
        <v>26</v>
      </c>
      <c r="D184" s="44">
        <v>2324</v>
      </c>
      <c r="E184" s="45">
        <v>177</v>
      </c>
    </row>
    <row r="185" spans="1:5" x14ac:dyDescent="0.25">
      <c r="A185" s="40" t="s">
        <v>3</v>
      </c>
      <c r="B185" s="41" t="s">
        <v>39</v>
      </c>
      <c r="C185" s="41" t="s">
        <v>26</v>
      </c>
      <c r="D185" s="46">
        <v>4956</v>
      </c>
      <c r="E185" s="47">
        <v>171</v>
      </c>
    </row>
    <row r="186" spans="1:5" x14ac:dyDescent="0.25">
      <c r="A186" s="38" t="s">
        <v>10</v>
      </c>
      <c r="B186" s="39" t="s">
        <v>34</v>
      </c>
      <c r="C186" s="39" t="s">
        <v>19</v>
      </c>
      <c r="D186" s="44">
        <v>5355</v>
      </c>
      <c r="E186" s="45">
        <v>204</v>
      </c>
    </row>
    <row r="187" spans="1:5" x14ac:dyDescent="0.25">
      <c r="A187" s="40" t="s">
        <v>3</v>
      </c>
      <c r="B187" s="41" t="s">
        <v>34</v>
      </c>
      <c r="C187" s="41" t="s">
        <v>14</v>
      </c>
      <c r="D187" s="46">
        <v>7259</v>
      </c>
      <c r="E187" s="47">
        <v>276</v>
      </c>
    </row>
    <row r="188" spans="1:5" x14ac:dyDescent="0.25">
      <c r="A188" s="38" t="s">
        <v>8</v>
      </c>
      <c r="B188" s="39" t="s">
        <v>37</v>
      </c>
      <c r="C188" s="39" t="s">
        <v>26</v>
      </c>
      <c r="D188" s="44">
        <v>6279</v>
      </c>
      <c r="E188" s="45">
        <v>45</v>
      </c>
    </row>
    <row r="189" spans="1:5" x14ac:dyDescent="0.25">
      <c r="A189" s="40" t="s">
        <v>40</v>
      </c>
      <c r="B189" s="41" t="s">
        <v>38</v>
      </c>
      <c r="C189" s="41" t="s">
        <v>29</v>
      </c>
      <c r="D189" s="46">
        <v>2541</v>
      </c>
      <c r="E189" s="47">
        <v>45</v>
      </c>
    </row>
    <row r="190" spans="1:5" x14ac:dyDescent="0.25">
      <c r="A190" s="38" t="s">
        <v>6</v>
      </c>
      <c r="B190" s="39" t="s">
        <v>35</v>
      </c>
      <c r="C190" s="39" t="s">
        <v>27</v>
      </c>
      <c r="D190" s="44">
        <v>3864</v>
      </c>
      <c r="E190" s="45">
        <v>177</v>
      </c>
    </row>
    <row r="191" spans="1:5" x14ac:dyDescent="0.25">
      <c r="A191" s="40" t="s">
        <v>5</v>
      </c>
      <c r="B191" s="41" t="s">
        <v>36</v>
      </c>
      <c r="C191" s="41" t="s">
        <v>13</v>
      </c>
      <c r="D191" s="46">
        <v>6146</v>
      </c>
      <c r="E191" s="47">
        <v>63</v>
      </c>
    </row>
    <row r="192" spans="1:5" x14ac:dyDescent="0.25">
      <c r="A192" s="38" t="s">
        <v>9</v>
      </c>
      <c r="B192" s="39" t="s">
        <v>39</v>
      </c>
      <c r="C192" s="39" t="s">
        <v>18</v>
      </c>
      <c r="D192" s="44">
        <v>2639</v>
      </c>
      <c r="E192" s="45">
        <v>204</v>
      </c>
    </row>
    <row r="193" spans="1:5" x14ac:dyDescent="0.25">
      <c r="A193" s="40" t="s">
        <v>8</v>
      </c>
      <c r="B193" s="41" t="s">
        <v>37</v>
      </c>
      <c r="C193" s="41" t="s">
        <v>22</v>
      </c>
      <c r="D193" s="46">
        <v>1890</v>
      </c>
      <c r="E193" s="47">
        <v>195</v>
      </c>
    </row>
    <row r="194" spans="1:5" x14ac:dyDescent="0.25">
      <c r="A194" s="38" t="s">
        <v>7</v>
      </c>
      <c r="B194" s="39" t="s">
        <v>34</v>
      </c>
      <c r="C194" s="39" t="s">
        <v>14</v>
      </c>
      <c r="D194" s="44">
        <v>1932</v>
      </c>
      <c r="E194" s="45">
        <v>369</v>
      </c>
    </row>
    <row r="195" spans="1:5" x14ac:dyDescent="0.25">
      <c r="A195" s="40" t="s">
        <v>3</v>
      </c>
      <c r="B195" s="41" t="s">
        <v>34</v>
      </c>
      <c r="C195" s="41" t="s">
        <v>25</v>
      </c>
      <c r="D195" s="46">
        <v>6300</v>
      </c>
      <c r="E195" s="47">
        <v>42</v>
      </c>
    </row>
    <row r="196" spans="1:5" x14ac:dyDescent="0.25">
      <c r="A196" s="38" t="s">
        <v>6</v>
      </c>
      <c r="B196" s="39" t="s">
        <v>37</v>
      </c>
      <c r="C196" s="39" t="s">
        <v>30</v>
      </c>
      <c r="D196" s="44">
        <v>560</v>
      </c>
      <c r="E196" s="45">
        <v>81</v>
      </c>
    </row>
    <row r="197" spans="1:5" x14ac:dyDescent="0.25">
      <c r="A197" s="40" t="s">
        <v>9</v>
      </c>
      <c r="B197" s="41" t="s">
        <v>37</v>
      </c>
      <c r="C197" s="41" t="s">
        <v>26</v>
      </c>
      <c r="D197" s="46">
        <v>2856</v>
      </c>
      <c r="E197" s="47">
        <v>246</v>
      </c>
    </row>
    <row r="198" spans="1:5" x14ac:dyDescent="0.25">
      <c r="A198" s="38" t="s">
        <v>9</v>
      </c>
      <c r="B198" s="39" t="s">
        <v>34</v>
      </c>
      <c r="C198" s="39" t="s">
        <v>17</v>
      </c>
      <c r="D198" s="44">
        <v>707</v>
      </c>
      <c r="E198" s="45">
        <v>174</v>
      </c>
    </row>
    <row r="199" spans="1:5" x14ac:dyDescent="0.25">
      <c r="A199" s="40" t="s">
        <v>8</v>
      </c>
      <c r="B199" s="41" t="s">
        <v>35</v>
      </c>
      <c r="C199" s="41" t="s">
        <v>30</v>
      </c>
      <c r="D199" s="46">
        <v>3598</v>
      </c>
      <c r="E199" s="47">
        <v>81</v>
      </c>
    </row>
    <row r="200" spans="1:5" x14ac:dyDescent="0.25">
      <c r="A200" s="38" t="s">
        <v>40</v>
      </c>
      <c r="B200" s="39" t="s">
        <v>35</v>
      </c>
      <c r="C200" s="39" t="s">
        <v>22</v>
      </c>
      <c r="D200" s="44">
        <v>6853</v>
      </c>
      <c r="E200" s="45">
        <v>372</v>
      </c>
    </row>
    <row r="201" spans="1:5" x14ac:dyDescent="0.25">
      <c r="A201" s="40" t="s">
        <v>40</v>
      </c>
      <c r="B201" s="41" t="s">
        <v>35</v>
      </c>
      <c r="C201" s="41" t="s">
        <v>16</v>
      </c>
      <c r="D201" s="46">
        <v>4725</v>
      </c>
      <c r="E201" s="47">
        <v>174</v>
      </c>
    </row>
    <row r="202" spans="1:5" x14ac:dyDescent="0.25">
      <c r="A202" s="38" t="s">
        <v>41</v>
      </c>
      <c r="B202" s="39" t="s">
        <v>36</v>
      </c>
      <c r="C202" s="39" t="s">
        <v>32</v>
      </c>
      <c r="D202" s="44">
        <v>10304</v>
      </c>
      <c r="E202" s="45">
        <v>84</v>
      </c>
    </row>
    <row r="203" spans="1:5" x14ac:dyDescent="0.25">
      <c r="A203" s="40" t="s">
        <v>41</v>
      </c>
      <c r="B203" s="41" t="s">
        <v>34</v>
      </c>
      <c r="C203" s="41" t="s">
        <v>16</v>
      </c>
      <c r="D203" s="46">
        <v>1274</v>
      </c>
      <c r="E203" s="47">
        <v>225</v>
      </c>
    </row>
    <row r="204" spans="1:5" x14ac:dyDescent="0.25">
      <c r="A204" s="38" t="s">
        <v>5</v>
      </c>
      <c r="B204" s="39" t="s">
        <v>36</v>
      </c>
      <c r="C204" s="39" t="s">
        <v>30</v>
      </c>
      <c r="D204" s="44">
        <v>1526</v>
      </c>
      <c r="E204" s="45">
        <v>105</v>
      </c>
    </row>
    <row r="205" spans="1:5" x14ac:dyDescent="0.25">
      <c r="A205" s="40" t="s">
        <v>40</v>
      </c>
      <c r="B205" s="41" t="s">
        <v>39</v>
      </c>
      <c r="C205" s="41" t="s">
        <v>28</v>
      </c>
      <c r="D205" s="46">
        <v>3101</v>
      </c>
      <c r="E205" s="47">
        <v>225</v>
      </c>
    </row>
    <row r="206" spans="1:5" x14ac:dyDescent="0.25">
      <c r="A206" s="38" t="s">
        <v>2</v>
      </c>
      <c r="B206" s="39" t="s">
        <v>37</v>
      </c>
      <c r="C206" s="39" t="s">
        <v>14</v>
      </c>
      <c r="D206" s="44">
        <v>1057</v>
      </c>
      <c r="E206" s="45">
        <v>54</v>
      </c>
    </row>
    <row r="207" spans="1:5" x14ac:dyDescent="0.25">
      <c r="A207" s="40" t="s">
        <v>7</v>
      </c>
      <c r="B207" s="41" t="s">
        <v>37</v>
      </c>
      <c r="C207" s="41" t="s">
        <v>26</v>
      </c>
      <c r="D207" s="46">
        <v>5306</v>
      </c>
      <c r="E207" s="47">
        <v>0</v>
      </c>
    </row>
    <row r="208" spans="1:5" x14ac:dyDescent="0.25">
      <c r="A208" s="38" t="s">
        <v>5</v>
      </c>
      <c r="B208" s="39" t="s">
        <v>39</v>
      </c>
      <c r="C208" s="39" t="s">
        <v>24</v>
      </c>
      <c r="D208" s="44">
        <v>4018</v>
      </c>
      <c r="E208" s="45">
        <v>171</v>
      </c>
    </row>
    <row r="209" spans="1:5" x14ac:dyDescent="0.25">
      <c r="A209" s="40" t="s">
        <v>9</v>
      </c>
      <c r="B209" s="41" t="s">
        <v>34</v>
      </c>
      <c r="C209" s="41" t="s">
        <v>16</v>
      </c>
      <c r="D209" s="46">
        <v>938</v>
      </c>
      <c r="E209" s="47">
        <v>189</v>
      </c>
    </row>
    <row r="210" spans="1:5" x14ac:dyDescent="0.25">
      <c r="A210" s="38" t="s">
        <v>7</v>
      </c>
      <c r="B210" s="39" t="s">
        <v>38</v>
      </c>
      <c r="C210" s="39" t="s">
        <v>18</v>
      </c>
      <c r="D210" s="44">
        <v>1778</v>
      </c>
      <c r="E210" s="45">
        <v>270</v>
      </c>
    </row>
    <row r="211" spans="1:5" x14ac:dyDescent="0.25">
      <c r="A211" s="40" t="s">
        <v>6</v>
      </c>
      <c r="B211" s="41" t="s">
        <v>39</v>
      </c>
      <c r="C211" s="41" t="s">
        <v>30</v>
      </c>
      <c r="D211" s="46">
        <v>1638</v>
      </c>
      <c r="E211" s="47">
        <v>63</v>
      </c>
    </row>
    <row r="212" spans="1:5" x14ac:dyDescent="0.25">
      <c r="A212" s="38" t="s">
        <v>41</v>
      </c>
      <c r="B212" s="39" t="s">
        <v>38</v>
      </c>
      <c r="C212" s="39" t="s">
        <v>25</v>
      </c>
      <c r="D212" s="44">
        <v>154</v>
      </c>
      <c r="E212" s="45">
        <v>21</v>
      </c>
    </row>
    <row r="213" spans="1:5" x14ac:dyDescent="0.25">
      <c r="A213" s="40" t="s">
        <v>7</v>
      </c>
      <c r="B213" s="41" t="s">
        <v>37</v>
      </c>
      <c r="C213" s="41" t="s">
        <v>22</v>
      </c>
      <c r="D213" s="46">
        <v>9835</v>
      </c>
      <c r="E213" s="47">
        <v>207</v>
      </c>
    </row>
    <row r="214" spans="1:5" x14ac:dyDescent="0.25">
      <c r="A214" s="38" t="s">
        <v>9</v>
      </c>
      <c r="B214" s="39" t="s">
        <v>37</v>
      </c>
      <c r="C214" s="39" t="s">
        <v>20</v>
      </c>
      <c r="D214" s="44">
        <v>7273</v>
      </c>
      <c r="E214" s="45">
        <v>96</v>
      </c>
    </row>
    <row r="215" spans="1:5" x14ac:dyDescent="0.25">
      <c r="A215" s="40" t="s">
        <v>5</v>
      </c>
      <c r="B215" s="41" t="s">
        <v>39</v>
      </c>
      <c r="C215" s="41" t="s">
        <v>22</v>
      </c>
      <c r="D215" s="46">
        <v>6909</v>
      </c>
      <c r="E215" s="47">
        <v>81</v>
      </c>
    </row>
    <row r="216" spans="1:5" x14ac:dyDescent="0.25">
      <c r="A216" s="38" t="s">
        <v>9</v>
      </c>
      <c r="B216" s="39" t="s">
        <v>39</v>
      </c>
      <c r="C216" s="39" t="s">
        <v>24</v>
      </c>
      <c r="D216" s="44">
        <v>3920</v>
      </c>
      <c r="E216" s="45">
        <v>306</v>
      </c>
    </row>
    <row r="217" spans="1:5" x14ac:dyDescent="0.25">
      <c r="A217" s="40" t="s">
        <v>10</v>
      </c>
      <c r="B217" s="41" t="s">
        <v>39</v>
      </c>
      <c r="C217" s="41" t="s">
        <v>21</v>
      </c>
      <c r="D217" s="46">
        <v>4858</v>
      </c>
      <c r="E217" s="47">
        <v>279</v>
      </c>
    </row>
    <row r="218" spans="1:5" x14ac:dyDescent="0.25">
      <c r="A218" s="38" t="s">
        <v>2</v>
      </c>
      <c r="B218" s="39" t="s">
        <v>38</v>
      </c>
      <c r="C218" s="39" t="s">
        <v>4</v>
      </c>
      <c r="D218" s="44">
        <v>3549</v>
      </c>
      <c r="E218" s="45">
        <v>3</v>
      </c>
    </row>
    <row r="219" spans="1:5" x14ac:dyDescent="0.25">
      <c r="A219" s="40" t="s">
        <v>7</v>
      </c>
      <c r="B219" s="41" t="s">
        <v>39</v>
      </c>
      <c r="C219" s="41" t="s">
        <v>27</v>
      </c>
      <c r="D219" s="46">
        <v>966</v>
      </c>
      <c r="E219" s="47">
        <v>198</v>
      </c>
    </row>
    <row r="220" spans="1:5" x14ac:dyDescent="0.25">
      <c r="A220" s="38" t="s">
        <v>5</v>
      </c>
      <c r="B220" s="39" t="s">
        <v>39</v>
      </c>
      <c r="C220" s="39" t="s">
        <v>18</v>
      </c>
      <c r="D220" s="44">
        <v>385</v>
      </c>
      <c r="E220" s="45">
        <v>249</v>
      </c>
    </row>
    <row r="221" spans="1:5" x14ac:dyDescent="0.25">
      <c r="A221" s="40" t="s">
        <v>6</v>
      </c>
      <c r="B221" s="41" t="s">
        <v>34</v>
      </c>
      <c r="C221" s="41" t="s">
        <v>16</v>
      </c>
      <c r="D221" s="46">
        <v>2219</v>
      </c>
      <c r="E221" s="47">
        <v>75</v>
      </c>
    </row>
    <row r="222" spans="1:5" x14ac:dyDescent="0.25">
      <c r="A222" s="38" t="s">
        <v>9</v>
      </c>
      <c r="B222" s="39" t="s">
        <v>36</v>
      </c>
      <c r="C222" s="39" t="s">
        <v>32</v>
      </c>
      <c r="D222" s="44">
        <v>2954</v>
      </c>
      <c r="E222" s="45">
        <v>189</v>
      </c>
    </row>
    <row r="223" spans="1:5" x14ac:dyDescent="0.25">
      <c r="A223" s="40" t="s">
        <v>7</v>
      </c>
      <c r="B223" s="41" t="s">
        <v>36</v>
      </c>
      <c r="C223" s="41" t="s">
        <v>32</v>
      </c>
      <c r="D223" s="46">
        <v>280</v>
      </c>
      <c r="E223" s="47">
        <v>87</v>
      </c>
    </row>
    <row r="224" spans="1:5" x14ac:dyDescent="0.25">
      <c r="A224" s="38" t="s">
        <v>41</v>
      </c>
      <c r="B224" s="39" t="s">
        <v>36</v>
      </c>
      <c r="C224" s="39" t="s">
        <v>30</v>
      </c>
      <c r="D224" s="44">
        <v>6118</v>
      </c>
      <c r="E224" s="45">
        <v>174</v>
      </c>
    </row>
    <row r="225" spans="1:5" x14ac:dyDescent="0.25">
      <c r="A225" s="40" t="s">
        <v>2</v>
      </c>
      <c r="B225" s="41" t="s">
        <v>39</v>
      </c>
      <c r="C225" s="41" t="s">
        <v>15</v>
      </c>
      <c r="D225" s="46">
        <v>4802</v>
      </c>
      <c r="E225" s="47">
        <v>36</v>
      </c>
    </row>
    <row r="226" spans="1:5" x14ac:dyDescent="0.25">
      <c r="A226" s="38" t="s">
        <v>9</v>
      </c>
      <c r="B226" s="39" t="s">
        <v>38</v>
      </c>
      <c r="C226" s="39" t="s">
        <v>24</v>
      </c>
      <c r="D226" s="44">
        <v>4137</v>
      </c>
      <c r="E226" s="45">
        <v>60</v>
      </c>
    </row>
    <row r="227" spans="1:5" x14ac:dyDescent="0.25">
      <c r="A227" s="40" t="s">
        <v>3</v>
      </c>
      <c r="B227" s="41" t="s">
        <v>35</v>
      </c>
      <c r="C227" s="41" t="s">
        <v>23</v>
      </c>
      <c r="D227" s="46">
        <v>2023</v>
      </c>
      <c r="E227" s="47">
        <v>78</v>
      </c>
    </row>
    <row r="228" spans="1:5" x14ac:dyDescent="0.25">
      <c r="A228" s="38" t="s">
        <v>9</v>
      </c>
      <c r="B228" s="39" t="s">
        <v>36</v>
      </c>
      <c r="C228" s="39" t="s">
        <v>30</v>
      </c>
      <c r="D228" s="44">
        <v>9051</v>
      </c>
      <c r="E228" s="45">
        <v>57</v>
      </c>
    </row>
    <row r="229" spans="1:5" x14ac:dyDescent="0.25">
      <c r="A229" s="40" t="s">
        <v>9</v>
      </c>
      <c r="B229" s="41" t="s">
        <v>37</v>
      </c>
      <c r="C229" s="41" t="s">
        <v>28</v>
      </c>
      <c r="D229" s="46">
        <v>2919</v>
      </c>
      <c r="E229" s="47">
        <v>45</v>
      </c>
    </row>
    <row r="230" spans="1:5" x14ac:dyDescent="0.25">
      <c r="A230" s="38" t="s">
        <v>41</v>
      </c>
      <c r="B230" s="39" t="s">
        <v>38</v>
      </c>
      <c r="C230" s="39" t="s">
        <v>22</v>
      </c>
      <c r="D230" s="44">
        <v>5915</v>
      </c>
      <c r="E230" s="45">
        <v>3</v>
      </c>
    </row>
    <row r="231" spans="1:5" x14ac:dyDescent="0.25">
      <c r="A231" s="40" t="s">
        <v>10</v>
      </c>
      <c r="B231" s="41" t="s">
        <v>35</v>
      </c>
      <c r="C231" s="41" t="s">
        <v>15</v>
      </c>
      <c r="D231" s="46">
        <v>2562</v>
      </c>
      <c r="E231" s="47">
        <v>6</v>
      </c>
    </row>
    <row r="232" spans="1:5" x14ac:dyDescent="0.25">
      <c r="A232" s="38" t="s">
        <v>5</v>
      </c>
      <c r="B232" s="39" t="s">
        <v>37</v>
      </c>
      <c r="C232" s="39" t="s">
        <v>25</v>
      </c>
      <c r="D232" s="44">
        <v>8813</v>
      </c>
      <c r="E232" s="45">
        <v>21</v>
      </c>
    </row>
    <row r="233" spans="1:5" x14ac:dyDescent="0.25">
      <c r="A233" s="40" t="s">
        <v>5</v>
      </c>
      <c r="B233" s="41" t="s">
        <v>36</v>
      </c>
      <c r="C233" s="41" t="s">
        <v>18</v>
      </c>
      <c r="D233" s="46">
        <v>6111</v>
      </c>
      <c r="E233" s="47">
        <v>3</v>
      </c>
    </row>
    <row r="234" spans="1:5" x14ac:dyDescent="0.25">
      <c r="A234" s="38" t="s">
        <v>8</v>
      </c>
      <c r="B234" s="39" t="s">
        <v>34</v>
      </c>
      <c r="C234" s="39" t="s">
        <v>31</v>
      </c>
      <c r="D234" s="44">
        <v>3507</v>
      </c>
      <c r="E234" s="45">
        <v>288</v>
      </c>
    </row>
    <row r="235" spans="1:5" x14ac:dyDescent="0.25">
      <c r="A235" s="40" t="s">
        <v>6</v>
      </c>
      <c r="B235" s="41" t="s">
        <v>36</v>
      </c>
      <c r="C235" s="41" t="s">
        <v>13</v>
      </c>
      <c r="D235" s="46">
        <v>4319</v>
      </c>
      <c r="E235" s="47">
        <v>30</v>
      </c>
    </row>
    <row r="236" spans="1:5" x14ac:dyDescent="0.25">
      <c r="A236" s="38" t="s">
        <v>40</v>
      </c>
      <c r="B236" s="39" t="s">
        <v>38</v>
      </c>
      <c r="C236" s="39" t="s">
        <v>26</v>
      </c>
      <c r="D236" s="44">
        <v>609</v>
      </c>
      <c r="E236" s="45">
        <v>87</v>
      </c>
    </row>
    <row r="237" spans="1:5" x14ac:dyDescent="0.25">
      <c r="A237" s="40" t="s">
        <v>40</v>
      </c>
      <c r="B237" s="41" t="s">
        <v>39</v>
      </c>
      <c r="C237" s="41" t="s">
        <v>27</v>
      </c>
      <c r="D237" s="46">
        <v>6370</v>
      </c>
      <c r="E237" s="47">
        <v>30</v>
      </c>
    </row>
    <row r="238" spans="1:5" x14ac:dyDescent="0.25">
      <c r="A238" s="38" t="s">
        <v>5</v>
      </c>
      <c r="B238" s="39" t="s">
        <v>38</v>
      </c>
      <c r="C238" s="39" t="s">
        <v>19</v>
      </c>
      <c r="D238" s="44">
        <v>5474</v>
      </c>
      <c r="E238" s="45">
        <v>168</v>
      </c>
    </row>
    <row r="239" spans="1:5" x14ac:dyDescent="0.25">
      <c r="A239" s="40" t="s">
        <v>40</v>
      </c>
      <c r="B239" s="41" t="s">
        <v>36</v>
      </c>
      <c r="C239" s="41" t="s">
        <v>27</v>
      </c>
      <c r="D239" s="46">
        <v>3164</v>
      </c>
      <c r="E239" s="47">
        <v>306</v>
      </c>
    </row>
    <row r="240" spans="1:5" x14ac:dyDescent="0.25">
      <c r="A240" s="38" t="s">
        <v>6</v>
      </c>
      <c r="B240" s="39" t="s">
        <v>35</v>
      </c>
      <c r="C240" s="39" t="s">
        <v>4</v>
      </c>
      <c r="D240" s="44">
        <v>1302</v>
      </c>
      <c r="E240" s="45">
        <v>402</v>
      </c>
    </row>
    <row r="241" spans="1:5" x14ac:dyDescent="0.25">
      <c r="A241" s="40" t="s">
        <v>3</v>
      </c>
      <c r="B241" s="41" t="s">
        <v>37</v>
      </c>
      <c r="C241" s="41" t="s">
        <v>28</v>
      </c>
      <c r="D241" s="46">
        <v>7308</v>
      </c>
      <c r="E241" s="47">
        <v>327</v>
      </c>
    </row>
    <row r="242" spans="1:5" x14ac:dyDescent="0.25">
      <c r="A242" s="38" t="s">
        <v>40</v>
      </c>
      <c r="B242" s="39" t="s">
        <v>37</v>
      </c>
      <c r="C242" s="39" t="s">
        <v>27</v>
      </c>
      <c r="D242" s="44">
        <v>6132</v>
      </c>
      <c r="E242" s="45">
        <v>93</v>
      </c>
    </row>
    <row r="243" spans="1:5" x14ac:dyDescent="0.25">
      <c r="A243" s="40" t="s">
        <v>10</v>
      </c>
      <c r="B243" s="41" t="s">
        <v>35</v>
      </c>
      <c r="C243" s="41" t="s">
        <v>14</v>
      </c>
      <c r="D243" s="46">
        <v>3472</v>
      </c>
      <c r="E243" s="47">
        <v>96</v>
      </c>
    </row>
    <row r="244" spans="1:5" x14ac:dyDescent="0.25">
      <c r="A244" s="38" t="s">
        <v>8</v>
      </c>
      <c r="B244" s="39" t="s">
        <v>39</v>
      </c>
      <c r="C244" s="39" t="s">
        <v>18</v>
      </c>
      <c r="D244" s="44">
        <v>9660</v>
      </c>
      <c r="E244" s="45">
        <v>27</v>
      </c>
    </row>
    <row r="245" spans="1:5" x14ac:dyDescent="0.25">
      <c r="A245" s="40" t="s">
        <v>9</v>
      </c>
      <c r="B245" s="41" t="s">
        <v>38</v>
      </c>
      <c r="C245" s="41" t="s">
        <v>26</v>
      </c>
      <c r="D245" s="46">
        <v>2436</v>
      </c>
      <c r="E245" s="47">
        <v>99</v>
      </c>
    </row>
    <row r="246" spans="1:5" x14ac:dyDescent="0.25">
      <c r="A246" s="38" t="s">
        <v>9</v>
      </c>
      <c r="B246" s="39" t="s">
        <v>38</v>
      </c>
      <c r="C246" s="39" t="s">
        <v>33</v>
      </c>
      <c r="D246" s="44">
        <v>9506</v>
      </c>
      <c r="E246" s="45">
        <v>87</v>
      </c>
    </row>
    <row r="247" spans="1:5" x14ac:dyDescent="0.25">
      <c r="A247" s="40" t="s">
        <v>10</v>
      </c>
      <c r="B247" s="41" t="s">
        <v>37</v>
      </c>
      <c r="C247" s="41" t="s">
        <v>21</v>
      </c>
      <c r="D247" s="46">
        <v>245</v>
      </c>
      <c r="E247" s="47">
        <v>288</v>
      </c>
    </row>
    <row r="248" spans="1:5" x14ac:dyDescent="0.25">
      <c r="A248" s="38" t="s">
        <v>8</v>
      </c>
      <c r="B248" s="39" t="s">
        <v>35</v>
      </c>
      <c r="C248" s="39" t="s">
        <v>20</v>
      </c>
      <c r="D248" s="44">
        <v>2702</v>
      </c>
      <c r="E248" s="45">
        <v>363</v>
      </c>
    </row>
    <row r="249" spans="1:5" x14ac:dyDescent="0.25">
      <c r="A249" s="40" t="s">
        <v>10</v>
      </c>
      <c r="B249" s="41" t="s">
        <v>34</v>
      </c>
      <c r="C249" s="41" t="s">
        <v>17</v>
      </c>
      <c r="D249" s="46">
        <v>700</v>
      </c>
      <c r="E249" s="47">
        <v>87</v>
      </c>
    </row>
    <row r="250" spans="1:5" x14ac:dyDescent="0.25">
      <c r="A250" s="38" t="s">
        <v>6</v>
      </c>
      <c r="B250" s="39" t="s">
        <v>34</v>
      </c>
      <c r="C250" s="39" t="s">
        <v>17</v>
      </c>
      <c r="D250" s="44">
        <v>3759</v>
      </c>
      <c r="E250" s="45">
        <v>150</v>
      </c>
    </row>
    <row r="251" spans="1:5" x14ac:dyDescent="0.25">
      <c r="A251" s="40" t="s">
        <v>2</v>
      </c>
      <c r="B251" s="41" t="s">
        <v>35</v>
      </c>
      <c r="C251" s="41" t="s">
        <v>17</v>
      </c>
      <c r="D251" s="46">
        <v>1589</v>
      </c>
      <c r="E251" s="47">
        <v>303</v>
      </c>
    </row>
    <row r="252" spans="1:5" x14ac:dyDescent="0.25">
      <c r="A252" s="38" t="s">
        <v>7</v>
      </c>
      <c r="B252" s="39" t="s">
        <v>35</v>
      </c>
      <c r="C252" s="39" t="s">
        <v>28</v>
      </c>
      <c r="D252" s="44">
        <v>5194</v>
      </c>
      <c r="E252" s="45">
        <v>288</v>
      </c>
    </row>
    <row r="253" spans="1:5" x14ac:dyDescent="0.25">
      <c r="A253" s="40" t="s">
        <v>10</v>
      </c>
      <c r="B253" s="41" t="s">
        <v>36</v>
      </c>
      <c r="C253" s="41" t="s">
        <v>13</v>
      </c>
      <c r="D253" s="46">
        <v>945</v>
      </c>
      <c r="E253" s="47">
        <v>75</v>
      </c>
    </row>
    <row r="254" spans="1:5" x14ac:dyDescent="0.25">
      <c r="A254" s="38" t="s">
        <v>40</v>
      </c>
      <c r="B254" s="39" t="s">
        <v>38</v>
      </c>
      <c r="C254" s="39" t="s">
        <v>31</v>
      </c>
      <c r="D254" s="44">
        <v>1988</v>
      </c>
      <c r="E254" s="45">
        <v>39</v>
      </c>
    </row>
    <row r="255" spans="1:5" x14ac:dyDescent="0.25">
      <c r="A255" s="40" t="s">
        <v>6</v>
      </c>
      <c r="B255" s="41" t="s">
        <v>34</v>
      </c>
      <c r="C255" s="41" t="s">
        <v>32</v>
      </c>
      <c r="D255" s="46">
        <v>6734</v>
      </c>
      <c r="E255" s="47">
        <v>123</v>
      </c>
    </row>
    <row r="256" spans="1:5" x14ac:dyDescent="0.25">
      <c r="A256" s="38" t="s">
        <v>40</v>
      </c>
      <c r="B256" s="39" t="s">
        <v>36</v>
      </c>
      <c r="C256" s="39" t="s">
        <v>4</v>
      </c>
      <c r="D256" s="44">
        <v>217</v>
      </c>
      <c r="E256" s="45">
        <v>36</v>
      </c>
    </row>
    <row r="257" spans="1:5" x14ac:dyDescent="0.25">
      <c r="A257" s="40" t="s">
        <v>5</v>
      </c>
      <c r="B257" s="41" t="s">
        <v>34</v>
      </c>
      <c r="C257" s="41" t="s">
        <v>22</v>
      </c>
      <c r="D257" s="46">
        <v>6279</v>
      </c>
      <c r="E257" s="47">
        <v>237</v>
      </c>
    </row>
    <row r="258" spans="1:5" x14ac:dyDescent="0.25">
      <c r="A258" s="38" t="s">
        <v>40</v>
      </c>
      <c r="B258" s="39" t="s">
        <v>36</v>
      </c>
      <c r="C258" s="39" t="s">
        <v>13</v>
      </c>
      <c r="D258" s="44">
        <v>4424</v>
      </c>
      <c r="E258" s="45">
        <v>201</v>
      </c>
    </row>
    <row r="259" spans="1:5" x14ac:dyDescent="0.25">
      <c r="A259" s="40" t="s">
        <v>2</v>
      </c>
      <c r="B259" s="41" t="s">
        <v>36</v>
      </c>
      <c r="C259" s="41" t="s">
        <v>17</v>
      </c>
      <c r="D259" s="46">
        <v>189</v>
      </c>
      <c r="E259" s="47">
        <v>48</v>
      </c>
    </row>
    <row r="260" spans="1:5" x14ac:dyDescent="0.25">
      <c r="A260" s="38" t="s">
        <v>5</v>
      </c>
      <c r="B260" s="39" t="s">
        <v>35</v>
      </c>
      <c r="C260" s="39" t="s">
        <v>22</v>
      </c>
      <c r="D260" s="44">
        <v>490</v>
      </c>
      <c r="E260" s="45">
        <v>84</v>
      </c>
    </row>
    <row r="261" spans="1:5" x14ac:dyDescent="0.25">
      <c r="A261" s="40" t="s">
        <v>8</v>
      </c>
      <c r="B261" s="41" t="s">
        <v>37</v>
      </c>
      <c r="C261" s="41" t="s">
        <v>21</v>
      </c>
      <c r="D261" s="46">
        <v>434</v>
      </c>
      <c r="E261" s="47">
        <v>87</v>
      </c>
    </row>
    <row r="262" spans="1:5" x14ac:dyDescent="0.25">
      <c r="A262" s="38" t="s">
        <v>7</v>
      </c>
      <c r="B262" s="39" t="s">
        <v>38</v>
      </c>
      <c r="C262" s="39" t="s">
        <v>30</v>
      </c>
      <c r="D262" s="44">
        <v>10129</v>
      </c>
      <c r="E262" s="45">
        <v>312</v>
      </c>
    </row>
    <row r="263" spans="1:5" x14ac:dyDescent="0.25">
      <c r="A263" s="40" t="s">
        <v>3</v>
      </c>
      <c r="B263" s="41" t="s">
        <v>39</v>
      </c>
      <c r="C263" s="41" t="s">
        <v>28</v>
      </c>
      <c r="D263" s="46">
        <v>1652</v>
      </c>
      <c r="E263" s="47">
        <v>102</v>
      </c>
    </row>
    <row r="264" spans="1:5" x14ac:dyDescent="0.25">
      <c r="A264" s="38" t="s">
        <v>8</v>
      </c>
      <c r="B264" s="39" t="s">
        <v>38</v>
      </c>
      <c r="C264" s="39" t="s">
        <v>21</v>
      </c>
      <c r="D264" s="44">
        <v>6433</v>
      </c>
      <c r="E264" s="45">
        <v>78</v>
      </c>
    </row>
    <row r="265" spans="1:5" x14ac:dyDescent="0.25">
      <c r="A265" s="40" t="s">
        <v>3</v>
      </c>
      <c r="B265" s="41" t="s">
        <v>34</v>
      </c>
      <c r="C265" s="41" t="s">
        <v>23</v>
      </c>
      <c r="D265" s="46">
        <v>2212</v>
      </c>
      <c r="E265" s="47">
        <v>117</v>
      </c>
    </row>
    <row r="266" spans="1:5" x14ac:dyDescent="0.25">
      <c r="A266" s="38" t="s">
        <v>41</v>
      </c>
      <c r="B266" s="39" t="s">
        <v>35</v>
      </c>
      <c r="C266" s="39" t="s">
        <v>19</v>
      </c>
      <c r="D266" s="44">
        <v>609</v>
      </c>
      <c r="E266" s="45">
        <v>99</v>
      </c>
    </row>
    <row r="267" spans="1:5" x14ac:dyDescent="0.25">
      <c r="A267" s="40" t="s">
        <v>40</v>
      </c>
      <c r="B267" s="41" t="s">
        <v>35</v>
      </c>
      <c r="C267" s="41" t="s">
        <v>24</v>
      </c>
      <c r="D267" s="46">
        <v>1638</v>
      </c>
      <c r="E267" s="47">
        <v>48</v>
      </c>
    </row>
    <row r="268" spans="1:5" x14ac:dyDescent="0.25">
      <c r="A268" s="38" t="s">
        <v>7</v>
      </c>
      <c r="B268" s="39" t="s">
        <v>34</v>
      </c>
      <c r="C268" s="39" t="s">
        <v>15</v>
      </c>
      <c r="D268" s="44">
        <v>3829</v>
      </c>
      <c r="E268" s="45">
        <v>24</v>
      </c>
    </row>
    <row r="269" spans="1:5" x14ac:dyDescent="0.25">
      <c r="A269" s="40" t="s">
        <v>40</v>
      </c>
      <c r="B269" s="41" t="s">
        <v>39</v>
      </c>
      <c r="C269" s="41" t="s">
        <v>15</v>
      </c>
      <c r="D269" s="46">
        <v>5775</v>
      </c>
      <c r="E269" s="47">
        <v>42</v>
      </c>
    </row>
    <row r="270" spans="1:5" x14ac:dyDescent="0.25">
      <c r="A270" s="38" t="s">
        <v>6</v>
      </c>
      <c r="B270" s="39" t="s">
        <v>35</v>
      </c>
      <c r="C270" s="39" t="s">
        <v>20</v>
      </c>
      <c r="D270" s="44">
        <v>1071</v>
      </c>
      <c r="E270" s="45">
        <v>270</v>
      </c>
    </row>
    <row r="271" spans="1:5" x14ac:dyDescent="0.25">
      <c r="A271" s="40" t="s">
        <v>8</v>
      </c>
      <c r="B271" s="41" t="s">
        <v>36</v>
      </c>
      <c r="C271" s="41" t="s">
        <v>23</v>
      </c>
      <c r="D271" s="46">
        <v>5019</v>
      </c>
      <c r="E271" s="47">
        <v>150</v>
      </c>
    </row>
    <row r="272" spans="1:5" x14ac:dyDescent="0.25">
      <c r="A272" s="38" t="s">
        <v>2</v>
      </c>
      <c r="B272" s="39" t="s">
        <v>37</v>
      </c>
      <c r="C272" s="39" t="s">
        <v>15</v>
      </c>
      <c r="D272" s="44">
        <v>2863</v>
      </c>
      <c r="E272" s="45">
        <v>42</v>
      </c>
    </row>
    <row r="273" spans="1:5" x14ac:dyDescent="0.25">
      <c r="A273" s="40" t="s">
        <v>40</v>
      </c>
      <c r="B273" s="41" t="s">
        <v>35</v>
      </c>
      <c r="C273" s="41" t="s">
        <v>29</v>
      </c>
      <c r="D273" s="46">
        <v>1617</v>
      </c>
      <c r="E273" s="47">
        <v>126</v>
      </c>
    </row>
    <row r="274" spans="1:5" x14ac:dyDescent="0.25">
      <c r="A274" s="38" t="s">
        <v>6</v>
      </c>
      <c r="B274" s="39" t="s">
        <v>37</v>
      </c>
      <c r="C274" s="39" t="s">
        <v>26</v>
      </c>
      <c r="D274" s="44">
        <v>6818</v>
      </c>
      <c r="E274" s="45">
        <v>6</v>
      </c>
    </row>
    <row r="275" spans="1:5" x14ac:dyDescent="0.25">
      <c r="A275" s="40" t="s">
        <v>3</v>
      </c>
      <c r="B275" s="41" t="s">
        <v>35</v>
      </c>
      <c r="C275" s="41" t="s">
        <v>15</v>
      </c>
      <c r="D275" s="46">
        <v>6657</v>
      </c>
      <c r="E275" s="47">
        <v>276</v>
      </c>
    </row>
    <row r="276" spans="1:5" x14ac:dyDescent="0.25">
      <c r="A276" s="38" t="s">
        <v>3</v>
      </c>
      <c r="B276" s="39" t="s">
        <v>34</v>
      </c>
      <c r="C276" s="39" t="s">
        <v>17</v>
      </c>
      <c r="D276" s="44">
        <v>2919</v>
      </c>
      <c r="E276" s="45">
        <v>93</v>
      </c>
    </row>
    <row r="277" spans="1:5" x14ac:dyDescent="0.25">
      <c r="A277" s="40" t="s">
        <v>2</v>
      </c>
      <c r="B277" s="41" t="s">
        <v>36</v>
      </c>
      <c r="C277" s="41" t="s">
        <v>31</v>
      </c>
      <c r="D277" s="46">
        <v>3094</v>
      </c>
      <c r="E277" s="47">
        <v>246</v>
      </c>
    </row>
    <row r="278" spans="1:5" x14ac:dyDescent="0.25">
      <c r="A278" s="38" t="s">
        <v>6</v>
      </c>
      <c r="B278" s="39" t="s">
        <v>39</v>
      </c>
      <c r="C278" s="39" t="s">
        <v>24</v>
      </c>
      <c r="D278" s="44">
        <v>2989</v>
      </c>
      <c r="E278" s="45">
        <v>3</v>
      </c>
    </row>
    <row r="279" spans="1:5" x14ac:dyDescent="0.25">
      <c r="A279" s="40" t="s">
        <v>8</v>
      </c>
      <c r="B279" s="41" t="s">
        <v>38</v>
      </c>
      <c r="C279" s="41" t="s">
        <v>27</v>
      </c>
      <c r="D279" s="46">
        <v>2268</v>
      </c>
      <c r="E279" s="47">
        <v>63</v>
      </c>
    </row>
    <row r="280" spans="1:5" x14ac:dyDescent="0.25">
      <c r="A280" s="38" t="s">
        <v>5</v>
      </c>
      <c r="B280" s="39" t="s">
        <v>35</v>
      </c>
      <c r="C280" s="39" t="s">
        <v>31</v>
      </c>
      <c r="D280" s="44">
        <v>4753</v>
      </c>
      <c r="E280" s="45">
        <v>246</v>
      </c>
    </row>
    <row r="281" spans="1:5" x14ac:dyDescent="0.25">
      <c r="A281" s="40" t="s">
        <v>2</v>
      </c>
      <c r="B281" s="41" t="s">
        <v>34</v>
      </c>
      <c r="C281" s="41" t="s">
        <v>19</v>
      </c>
      <c r="D281" s="46">
        <v>7511</v>
      </c>
      <c r="E281" s="47">
        <v>120</v>
      </c>
    </row>
    <row r="282" spans="1:5" x14ac:dyDescent="0.25">
      <c r="A282" s="38" t="s">
        <v>2</v>
      </c>
      <c r="B282" s="39" t="s">
        <v>38</v>
      </c>
      <c r="C282" s="39" t="s">
        <v>31</v>
      </c>
      <c r="D282" s="44">
        <v>4326</v>
      </c>
      <c r="E282" s="45">
        <v>348</v>
      </c>
    </row>
    <row r="283" spans="1:5" x14ac:dyDescent="0.25">
      <c r="A283" s="40" t="s">
        <v>41</v>
      </c>
      <c r="B283" s="41" t="s">
        <v>34</v>
      </c>
      <c r="C283" s="41" t="s">
        <v>23</v>
      </c>
      <c r="D283" s="46">
        <v>4935</v>
      </c>
      <c r="E283" s="47">
        <v>126</v>
      </c>
    </row>
    <row r="284" spans="1:5" x14ac:dyDescent="0.25">
      <c r="A284" s="38" t="s">
        <v>6</v>
      </c>
      <c r="B284" s="39" t="s">
        <v>35</v>
      </c>
      <c r="C284" s="39" t="s">
        <v>30</v>
      </c>
      <c r="D284" s="44">
        <v>4781</v>
      </c>
      <c r="E284" s="45">
        <v>123</v>
      </c>
    </row>
    <row r="285" spans="1:5" x14ac:dyDescent="0.25">
      <c r="A285" s="40" t="s">
        <v>5</v>
      </c>
      <c r="B285" s="41" t="s">
        <v>38</v>
      </c>
      <c r="C285" s="41" t="s">
        <v>25</v>
      </c>
      <c r="D285" s="46">
        <v>7483</v>
      </c>
      <c r="E285" s="47">
        <v>45</v>
      </c>
    </row>
    <row r="286" spans="1:5" x14ac:dyDescent="0.25">
      <c r="A286" s="38" t="s">
        <v>10</v>
      </c>
      <c r="B286" s="39" t="s">
        <v>38</v>
      </c>
      <c r="C286" s="39" t="s">
        <v>4</v>
      </c>
      <c r="D286" s="44">
        <v>6860</v>
      </c>
      <c r="E286" s="45">
        <v>126</v>
      </c>
    </row>
    <row r="287" spans="1:5" x14ac:dyDescent="0.25">
      <c r="A287" s="40" t="s">
        <v>40</v>
      </c>
      <c r="B287" s="41" t="s">
        <v>37</v>
      </c>
      <c r="C287" s="41" t="s">
        <v>29</v>
      </c>
      <c r="D287" s="46">
        <v>9002</v>
      </c>
      <c r="E287" s="47">
        <v>72</v>
      </c>
    </row>
    <row r="288" spans="1:5" x14ac:dyDescent="0.25">
      <c r="A288" s="38" t="s">
        <v>6</v>
      </c>
      <c r="B288" s="39" t="s">
        <v>36</v>
      </c>
      <c r="C288" s="39" t="s">
        <v>29</v>
      </c>
      <c r="D288" s="44">
        <v>1400</v>
      </c>
      <c r="E288" s="45">
        <v>135</v>
      </c>
    </row>
    <row r="289" spans="1:5" x14ac:dyDescent="0.25">
      <c r="A289" s="40" t="s">
        <v>10</v>
      </c>
      <c r="B289" s="41" t="s">
        <v>34</v>
      </c>
      <c r="C289" s="41" t="s">
        <v>22</v>
      </c>
      <c r="D289" s="46">
        <v>4053</v>
      </c>
      <c r="E289" s="47">
        <v>24</v>
      </c>
    </row>
    <row r="290" spans="1:5" x14ac:dyDescent="0.25">
      <c r="A290" s="38" t="s">
        <v>7</v>
      </c>
      <c r="B290" s="39" t="s">
        <v>36</v>
      </c>
      <c r="C290" s="39" t="s">
        <v>31</v>
      </c>
      <c r="D290" s="44">
        <v>2149</v>
      </c>
      <c r="E290" s="45">
        <v>117</v>
      </c>
    </row>
    <row r="291" spans="1:5" x14ac:dyDescent="0.25">
      <c r="A291" s="40" t="s">
        <v>3</v>
      </c>
      <c r="B291" s="41" t="s">
        <v>39</v>
      </c>
      <c r="C291" s="41" t="s">
        <v>29</v>
      </c>
      <c r="D291" s="46">
        <v>3640</v>
      </c>
      <c r="E291" s="47">
        <v>51</v>
      </c>
    </row>
    <row r="292" spans="1:5" x14ac:dyDescent="0.25">
      <c r="A292" s="38" t="s">
        <v>2</v>
      </c>
      <c r="B292" s="39" t="s">
        <v>39</v>
      </c>
      <c r="C292" s="39" t="s">
        <v>23</v>
      </c>
      <c r="D292" s="44">
        <v>630</v>
      </c>
      <c r="E292" s="45">
        <v>36</v>
      </c>
    </row>
    <row r="293" spans="1:5" x14ac:dyDescent="0.25">
      <c r="A293" s="40" t="s">
        <v>9</v>
      </c>
      <c r="B293" s="41" t="s">
        <v>35</v>
      </c>
      <c r="C293" s="41" t="s">
        <v>27</v>
      </c>
      <c r="D293" s="46">
        <v>2429</v>
      </c>
      <c r="E293" s="47">
        <v>144</v>
      </c>
    </row>
    <row r="294" spans="1:5" x14ac:dyDescent="0.25">
      <c r="A294" s="38" t="s">
        <v>9</v>
      </c>
      <c r="B294" s="39" t="s">
        <v>36</v>
      </c>
      <c r="C294" s="39" t="s">
        <v>25</v>
      </c>
      <c r="D294" s="44">
        <v>2142</v>
      </c>
      <c r="E294" s="45">
        <v>114</v>
      </c>
    </row>
    <row r="295" spans="1:5" x14ac:dyDescent="0.25">
      <c r="A295" s="40" t="s">
        <v>7</v>
      </c>
      <c r="B295" s="41" t="s">
        <v>37</v>
      </c>
      <c r="C295" s="41" t="s">
        <v>30</v>
      </c>
      <c r="D295" s="46">
        <v>6454</v>
      </c>
      <c r="E295" s="47">
        <v>54</v>
      </c>
    </row>
    <row r="296" spans="1:5" x14ac:dyDescent="0.25">
      <c r="A296" s="38" t="s">
        <v>7</v>
      </c>
      <c r="B296" s="39" t="s">
        <v>37</v>
      </c>
      <c r="C296" s="39" t="s">
        <v>16</v>
      </c>
      <c r="D296" s="44">
        <v>4487</v>
      </c>
      <c r="E296" s="45">
        <v>333</v>
      </c>
    </row>
    <row r="297" spans="1:5" x14ac:dyDescent="0.25">
      <c r="A297" s="40" t="s">
        <v>3</v>
      </c>
      <c r="B297" s="41" t="s">
        <v>37</v>
      </c>
      <c r="C297" s="41" t="s">
        <v>4</v>
      </c>
      <c r="D297" s="46">
        <v>938</v>
      </c>
      <c r="E297" s="47">
        <v>366</v>
      </c>
    </row>
    <row r="298" spans="1:5" x14ac:dyDescent="0.25">
      <c r="A298" s="38" t="s">
        <v>3</v>
      </c>
      <c r="B298" s="39" t="s">
        <v>38</v>
      </c>
      <c r="C298" s="39" t="s">
        <v>26</v>
      </c>
      <c r="D298" s="44">
        <v>8841</v>
      </c>
      <c r="E298" s="45">
        <v>303</v>
      </c>
    </row>
    <row r="299" spans="1:5" x14ac:dyDescent="0.25">
      <c r="A299" s="40" t="s">
        <v>2</v>
      </c>
      <c r="B299" s="41" t="s">
        <v>39</v>
      </c>
      <c r="C299" s="41" t="s">
        <v>33</v>
      </c>
      <c r="D299" s="46">
        <v>4018</v>
      </c>
      <c r="E299" s="47">
        <v>126</v>
      </c>
    </row>
    <row r="300" spans="1:5" x14ac:dyDescent="0.25">
      <c r="A300" s="38" t="s">
        <v>41</v>
      </c>
      <c r="B300" s="39" t="s">
        <v>37</v>
      </c>
      <c r="C300" s="39" t="s">
        <v>15</v>
      </c>
      <c r="D300" s="44">
        <v>714</v>
      </c>
      <c r="E300" s="45">
        <v>231</v>
      </c>
    </row>
    <row r="301" spans="1:5" x14ac:dyDescent="0.25">
      <c r="A301" s="40" t="s">
        <v>9</v>
      </c>
      <c r="B301" s="41" t="s">
        <v>38</v>
      </c>
      <c r="C301" s="41" t="s">
        <v>25</v>
      </c>
      <c r="D301" s="46">
        <v>3850</v>
      </c>
      <c r="E301" s="47">
        <v>102</v>
      </c>
    </row>
  </sheetData>
  <conditionalFormatting sqref="E1">
    <cfRule type="duplicateValues" dxfId="2" priority="1"/>
  </conditionalFormatting>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3DE2E-8482-4B2F-9663-892A225188D0}">
  <dimension ref="B2:G17"/>
  <sheetViews>
    <sheetView topLeftCell="B1" workbookViewId="0">
      <selection activeCell="J19" sqref="J19"/>
    </sheetView>
  </sheetViews>
  <sheetFormatPr defaultRowHeight="15" x14ac:dyDescent="0.25"/>
  <cols>
    <col min="2" max="2" width="16.42578125" bestFit="1" customWidth="1"/>
    <col min="3" max="3" width="16.28515625" bestFit="1" customWidth="1"/>
    <col min="6" max="7" width="16.28515625" bestFit="1" customWidth="1"/>
  </cols>
  <sheetData>
    <row r="2" spans="2:7" x14ac:dyDescent="0.25">
      <c r="B2" s="55" t="s">
        <v>71</v>
      </c>
      <c r="C2" s="55"/>
      <c r="F2" s="57" t="s">
        <v>72</v>
      </c>
      <c r="G2" s="57"/>
    </row>
    <row r="4" spans="2:7" x14ac:dyDescent="0.25">
      <c r="B4" s="31" t="s">
        <v>66</v>
      </c>
      <c r="C4" s="54" t="s">
        <v>67</v>
      </c>
      <c r="F4" s="31" t="s">
        <v>66</v>
      </c>
      <c r="G4" s="54" t="s">
        <v>67</v>
      </c>
    </row>
    <row r="5" spans="2:7" x14ac:dyDescent="0.25">
      <c r="B5" s="32" t="s">
        <v>38</v>
      </c>
      <c r="C5" s="54">
        <v>25221</v>
      </c>
      <c r="F5" s="32" t="s">
        <v>38</v>
      </c>
      <c r="G5" s="54">
        <v>6069</v>
      </c>
    </row>
    <row r="6" spans="2:7" x14ac:dyDescent="0.25">
      <c r="B6" s="52" t="s">
        <v>5</v>
      </c>
      <c r="C6" s="54">
        <v>25221</v>
      </c>
      <c r="F6" s="52" t="s">
        <v>41</v>
      </c>
      <c r="G6" s="54">
        <v>6069</v>
      </c>
    </row>
    <row r="7" spans="2:7" x14ac:dyDescent="0.25">
      <c r="B7" s="32" t="s">
        <v>36</v>
      </c>
      <c r="C7" s="54">
        <v>39620</v>
      </c>
      <c r="F7" s="32" t="s">
        <v>36</v>
      </c>
      <c r="G7" s="54">
        <v>5019</v>
      </c>
    </row>
    <row r="8" spans="2:7" x14ac:dyDescent="0.25">
      <c r="B8" s="52" t="s">
        <v>5</v>
      </c>
      <c r="C8" s="54">
        <v>39620</v>
      </c>
      <c r="F8" s="52" t="s">
        <v>8</v>
      </c>
      <c r="G8" s="54">
        <v>5019</v>
      </c>
    </row>
    <row r="9" spans="2:7" x14ac:dyDescent="0.25">
      <c r="B9" s="32" t="s">
        <v>34</v>
      </c>
      <c r="C9" s="54">
        <v>41559</v>
      </c>
      <c r="F9" s="32" t="s">
        <v>34</v>
      </c>
      <c r="G9" s="54">
        <v>5516</v>
      </c>
    </row>
    <row r="10" spans="2:7" x14ac:dyDescent="0.25">
      <c r="B10" s="52" t="s">
        <v>5</v>
      </c>
      <c r="C10" s="54">
        <v>41559</v>
      </c>
      <c r="F10" s="52" t="s">
        <v>8</v>
      </c>
      <c r="G10" s="54">
        <v>5516</v>
      </c>
    </row>
    <row r="11" spans="2:7" x14ac:dyDescent="0.25">
      <c r="B11" s="32" t="s">
        <v>37</v>
      </c>
      <c r="C11" s="54">
        <v>43568</v>
      </c>
      <c r="F11" s="32" t="s">
        <v>37</v>
      </c>
      <c r="G11" s="54">
        <v>7987</v>
      </c>
    </row>
    <row r="12" spans="2:7" x14ac:dyDescent="0.25">
      <c r="B12" s="52" t="s">
        <v>7</v>
      </c>
      <c r="C12" s="54">
        <v>43568</v>
      </c>
      <c r="F12" s="52" t="s">
        <v>10</v>
      </c>
      <c r="G12" s="54">
        <v>7987</v>
      </c>
    </row>
    <row r="13" spans="2:7" x14ac:dyDescent="0.25">
      <c r="B13" s="32" t="s">
        <v>39</v>
      </c>
      <c r="C13" s="54">
        <v>45752</v>
      </c>
      <c r="F13" s="32" t="s">
        <v>39</v>
      </c>
      <c r="G13" s="54">
        <v>3976</v>
      </c>
    </row>
    <row r="14" spans="2:7" x14ac:dyDescent="0.25">
      <c r="B14" s="52" t="s">
        <v>2</v>
      </c>
      <c r="C14" s="54">
        <v>45752</v>
      </c>
      <c r="F14" s="52" t="s">
        <v>41</v>
      </c>
      <c r="G14" s="54">
        <v>3976</v>
      </c>
    </row>
    <row r="15" spans="2:7" x14ac:dyDescent="0.25">
      <c r="B15" s="32" t="s">
        <v>35</v>
      </c>
      <c r="C15" s="54">
        <v>38325</v>
      </c>
      <c r="F15" s="32" t="s">
        <v>35</v>
      </c>
      <c r="G15" s="54">
        <v>2142</v>
      </c>
    </row>
    <row r="16" spans="2:7" x14ac:dyDescent="0.25">
      <c r="B16" s="52" t="s">
        <v>40</v>
      </c>
      <c r="C16" s="54">
        <v>38325</v>
      </c>
      <c r="F16" s="52" t="s">
        <v>2</v>
      </c>
      <c r="G16" s="54">
        <v>2142</v>
      </c>
    </row>
    <row r="17" spans="2:7" x14ac:dyDescent="0.25">
      <c r="B17" s="32" t="s">
        <v>69</v>
      </c>
      <c r="C17" s="54">
        <v>234045</v>
      </c>
      <c r="F17" s="32" t="s">
        <v>69</v>
      </c>
      <c r="G17" s="54">
        <v>30709</v>
      </c>
    </row>
  </sheetData>
  <mergeCells count="2">
    <mergeCell ref="B2:C2"/>
    <mergeCell ref="F2:G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92F58-8268-4C3D-B5A7-4A8A378DB4E3}">
  <dimension ref="A2:C25"/>
  <sheetViews>
    <sheetView workbookViewId="0">
      <selection activeCell="D12" sqref="D12"/>
    </sheetView>
  </sheetViews>
  <sheetFormatPr defaultRowHeight="15" x14ac:dyDescent="0.25"/>
  <cols>
    <col min="1" max="1" width="21.85546875" customWidth="1"/>
    <col min="2" max="2" width="10.85546875" style="42" bestFit="1" customWidth="1"/>
    <col min="3" max="3" width="10.85546875" style="60" bestFit="1" customWidth="1"/>
    <col min="4" max="4" width="10.85546875" bestFit="1" customWidth="1"/>
  </cols>
  <sheetData>
    <row r="2" spans="1:3" x14ac:dyDescent="0.25">
      <c r="A2" s="31" t="s">
        <v>66</v>
      </c>
      <c r="B2" t="s">
        <v>74</v>
      </c>
      <c r="C2"/>
    </row>
    <row r="3" spans="1:3" x14ac:dyDescent="0.25">
      <c r="A3" s="32" t="s">
        <v>14</v>
      </c>
      <c r="B3" s="61">
        <v>19525.600000000002</v>
      </c>
      <c r="C3"/>
    </row>
    <row r="4" spans="1:3" x14ac:dyDescent="0.25">
      <c r="A4" s="32" t="s">
        <v>30</v>
      </c>
      <c r="B4" s="61">
        <v>25899.020000000011</v>
      </c>
      <c r="C4"/>
    </row>
    <row r="5" spans="1:3" x14ac:dyDescent="0.25">
      <c r="A5" s="32" t="s">
        <v>24</v>
      </c>
      <c r="B5" s="61">
        <v>30189.32</v>
      </c>
      <c r="C5"/>
    </row>
    <row r="6" spans="1:3" x14ac:dyDescent="0.25">
      <c r="A6" s="32" t="s">
        <v>19</v>
      </c>
      <c r="B6" s="61">
        <v>29800.160000000003</v>
      </c>
      <c r="C6"/>
    </row>
    <row r="7" spans="1:3" x14ac:dyDescent="0.25">
      <c r="A7" s="32" t="s">
        <v>22</v>
      </c>
      <c r="B7" s="61">
        <v>46234.960000000006</v>
      </c>
      <c r="C7"/>
    </row>
    <row r="8" spans="1:3" x14ac:dyDescent="0.25">
      <c r="A8" s="32" t="s">
        <v>4</v>
      </c>
      <c r="B8" s="61">
        <v>14946.919999999998</v>
      </c>
      <c r="C8"/>
    </row>
    <row r="9" spans="1:3" x14ac:dyDescent="0.25">
      <c r="A9" s="32" t="s">
        <v>26</v>
      </c>
      <c r="B9" s="61">
        <v>58277.8</v>
      </c>
      <c r="C9"/>
    </row>
    <row r="10" spans="1:3" x14ac:dyDescent="0.25">
      <c r="A10" s="32" t="s">
        <v>28</v>
      </c>
      <c r="B10" s="61">
        <v>39084.340000000004</v>
      </c>
      <c r="C10"/>
    </row>
    <row r="11" spans="1:3" x14ac:dyDescent="0.25">
      <c r="A11" s="32" t="s">
        <v>32</v>
      </c>
      <c r="B11" s="61">
        <v>52063.35</v>
      </c>
      <c r="C11"/>
    </row>
    <row r="12" spans="1:3" x14ac:dyDescent="0.25">
      <c r="A12" s="32" t="s">
        <v>18</v>
      </c>
      <c r="B12" s="61">
        <v>40814.559999999998</v>
      </c>
      <c r="C12"/>
    </row>
    <row r="13" spans="1:3" x14ac:dyDescent="0.25">
      <c r="A13" s="32" t="s">
        <v>17</v>
      </c>
      <c r="B13" s="61">
        <v>56471.590000000004</v>
      </c>
      <c r="C13"/>
    </row>
    <row r="14" spans="1:3" x14ac:dyDescent="0.25">
      <c r="A14" s="32" t="s">
        <v>23</v>
      </c>
      <c r="B14" s="61">
        <v>44884.12</v>
      </c>
      <c r="C14"/>
    </row>
    <row r="15" spans="1:3" x14ac:dyDescent="0.25">
      <c r="A15" s="32" t="s">
        <v>29</v>
      </c>
      <c r="B15" s="61">
        <v>36700.840000000004</v>
      </c>
      <c r="C15"/>
    </row>
    <row r="16" spans="1:3" x14ac:dyDescent="0.25">
      <c r="A16" s="32" t="s">
        <v>13</v>
      </c>
      <c r="B16" s="61">
        <v>29721.27</v>
      </c>
      <c r="C16"/>
    </row>
    <row r="17" spans="1:3" x14ac:dyDescent="0.25">
      <c r="A17" s="32" t="s">
        <v>16</v>
      </c>
      <c r="B17" s="61">
        <v>43177.340000000004</v>
      </c>
      <c r="C17"/>
    </row>
    <row r="18" spans="1:3" x14ac:dyDescent="0.25">
      <c r="A18" s="32" t="s">
        <v>20</v>
      </c>
      <c r="B18" s="61">
        <v>31390.480000000003</v>
      </c>
      <c r="C18"/>
    </row>
    <row r="19" spans="1:3" x14ac:dyDescent="0.25">
      <c r="A19" s="32" t="s">
        <v>27</v>
      </c>
      <c r="B19" s="61">
        <v>19572.14</v>
      </c>
      <c r="C19"/>
    </row>
    <row r="20" spans="1:3" x14ac:dyDescent="0.25">
      <c r="A20" s="32" t="s">
        <v>33</v>
      </c>
      <c r="B20" s="61">
        <v>46226.020000000004</v>
      </c>
      <c r="C20"/>
    </row>
    <row r="21" spans="1:3" x14ac:dyDescent="0.25">
      <c r="A21" s="32" t="s">
        <v>15</v>
      </c>
      <c r="B21" s="61">
        <v>50988.91</v>
      </c>
      <c r="C21"/>
    </row>
    <row r="22" spans="1:3" x14ac:dyDescent="0.25">
      <c r="A22" s="32" t="s">
        <v>31</v>
      </c>
      <c r="B22" s="61">
        <v>29518.43</v>
      </c>
      <c r="C22"/>
    </row>
    <row r="23" spans="1:3" x14ac:dyDescent="0.25">
      <c r="A23" s="32" t="s">
        <v>21</v>
      </c>
      <c r="B23" s="61">
        <v>26000</v>
      </c>
      <c r="C23"/>
    </row>
    <row r="24" spans="1:3" x14ac:dyDescent="0.25">
      <c r="A24" s="32" t="s">
        <v>25</v>
      </c>
      <c r="B24" s="61">
        <v>29678.099999999995</v>
      </c>
      <c r="C24"/>
    </row>
    <row r="25" spans="1:3" x14ac:dyDescent="0.25">
      <c r="A25" s="32" t="s">
        <v>69</v>
      </c>
      <c r="B25" s="61">
        <v>801165.2699999999</v>
      </c>
      <c r="C25"/>
    </row>
  </sheetData>
  <conditionalFormatting sqref="A2:B2 A3:A22 A24:A25">
    <cfRule type="colorScale" priority="5">
      <colorScale>
        <cfvo type="min"/>
        <cfvo type="percentile" val="50"/>
        <cfvo type="max"/>
        <color rgb="FFF8696B"/>
        <color rgb="FFFFEB84"/>
        <color rgb="FF63BE7B"/>
      </colorScale>
    </cfRule>
    <cfRule type="aboveAverage" priority="6" aboveAverage="0"/>
  </conditionalFormatting>
  <conditionalFormatting sqref="A2:C2 A3:A22">
    <cfRule type="colorScale" priority="4">
      <colorScale>
        <cfvo type="min"/>
        <cfvo type="percentile" val="50"/>
        <cfvo type="max"/>
        <color rgb="FFF8696B"/>
        <color rgb="FFFFEB84"/>
        <color rgb="FF63BE7B"/>
      </colorScale>
    </cfRule>
  </conditionalFormatting>
  <conditionalFormatting sqref="A3:A22">
    <cfRule type="colorScale" priority="3">
      <colorScale>
        <cfvo type="min"/>
        <cfvo type="percentile" val="50"/>
        <cfvo type="max"/>
        <color rgb="FFF8696B"/>
        <color rgb="FFFFEB84"/>
        <color rgb="FF63BE7B"/>
      </colorScale>
    </cfRule>
  </conditionalFormatting>
  <conditionalFormatting sqref="A2:B24">
    <cfRule type="colorScale" priority="2">
      <colorScale>
        <cfvo type="min"/>
        <cfvo type="percentile" val="50"/>
        <cfvo type="max"/>
        <color rgb="FFF8696B"/>
        <color rgb="FFFFEB84"/>
        <color rgb="FF63BE7B"/>
      </colorScale>
    </cfRule>
  </conditionalFormatting>
  <conditionalFormatting sqref="F10">
    <cfRule type="iconSet" priority="1">
      <iconSet iconSet="3Flags">
        <cfvo type="percent" val="0"/>
        <cfvo type="percent" val="33"/>
        <cfvo type="percent" val="67"/>
      </iconSet>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BCF26-0AD6-4F4E-A314-9F7D3E4FFEE2}">
  <dimension ref="B3:L19"/>
  <sheetViews>
    <sheetView showGridLines="0" workbookViewId="0">
      <selection activeCell="G20" sqref="G20"/>
    </sheetView>
  </sheetViews>
  <sheetFormatPr defaultRowHeight="15" x14ac:dyDescent="0.25"/>
  <cols>
    <col min="2" max="2" width="19" customWidth="1"/>
    <col min="3" max="3" width="16" bestFit="1" customWidth="1"/>
    <col min="4" max="4" width="10.85546875" bestFit="1" customWidth="1"/>
    <col min="5" max="5" width="16" bestFit="1" customWidth="1"/>
    <col min="6" max="6" width="10.85546875" bestFit="1" customWidth="1"/>
    <col min="7" max="7" width="12.28515625" bestFit="1" customWidth="1"/>
    <col min="8" max="8" width="12.7109375" customWidth="1"/>
    <col min="9" max="9" width="16" bestFit="1" customWidth="1"/>
    <col min="10" max="10" width="12.28515625" bestFit="1" customWidth="1"/>
  </cols>
  <sheetData>
    <row r="3" spans="2:12" x14ac:dyDescent="0.25">
      <c r="B3" s="73" t="s">
        <v>75</v>
      </c>
      <c r="C3" s="63" t="s">
        <v>37</v>
      </c>
    </row>
    <row r="6" spans="2:12" x14ac:dyDescent="0.25">
      <c r="B6" s="64" t="s">
        <v>76</v>
      </c>
      <c r="C6" s="66"/>
      <c r="D6" s="66"/>
      <c r="H6" s="64" t="s">
        <v>82</v>
      </c>
      <c r="I6" s="65"/>
      <c r="J6" s="65"/>
      <c r="K6" s="65"/>
    </row>
    <row r="8" spans="2:12" x14ac:dyDescent="0.25">
      <c r="B8" s="70" t="s">
        <v>77</v>
      </c>
      <c r="C8" s="71"/>
      <c r="D8" s="72">
        <f>COUNTIFS(data[Geography],C3)</f>
        <v>53</v>
      </c>
    </row>
    <row r="9" spans="2:12" x14ac:dyDescent="0.25">
      <c r="I9" s="63"/>
      <c r="J9" s="63" t="s">
        <v>1</v>
      </c>
      <c r="K9" s="63" t="s">
        <v>50</v>
      </c>
    </row>
    <row r="10" spans="2:12" x14ac:dyDescent="0.25">
      <c r="B10" s="62"/>
      <c r="C10" s="67" t="s">
        <v>79</v>
      </c>
      <c r="D10" s="67" t="s">
        <v>56</v>
      </c>
      <c r="I10" s="32" t="s">
        <v>2</v>
      </c>
      <c r="J10" s="68">
        <f>SUMIFS(data[Amount],data[Sales Person],$I10,data[Geography],C3)</f>
        <v>25655</v>
      </c>
      <c r="K10">
        <f>SUMIFS(data[Units],data[Sales Person],$I10,data[Geography],C3)</f>
        <v>453</v>
      </c>
      <c r="L10" s="56">
        <f>IF(J10&gt;12000,1,-1)</f>
        <v>1</v>
      </c>
    </row>
    <row r="11" spans="2:12" x14ac:dyDescent="0.25">
      <c r="B11" t="s">
        <v>78</v>
      </c>
      <c r="C11" s="69">
        <f>SUMIFS(data[Amount],data[Geography],C3)</f>
        <v>218813</v>
      </c>
      <c r="D11" s="68">
        <f>AVERAGEIFS(data[Amount],data[Geography],C3)</f>
        <v>4128.5471698113206</v>
      </c>
      <c r="I11" s="32" t="s">
        <v>8</v>
      </c>
      <c r="J11" s="68">
        <f>SUMIFS(data[Amount],data[Sales Person],$I11,data[Geography],C3)</f>
        <v>20125</v>
      </c>
      <c r="K11">
        <f>SUMIFS(data[Units],data[Sales Person],$I11,data[Geography],C3)</f>
        <v>711</v>
      </c>
      <c r="L11" s="56">
        <f>IF(J11&gt;12000,1,-1)</f>
        <v>1</v>
      </c>
    </row>
    <row r="12" spans="2:12" x14ac:dyDescent="0.25">
      <c r="B12" t="s">
        <v>80</v>
      </c>
      <c r="C12" s="69">
        <f>SUMIFS(data[Cost],data[Geography],C3)</f>
        <v>68922.960000000006</v>
      </c>
      <c r="D12" s="68">
        <f>AVERAGEIFS(data[Cost],data[Geography],C3)</f>
        <v>1300.43320754717</v>
      </c>
      <c r="I12" s="32" t="s">
        <v>41</v>
      </c>
      <c r="J12" s="68">
        <f>SUMIFS(data[Amount],data[Sales Person],$I12,data[Geography],C3)</f>
        <v>17283</v>
      </c>
      <c r="K12">
        <f>SUMIFS(data[Units],data[Sales Person],$I12,data[Geography],C3)</f>
        <v>882</v>
      </c>
      <c r="L12" s="56">
        <f>IF(J12&gt;12000,1,-1)</f>
        <v>1</v>
      </c>
    </row>
    <row r="13" spans="2:12" x14ac:dyDescent="0.25">
      <c r="B13" t="s">
        <v>81</v>
      </c>
      <c r="C13" s="69">
        <f>SUMIFS(data[Units],data[Geography],C3)</f>
        <v>7431</v>
      </c>
      <c r="D13" s="68">
        <f>AVERAGEIFS(data[Units],data[Geography],C3)</f>
        <v>140.20754716981133</v>
      </c>
      <c r="I13" s="32" t="s">
        <v>7</v>
      </c>
      <c r="J13" s="68">
        <f>SUMIFS(data[Amount],data[Sales Person],$I13,data[Geography],C3)</f>
        <v>43568</v>
      </c>
      <c r="K13">
        <f>SUMIFS(data[Units],data[Sales Person],$I13,data[Geography],C3)</f>
        <v>978</v>
      </c>
      <c r="L13" s="56">
        <f>IF(J13&gt;12000,1,-1)</f>
        <v>1</v>
      </c>
    </row>
    <row r="14" spans="2:12" x14ac:dyDescent="0.25">
      <c r="I14" s="32" t="s">
        <v>6</v>
      </c>
      <c r="J14" s="68">
        <f>SUMIFS(data[Amount],data[Sales Person],$I14,data[Geography],C3)</f>
        <v>26985</v>
      </c>
      <c r="K14">
        <f>SUMIFS(data[Units],data[Sales Person],$I14,data[Geography],C3)</f>
        <v>1329</v>
      </c>
      <c r="L14" s="56">
        <f t="shared" ref="L11:L19" si="0">IF(J14&gt;12000,1,-1)</f>
        <v>1</v>
      </c>
    </row>
    <row r="15" spans="2:12" x14ac:dyDescent="0.25">
      <c r="I15" s="32" t="s">
        <v>5</v>
      </c>
      <c r="J15" s="68">
        <f>SUMIFS(data[Amount],data[Sales Person],$I15,data[Geography],C3)</f>
        <v>14504</v>
      </c>
      <c r="K15">
        <f>SUMIFS(data[Units],data[Sales Person],$I15,data[Geography],C3)</f>
        <v>156</v>
      </c>
      <c r="L15" s="56">
        <f t="shared" si="0"/>
        <v>1</v>
      </c>
    </row>
    <row r="16" spans="2:12" x14ac:dyDescent="0.25">
      <c r="I16" s="32" t="s">
        <v>3</v>
      </c>
      <c r="J16" s="68">
        <f>SUMIFS(data[Amount],data[Sales Person],$I16,data[Geography],C3)</f>
        <v>16821</v>
      </c>
      <c r="K16">
        <f>SUMIFS(data[Units],data[Sales Person],$I16,data[Geography],C3)</f>
        <v>1161</v>
      </c>
      <c r="L16" s="56">
        <f t="shared" si="0"/>
        <v>1</v>
      </c>
    </row>
    <row r="17" spans="9:12" x14ac:dyDescent="0.25">
      <c r="I17" s="32" t="s">
        <v>9</v>
      </c>
      <c r="J17" s="68">
        <f>SUMIFS(data[Amount],data[Sales Person],$I17,data[Geography],C3)</f>
        <v>21434</v>
      </c>
      <c r="K17">
        <f>SUMIFS(data[Units],data[Sales Person],$I17,data[Geography],C3)</f>
        <v>1116</v>
      </c>
      <c r="L17" s="56">
        <f t="shared" si="0"/>
        <v>1</v>
      </c>
    </row>
    <row r="18" spans="9:12" x14ac:dyDescent="0.25">
      <c r="I18" s="32" t="s">
        <v>10</v>
      </c>
      <c r="J18" s="68">
        <f>SUMIFS(data[Amount],data[Sales Person],$I18,data[Geography],C3)</f>
        <v>7987</v>
      </c>
      <c r="K18">
        <f>SUMIFS(data[Units],data[Sales Person],$I18,data[Geography],C3)</f>
        <v>345</v>
      </c>
      <c r="L18" s="56">
        <f t="shared" si="0"/>
        <v>-1</v>
      </c>
    </row>
    <row r="19" spans="9:12" x14ac:dyDescent="0.25">
      <c r="I19" s="32" t="s">
        <v>40</v>
      </c>
      <c r="J19" s="68">
        <f>SUMIFS(data[Amount],data[Sales Person],$I19,data[Geography],C3)</f>
        <v>24451</v>
      </c>
      <c r="K19">
        <f>SUMIFS(data[Units],data[Sales Person],$I19,data[Geography],C3)</f>
        <v>300</v>
      </c>
      <c r="L19" s="56">
        <f t="shared" si="0"/>
        <v>1</v>
      </c>
    </row>
  </sheetData>
  <mergeCells count="3">
    <mergeCell ref="B6:D6"/>
    <mergeCell ref="B8:C8"/>
    <mergeCell ref="H6:K6"/>
  </mergeCells>
  <conditionalFormatting sqref="K8">
    <cfRule type="iconSet" priority="6">
      <iconSet iconSet="3Symbols2">
        <cfvo type="percent" val="0"/>
        <cfvo type="percent" val="33"/>
        <cfvo type="percent" val="67"/>
      </iconSet>
    </cfRule>
  </conditionalFormatting>
  <conditionalFormatting sqref="J9:J19">
    <cfRule type="dataBar" priority="3">
      <dataBar>
        <cfvo type="min"/>
        <cfvo type="max"/>
        <color rgb="FF638EC6"/>
      </dataBar>
      <extLst>
        <ext xmlns:x14="http://schemas.microsoft.com/office/spreadsheetml/2009/9/main" uri="{B025F937-C7B1-47D3-B67F-A62EFF666E3E}">
          <x14:id>{A625F05A-52C2-4781-A6C9-AE3AE346DE48}</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A625F05A-52C2-4781-A6C9-AE3AE346DE48}">
            <x14:dataBar minLength="0" maxLength="100" border="1" negativeBarBorderColorSameAsPositive="0">
              <x14:cfvo type="autoMin"/>
              <x14:cfvo type="autoMax"/>
              <x14:borderColor rgb="FF638EC6"/>
              <x14:negativeFillColor rgb="FFFF0000"/>
              <x14:negativeBorderColor rgb="FFFF0000"/>
              <x14:axisColor rgb="FF000000"/>
            </x14:dataBar>
          </x14:cfRule>
          <xm:sqref>J9:J19</xm:sqref>
        </x14:conditionalFormatting>
        <x14:conditionalFormatting xmlns:xm="http://schemas.microsoft.com/office/excel/2006/main">
          <x14:cfRule type="iconSet" priority="2" id="{BE6F20A9-1B38-4E2B-8491-AE7C2092D036}">
            <x14:iconSet iconSet="3Symbols" showValue="0" custom="1">
              <x14:cfvo type="percent">
                <xm:f>0</xm:f>
              </x14:cfvo>
              <x14:cfvo type="num">
                <xm:f>0</xm:f>
              </x14:cfvo>
              <x14:cfvo type="num">
                <xm:f>1</xm:f>
              </x14:cfvo>
              <x14:cfIcon iconSet="3Symbols" iconId="0"/>
              <x14:cfIcon iconSet="NoIcons" iconId="0"/>
              <x14:cfIcon iconSet="3Symbols" iconId="2"/>
            </x14:iconSet>
          </x14:cfRule>
          <xm:sqref>L10:L19</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F1059AE7-98E7-492D-99A2-B770734B8010}">
          <x14:formula1>
            <xm:f>'Sales By Country With Pivot '!$D$7:$D$12</xm:f>
          </x14:formula1>
          <xm:sqref>C3</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773A8-8928-4866-AB09-D00A918336A8}">
  <dimension ref="B3:F26"/>
  <sheetViews>
    <sheetView tabSelected="1" workbookViewId="0">
      <selection activeCell="J21" sqref="J21"/>
    </sheetView>
  </sheetViews>
  <sheetFormatPr defaultRowHeight="15" x14ac:dyDescent="0.25"/>
  <cols>
    <col min="2" max="2" width="21.85546875" bestFit="1" customWidth="1"/>
    <col min="3" max="3" width="14.85546875" bestFit="1" customWidth="1"/>
    <col min="4" max="4" width="12.28515625" bestFit="1" customWidth="1"/>
    <col min="5" max="5" width="10.85546875" bestFit="1" customWidth="1"/>
    <col min="6" max="6" width="8" bestFit="1" customWidth="1"/>
  </cols>
  <sheetData>
    <row r="3" spans="2:6" x14ac:dyDescent="0.25">
      <c r="B3" s="31" t="s">
        <v>66</v>
      </c>
      <c r="C3" t="s">
        <v>67</v>
      </c>
      <c r="D3" t="s">
        <v>68</v>
      </c>
      <c r="E3" t="s">
        <v>74</v>
      </c>
      <c r="F3" t="s">
        <v>83</v>
      </c>
    </row>
    <row r="4" spans="2:6" x14ac:dyDescent="0.25">
      <c r="B4" s="32" t="s">
        <v>4</v>
      </c>
      <c r="C4" s="53">
        <v>33551</v>
      </c>
      <c r="D4" s="53">
        <v>1566</v>
      </c>
      <c r="E4" s="59">
        <v>14946.919999999998</v>
      </c>
      <c r="F4" s="74">
        <v>0.44549849482876808</v>
      </c>
    </row>
    <row r="5" spans="2:6" x14ac:dyDescent="0.25">
      <c r="B5" s="32" t="s">
        <v>24</v>
      </c>
      <c r="C5" s="53">
        <v>35378</v>
      </c>
      <c r="D5" s="53">
        <v>1044</v>
      </c>
      <c r="E5" s="59">
        <v>30189.32</v>
      </c>
      <c r="F5" s="74">
        <v>0.85333597150771667</v>
      </c>
    </row>
    <row r="6" spans="2:6" x14ac:dyDescent="0.25">
      <c r="B6" s="32" t="s">
        <v>21</v>
      </c>
      <c r="C6" s="53">
        <v>37772</v>
      </c>
      <c r="D6" s="53">
        <v>1308</v>
      </c>
      <c r="E6" s="59">
        <v>26000</v>
      </c>
      <c r="F6" s="74">
        <v>0.68834056973419466</v>
      </c>
    </row>
    <row r="7" spans="2:6" x14ac:dyDescent="0.25">
      <c r="B7" s="32" t="s">
        <v>31</v>
      </c>
      <c r="C7" s="53">
        <v>39263</v>
      </c>
      <c r="D7" s="53">
        <v>1683</v>
      </c>
      <c r="E7" s="59">
        <v>29518.43</v>
      </c>
      <c r="F7" s="74">
        <v>0.75181290273285284</v>
      </c>
    </row>
    <row r="8" spans="2:6" x14ac:dyDescent="0.25">
      <c r="B8" s="32" t="s">
        <v>14</v>
      </c>
      <c r="C8" s="53">
        <v>43183</v>
      </c>
      <c r="D8" s="53">
        <v>2022</v>
      </c>
      <c r="E8" s="59">
        <v>19525.600000000002</v>
      </c>
      <c r="F8" s="74">
        <v>0.45215941458444298</v>
      </c>
    </row>
    <row r="9" spans="2:6" x14ac:dyDescent="0.25">
      <c r="B9" s="32" t="s">
        <v>19</v>
      </c>
      <c r="C9" s="53">
        <v>44744</v>
      </c>
      <c r="D9" s="53">
        <v>1956</v>
      </c>
      <c r="E9" s="59">
        <v>29800.160000000003</v>
      </c>
      <c r="F9" s="74">
        <v>0.66601466118362251</v>
      </c>
    </row>
    <row r="10" spans="2:6" x14ac:dyDescent="0.25">
      <c r="B10" s="32" t="s">
        <v>13</v>
      </c>
      <c r="C10" s="53">
        <v>47271</v>
      </c>
      <c r="D10" s="53">
        <v>1881</v>
      </c>
      <c r="E10" s="59">
        <v>29721.27</v>
      </c>
      <c r="F10" s="74">
        <v>0.62874214634765502</v>
      </c>
    </row>
    <row r="11" spans="2:6" x14ac:dyDescent="0.25">
      <c r="B11" s="32" t="s">
        <v>18</v>
      </c>
      <c r="C11" s="53">
        <v>52150</v>
      </c>
      <c r="D11" s="53">
        <v>1752</v>
      </c>
      <c r="E11" s="59">
        <v>40814.559999999998</v>
      </c>
      <c r="F11" s="74">
        <v>0.78263777564717163</v>
      </c>
    </row>
    <row r="12" spans="2:6" x14ac:dyDescent="0.25">
      <c r="B12" s="32" t="s">
        <v>20</v>
      </c>
      <c r="C12" s="53">
        <v>54712</v>
      </c>
      <c r="D12" s="53">
        <v>2196</v>
      </c>
      <c r="E12" s="59">
        <v>31390.480000000003</v>
      </c>
      <c r="F12" s="74">
        <v>0.57374031291124439</v>
      </c>
    </row>
    <row r="13" spans="2:6" x14ac:dyDescent="0.25">
      <c r="B13" s="32" t="s">
        <v>23</v>
      </c>
      <c r="C13" s="53">
        <v>56644</v>
      </c>
      <c r="D13" s="53">
        <v>1812</v>
      </c>
      <c r="E13" s="59">
        <v>44884.12</v>
      </c>
      <c r="F13" s="74">
        <v>0.79238966174705183</v>
      </c>
    </row>
    <row r="14" spans="2:6" x14ac:dyDescent="0.25">
      <c r="B14" s="32" t="s">
        <v>25</v>
      </c>
      <c r="C14" s="53">
        <v>57372</v>
      </c>
      <c r="D14" s="53">
        <v>2106</v>
      </c>
      <c r="E14" s="59">
        <v>29678.099999999995</v>
      </c>
      <c r="F14" s="74">
        <v>0.51729240744614091</v>
      </c>
    </row>
    <row r="15" spans="2:6" x14ac:dyDescent="0.25">
      <c r="B15" s="32" t="s">
        <v>29</v>
      </c>
      <c r="C15" s="53">
        <v>58009</v>
      </c>
      <c r="D15" s="53">
        <v>2976</v>
      </c>
      <c r="E15" s="59">
        <v>36700.840000000004</v>
      </c>
      <c r="F15" s="74">
        <v>0.6326749297522799</v>
      </c>
    </row>
    <row r="16" spans="2:6" x14ac:dyDescent="0.25">
      <c r="B16" s="32" t="s">
        <v>16</v>
      </c>
      <c r="C16" s="53">
        <v>62111</v>
      </c>
      <c r="D16" s="53">
        <v>2154</v>
      </c>
      <c r="E16" s="59">
        <v>43177.340000000004</v>
      </c>
      <c r="F16" s="74">
        <v>0.6951641416174269</v>
      </c>
    </row>
    <row r="17" spans="2:6" x14ac:dyDescent="0.25">
      <c r="B17" s="32" t="s">
        <v>17</v>
      </c>
      <c r="C17" s="53">
        <v>63721</v>
      </c>
      <c r="D17" s="53">
        <v>2331</v>
      </c>
      <c r="E17" s="59">
        <v>56471.590000000004</v>
      </c>
      <c r="F17" s="74">
        <v>0.88623201142480512</v>
      </c>
    </row>
    <row r="18" spans="2:6" x14ac:dyDescent="0.25">
      <c r="B18" s="32" t="s">
        <v>22</v>
      </c>
      <c r="C18" s="53">
        <v>66283</v>
      </c>
      <c r="D18" s="53">
        <v>2052</v>
      </c>
      <c r="E18" s="59">
        <v>46234.960000000006</v>
      </c>
      <c r="F18" s="74">
        <v>0.69753873542235578</v>
      </c>
    </row>
    <row r="19" spans="2:6" x14ac:dyDescent="0.25">
      <c r="B19" s="32" t="s">
        <v>30</v>
      </c>
      <c r="C19" s="53">
        <v>66500</v>
      </c>
      <c r="D19" s="53">
        <v>2802</v>
      </c>
      <c r="E19" s="59">
        <v>25899.020000000011</v>
      </c>
      <c r="F19" s="74">
        <v>0.38945894736842124</v>
      </c>
    </row>
    <row r="20" spans="2:6" x14ac:dyDescent="0.25">
      <c r="B20" s="32" t="s">
        <v>15</v>
      </c>
      <c r="C20" s="53">
        <v>68971</v>
      </c>
      <c r="D20" s="53">
        <v>1533</v>
      </c>
      <c r="E20" s="59">
        <v>50988.91</v>
      </c>
      <c r="F20" s="74">
        <v>0.73928042220643464</v>
      </c>
    </row>
    <row r="21" spans="2:6" x14ac:dyDescent="0.25">
      <c r="B21" s="32" t="s">
        <v>33</v>
      </c>
      <c r="C21" s="53">
        <v>69160</v>
      </c>
      <c r="D21" s="53">
        <v>1854</v>
      </c>
      <c r="E21" s="59">
        <v>46226.020000000004</v>
      </c>
      <c r="F21" s="74">
        <v>0.6683924233661076</v>
      </c>
    </row>
    <row r="22" spans="2:6" x14ac:dyDescent="0.25">
      <c r="B22" s="32" t="s">
        <v>27</v>
      </c>
      <c r="C22" s="53">
        <v>69461</v>
      </c>
      <c r="D22" s="53">
        <v>2982</v>
      </c>
      <c r="E22" s="59">
        <v>19572.14</v>
      </c>
      <c r="F22" s="74">
        <v>0.28177164164063284</v>
      </c>
    </row>
    <row r="23" spans="2:6" x14ac:dyDescent="0.25">
      <c r="B23" s="32" t="s">
        <v>26</v>
      </c>
      <c r="C23" s="53">
        <v>70273</v>
      </c>
      <c r="D23" s="53">
        <v>2142</v>
      </c>
      <c r="E23" s="59">
        <v>58277.8</v>
      </c>
      <c r="F23" s="74">
        <v>0.82930570773981471</v>
      </c>
    </row>
    <row r="24" spans="2:6" x14ac:dyDescent="0.25">
      <c r="B24" s="32" t="s">
        <v>32</v>
      </c>
      <c r="C24" s="53">
        <v>71967</v>
      </c>
      <c r="D24" s="53">
        <v>2301</v>
      </c>
      <c r="E24" s="59">
        <v>52063.35</v>
      </c>
      <c r="F24" s="74">
        <v>0.72343365709283425</v>
      </c>
    </row>
    <row r="25" spans="2:6" x14ac:dyDescent="0.25">
      <c r="B25" s="32" t="s">
        <v>28</v>
      </c>
      <c r="C25" s="53">
        <v>72373</v>
      </c>
      <c r="D25" s="53">
        <v>3207</v>
      </c>
      <c r="E25" s="59">
        <v>39084.340000000004</v>
      </c>
      <c r="F25" s="74">
        <v>0.54004034653807365</v>
      </c>
    </row>
    <row r="26" spans="2:6" x14ac:dyDescent="0.25">
      <c r="B26" s="32" t="s">
        <v>69</v>
      </c>
      <c r="C26" s="53">
        <v>1240869</v>
      </c>
      <c r="D26" s="53">
        <v>45660</v>
      </c>
      <c r="E26" s="59">
        <v>801165.2699999999</v>
      </c>
      <c r="F26" s="74">
        <v>0.64564854952456696</v>
      </c>
    </row>
  </sheetData>
  <conditionalFormatting sqref="F1:F3 F27:F1048576">
    <cfRule type="colorScale" priority="3">
      <colorScale>
        <cfvo type="min"/>
        <cfvo type="max"/>
        <color rgb="FFFCFCFF"/>
        <color rgb="FF63BE7B"/>
      </colorScale>
    </cfRule>
  </conditionalFormatting>
  <conditionalFormatting sqref="F1:F3 F27:F1048576">
    <cfRule type="colorScale" priority="2">
      <colorScale>
        <cfvo type="min"/>
        <cfvo type="max"/>
        <color rgb="FFFCFCFF"/>
        <color rgb="FF63BE7B"/>
      </colorScale>
    </cfRule>
  </conditionalFormatting>
  <conditionalFormatting pivot="1" sqref="F4:F11 F13:F19 F21:F25">
    <cfRule type="colorScale" priority="1">
      <colorScale>
        <cfvo type="min"/>
        <cfvo type="max"/>
        <color rgb="FFFCFCFF"/>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Data</vt:lpstr>
      <vt:lpstr>Sheet1</vt:lpstr>
      <vt:lpstr>Descriptive Statistics</vt:lpstr>
      <vt:lpstr>Exploratory Data Analysis</vt:lpstr>
      <vt:lpstr>Sales By Country With Formulas</vt:lpstr>
      <vt:lpstr>Sales By Country With Pivot </vt:lpstr>
      <vt:lpstr>Top 5 Products by $ per Unit</vt:lpstr>
      <vt:lpstr>Anamoly Detection</vt:lpstr>
      <vt:lpstr>Best Sales person by country </vt:lpstr>
      <vt:lpstr>Profit Analysis</vt:lpstr>
      <vt:lpstr>Dynamic country level sales rep</vt:lpstr>
      <vt:lpstr>Which Products to discontinue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daniel ki</cp:lastModifiedBy>
  <dcterms:created xsi:type="dcterms:W3CDTF">2021-03-14T20:21:32Z</dcterms:created>
  <dcterms:modified xsi:type="dcterms:W3CDTF">2022-09-08T15:28:03Z</dcterms:modified>
</cp:coreProperties>
</file>