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comments10.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66925"/>
  <mc:AlternateContent xmlns:mc="http://schemas.openxmlformats.org/markup-compatibility/2006">
    <mc:Choice Requires="x15">
      <x15ac:absPath xmlns:x15ac="http://schemas.microsoft.com/office/spreadsheetml/2010/11/ac" url="D:\Github\PalaeoClimateGradient\data\raw\Eocene\Hollis2019SI\"/>
    </mc:Choice>
  </mc:AlternateContent>
  <xr:revisionPtr revIDLastSave="0" documentId="13_ncr:1_{6D31F071-32E9-4AC3-94B5-8E3D51F5AF0B}" xr6:coauthVersionLast="47" xr6:coauthVersionMax="47" xr10:uidLastSave="{00000000-0000-0000-0000-000000000000}"/>
  <bookViews>
    <workbookView xWindow="-120" yWindow="-120" windowWidth="29040" windowHeight="15840" tabRatio="874" activeTab="9" xr2:uid="{00000000-000D-0000-FFFF-FFFF00000000}"/>
  </bookViews>
  <sheets>
    <sheet name="Summary" sheetId="1" r:id="rId1"/>
    <sheet name="DSDP401" sheetId="11" r:id="rId2"/>
    <sheet name="Bass River" sheetId="10" r:id="rId3"/>
    <sheet name="ODP1209" sheetId="9" r:id="rId4"/>
    <sheet name="ODP865" sheetId="2" r:id="rId5"/>
    <sheet name="Sagamu Quarry" sheetId="13" r:id="rId6"/>
    <sheet name="DSDP527" sheetId="14" r:id="rId7"/>
    <sheet name="Tawanui" sheetId="4" r:id="rId8"/>
    <sheet name="Tora" sheetId="5" r:id="rId9"/>
    <sheet name="Mid-Waipara" sheetId="6" r:id="rId10"/>
    <sheet name="Hampden" sheetId="7" r:id="rId11"/>
    <sheet name="DSDP277" sheetId="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H23" i="1" l="1"/>
  <c r="AB23" i="1"/>
  <c r="V23" i="1"/>
  <c r="AN23" i="1" s="1"/>
  <c r="M59" i="8" l="1"/>
  <c r="L59" i="8"/>
  <c r="K59" i="8"/>
  <c r="J59" i="8"/>
  <c r="I59" i="8"/>
  <c r="H59" i="8"/>
  <c r="M58" i="8"/>
  <c r="L58" i="8"/>
  <c r="K58" i="8"/>
  <c r="J58" i="8"/>
  <c r="I58" i="8"/>
  <c r="H58" i="8"/>
  <c r="M57" i="8"/>
  <c r="L57" i="8"/>
  <c r="K57" i="8"/>
  <c r="J57" i="8"/>
  <c r="I57" i="8"/>
  <c r="H57" i="8"/>
  <c r="I28" i="7"/>
  <c r="H28" i="7"/>
  <c r="G28" i="7"/>
  <c r="F28" i="7"/>
  <c r="E28" i="7"/>
  <c r="D28" i="7"/>
  <c r="J49" i="6"/>
  <c r="I49" i="6"/>
  <c r="H49" i="6"/>
  <c r="G49" i="6"/>
  <c r="F49" i="6"/>
  <c r="E49" i="6"/>
  <c r="I32" i="5"/>
  <c r="H32" i="5"/>
  <c r="G32" i="5"/>
  <c r="F32" i="5"/>
  <c r="E32" i="5"/>
  <c r="D32" i="5"/>
  <c r="I22" i="4"/>
  <c r="H22" i="4"/>
  <c r="G22" i="4"/>
  <c r="F22" i="4"/>
  <c r="E22" i="4"/>
  <c r="D22" i="4"/>
  <c r="L48" i="14"/>
  <c r="K48" i="14"/>
  <c r="J48" i="14"/>
  <c r="I48" i="14"/>
  <c r="H48" i="14"/>
  <c r="G48" i="14"/>
  <c r="L47" i="14"/>
  <c r="K47" i="14"/>
  <c r="J47" i="14"/>
  <c r="I47" i="14"/>
  <c r="H47" i="14"/>
  <c r="G47" i="14"/>
  <c r="J42" i="14"/>
  <c r="I41" i="13"/>
  <c r="H41" i="13"/>
  <c r="G41" i="13"/>
  <c r="F41" i="13"/>
  <c r="E41" i="13"/>
  <c r="D41" i="13"/>
  <c r="M82" i="2"/>
  <c r="L82" i="2"/>
  <c r="K82" i="2"/>
  <c r="J82" i="2"/>
  <c r="I82" i="2"/>
  <c r="H82" i="2"/>
  <c r="M81" i="2"/>
  <c r="L81" i="2"/>
  <c r="K81" i="2"/>
  <c r="J81" i="2"/>
  <c r="I81" i="2"/>
  <c r="H81" i="2"/>
  <c r="M80" i="2"/>
  <c r="L80" i="2"/>
  <c r="K80" i="2"/>
  <c r="J80" i="2"/>
  <c r="I80" i="2"/>
  <c r="H80" i="2"/>
  <c r="L113" i="9"/>
  <c r="K113" i="9"/>
  <c r="J113" i="9"/>
  <c r="I113" i="9"/>
  <c r="H113" i="9"/>
  <c r="G113" i="9"/>
  <c r="J108" i="9"/>
  <c r="L112" i="9"/>
  <c r="K112" i="9"/>
  <c r="J112" i="9"/>
  <c r="I112" i="9"/>
  <c r="H112" i="9"/>
  <c r="G112" i="9"/>
  <c r="L47" i="10"/>
  <c r="K47" i="10"/>
  <c r="J47" i="10"/>
  <c r="I47" i="10"/>
  <c r="H47" i="10"/>
  <c r="G47" i="10"/>
  <c r="L46" i="10"/>
  <c r="K46" i="10"/>
  <c r="J46" i="10"/>
  <c r="I46" i="10"/>
  <c r="H46" i="10"/>
  <c r="G46" i="10"/>
  <c r="L46" i="11"/>
  <c r="K46" i="11"/>
  <c r="J46" i="11"/>
  <c r="I46" i="11"/>
  <c r="H46" i="11"/>
  <c r="G46" i="11"/>
  <c r="L45" i="11"/>
  <c r="K45" i="11"/>
  <c r="J45" i="11"/>
  <c r="I45" i="11"/>
  <c r="H45" i="11"/>
  <c r="G45" i="11"/>
  <c r="K40" i="11" l="1"/>
  <c r="G41" i="11"/>
  <c r="G40" i="11"/>
  <c r="M54" i="8"/>
  <c r="L54" i="8"/>
  <c r="K54" i="8"/>
  <c r="J54" i="8"/>
  <c r="I54" i="8"/>
  <c r="H54" i="8"/>
  <c r="M53" i="8"/>
  <c r="L53" i="8"/>
  <c r="K53" i="8"/>
  <c r="J53" i="8"/>
  <c r="I53" i="8"/>
  <c r="H53" i="8"/>
  <c r="M52" i="8"/>
  <c r="L52" i="8"/>
  <c r="K52" i="8"/>
  <c r="J52" i="8"/>
  <c r="I52" i="8"/>
  <c r="H52" i="8"/>
  <c r="I23" i="7"/>
  <c r="H23" i="7"/>
  <c r="G23" i="7"/>
  <c r="F23" i="7"/>
  <c r="E23" i="7"/>
  <c r="D23" i="7"/>
  <c r="J44" i="6"/>
  <c r="I44" i="6"/>
  <c r="H44" i="6"/>
  <c r="G44" i="6"/>
  <c r="F44" i="6"/>
  <c r="E44" i="6"/>
  <c r="I27" i="5"/>
  <c r="H27" i="5"/>
  <c r="G27" i="5"/>
  <c r="F27" i="5"/>
  <c r="E27" i="5"/>
  <c r="D27" i="5"/>
  <c r="I17" i="4"/>
  <c r="H17" i="4"/>
  <c r="G17" i="4"/>
  <c r="F17" i="4"/>
  <c r="E17" i="4"/>
  <c r="D17" i="4"/>
  <c r="L43" i="14"/>
  <c r="K43" i="14"/>
  <c r="J43" i="14"/>
  <c r="I43" i="14"/>
  <c r="H43" i="14"/>
  <c r="L42" i="14"/>
  <c r="K42" i="14"/>
  <c r="I42" i="14"/>
  <c r="H42" i="14"/>
  <c r="G42" i="14"/>
  <c r="G43" i="14"/>
  <c r="I36" i="13"/>
  <c r="H36" i="13"/>
  <c r="G36" i="13"/>
  <c r="F36" i="13"/>
  <c r="E36" i="13"/>
  <c r="D36" i="13"/>
  <c r="J40" i="11"/>
  <c r="J41" i="11"/>
  <c r="K41" i="11"/>
  <c r="M77" i="2"/>
  <c r="L77" i="2"/>
  <c r="K77" i="2"/>
  <c r="J77" i="2"/>
  <c r="I77" i="2"/>
  <c r="H77" i="2"/>
  <c r="M76" i="2"/>
  <c r="L76" i="2"/>
  <c r="K76" i="2"/>
  <c r="J76" i="2"/>
  <c r="I76" i="2"/>
  <c r="H76" i="2"/>
  <c r="M75" i="2"/>
  <c r="L75" i="2"/>
  <c r="K75" i="2"/>
  <c r="J75" i="2"/>
  <c r="I75" i="2"/>
  <c r="H75" i="2"/>
  <c r="K107" i="9"/>
  <c r="K108" i="9"/>
  <c r="L108" i="9"/>
  <c r="I108" i="9"/>
  <c r="H108" i="9"/>
  <c r="G108" i="9"/>
  <c r="L107" i="9"/>
  <c r="J107" i="9"/>
  <c r="I107" i="9"/>
  <c r="H107" i="9"/>
  <c r="G107" i="9"/>
  <c r="L42" i="10"/>
  <c r="K42" i="10"/>
  <c r="J42" i="10"/>
  <c r="I42" i="10"/>
  <c r="H42" i="10"/>
  <c r="L41" i="10"/>
  <c r="K41" i="10"/>
  <c r="J41" i="10"/>
  <c r="I41" i="10"/>
  <c r="H41" i="10"/>
  <c r="G42" i="10"/>
  <c r="G41" i="10"/>
  <c r="L41" i="11"/>
  <c r="H41" i="11" l="1"/>
  <c r="I41" i="11"/>
  <c r="H40" i="11"/>
  <c r="I40" i="11"/>
  <c r="L40"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P9" authorId="0" shapeId="0" xr:uid="{00000000-0006-0000-0000-000001000000}">
      <text>
        <r>
          <rPr>
            <b/>
            <sz val="9"/>
            <color indexed="81"/>
            <rFont val="Calibri"/>
            <family val="2"/>
          </rPr>
          <t>user: e.g. 
Prodeltaic
Epicontinental Sea
Coastal Shelf
Shelf
Shelf-Slope break
Upper Bathyal
Bathyal
Abyssal</t>
        </r>
      </text>
    </comment>
    <comment ref="T9" authorId="0" shapeId="0" xr:uid="{00000000-0006-0000-0000-000002000000}">
      <text>
        <r>
          <rPr>
            <b/>
            <sz val="9"/>
            <color indexed="81"/>
            <rFont val="Calibri"/>
            <family val="2"/>
          </rPr>
          <t>user: Comment on data quality, e.g.:
BIT values
Carbonate preservation
Age uncertainty
etc</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6" authorId="0" shapeId="0" xr:uid="{00000000-0006-0000-0900-000002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D6" authorId="0" shapeId="0" xr:uid="{00000000-0006-0000-0900-000003000000}">
      <text>
        <r>
          <rPr>
            <b/>
            <sz val="9"/>
            <color indexed="81"/>
            <rFont val="Calibri"/>
            <family val="2"/>
          </rPr>
          <t>user: Reference for the paleodepth / paleoenvironment. This may be the same as the proxy data source.</t>
        </r>
      </text>
    </comment>
    <comment ref="B7" authorId="0" shapeId="0" xr:uid="{00000000-0006-0000-09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B8" authorId="0" shapeId="0" xr:uid="{00000000-0006-0000-0900-000005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D8" authorId="0" shapeId="0" xr:uid="{00000000-0006-0000-0900-000006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900-000007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D9" authorId="0" shapeId="0" xr:uid="{00000000-0006-0000-0900-000008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L11" authorId="0" shapeId="0" xr:uid="{00000000-0006-0000-0900-000009000000}">
      <text>
        <r>
          <rPr>
            <b/>
            <sz val="9"/>
            <color indexed="81"/>
            <rFont val="Calibri"/>
            <family val="2"/>
          </rPr>
          <t>user: Suggest the foram group come up with an agreed set of definintions and put these as a note somewhere in here or in the paper</t>
        </r>
      </text>
    </comment>
    <comment ref="M11" authorId="0" shapeId="0" xr:uid="{00000000-0006-0000-0900-00000A000000}">
      <text>
        <r>
          <rPr>
            <b/>
            <sz val="9"/>
            <color indexed="81"/>
            <rFont val="Calibri"/>
            <family val="2"/>
          </rPr>
          <t xml:space="preserve">user: </t>
        </r>
        <r>
          <rPr>
            <sz val="9"/>
            <color indexed="81"/>
            <rFont val="Calibri"/>
            <family val="2"/>
          </rPr>
          <t>reference for the preservation assessment. I'd favour an independent assessment from the DeepMIP authors - that way we're consistent about how these are being judged. But if there's strong reasons for using an independent reference, then include it here (e.g. a site where no one in DeepMIP team has seen the forams).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6" authorId="0" shapeId="0" xr:uid="{00000000-0006-0000-0A00-000002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0A00-000003000000}">
      <text>
        <r>
          <rPr>
            <b/>
            <sz val="9"/>
            <color indexed="81"/>
            <rFont val="Calibri"/>
            <family val="2"/>
          </rPr>
          <t>user: Reference for the paleodepth / paleoenvironment. This may be the same as the proxy data source.</t>
        </r>
      </text>
    </comment>
    <comment ref="B7" authorId="0" shapeId="0" xr:uid="{00000000-0006-0000-0A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B8" authorId="0" shapeId="0" xr:uid="{00000000-0006-0000-0A00-000005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C8" authorId="0" shapeId="0" xr:uid="{00000000-0006-0000-0A00-000006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A00-000007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C9" authorId="0" shapeId="0" xr:uid="{00000000-0006-0000-0A00-000008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K11" authorId="0" shapeId="0" xr:uid="{00000000-0006-0000-0A00-000009000000}">
      <text>
        <r>
          <rPr>
            <b/>
            <sz val="9"/>
            <color indexed="81"/>
            <rFont val="Calibri"/>
            <family val="2"/>
          </rPr>
          <t>user: Suggest the foram group come up with an agreed set of definintions and put these as a note somewhere in here or in the paper</t>
        </r>
      </text>
    </comment>
    <comment ref="L11" authorId="0" shapeId="0" xr:uid="{00000000-0006-0000-0A00-00000A000000}">
      <text>
        <r>
          <rPr>
            <b/>
            <sz val="9"/>
            <color indexed="81"/>
            <rFont val="Calibri"/>
            <family val="2"/>
          </rPr>
          <t xml:space="preserve">user: </t>
        </r>
        <r>
          <rPr>
            <sz val="9"/>
            <color indexed="81"/>
            <rFont val="Calibri"/>
            <family val="2"/>
          </rPr>
          <t>reference for the preservation assessment. I'd favour an independent assessment from the DeepMIP authors - that way we're consistent about how these are being judged. But if there's strong reasons for using an independent reference, then include it here (e.g. a site where no one in DeepMIP team has seen the forams).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6" authorId="0" shapeId="0" xr:uid="{00000000-0006-0000-0B00-000001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0B00-000002000000}">
      <text>
        <r>
          <rPr>
            <b/>
            <sz val="9"/>
            <color indexed="81"/>
            <rFont val="Calibri"/>
            <family val="2"/>
          </rPr>
          <t>user: Reference for the paleodepth / paleoenvironment. This may be the same as the proxy data source.</t>
        </r>
      </text>
    </comment>
    <comment ref="B7" authorId="0" shapeId="0" xr:uid="{00000000-0006-0000-0B00-000003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C7" authorId="0" shapeId="0" xr:uid="{00000000-0006-0000-0B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B8" authorId="0" shapeId="0" xr:uid="{00000000-0006-0000-0B00-000005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C8" authorId="0" shapeId="0" xr:uid="{00000000-0006-0000-0B00-000006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B00-000007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O11" authorId="0" shapeId="0" xr:uid="{00000000-0006-0000-0B00-000008000000}">
      <text>
        <r>
          <rPr>
            <b/>
            <sz val="9"/>
            <color indexed="81"/>
            <rFont val="Calibri"/>
            <family val="2"/>
          </rPr>
          <t>user: Suggest the foram group come up with an agreed set of definintions and put these as a note somewhere in here or in the paper</t>
        </r>
      </text>
    </comment>
    <comment ref="P11" authorId="0" shapeId="0" xr:uid="{00000000-0006-0000-0B00-000009000000}">
      <text>
        <r>
          <rPr>
            <b/>
            <sz val="9"/>
            <color indexed="81"/>
            <rFont val="Calibri"/>
            <family val="2"/>
          </rPr>
          <t xml:space="preserve">user: </t>
        </r>
        <r>
          <rPr>
            <sz val="9"/>
            <color indexed="81"/>
            <rFont val="Calibri"/>
            <family val="2"/>
          </rPr>
          <t>reference for the preservation assessment. I'd favour an independent assessment from the DeepMIP authors - that way we're consistent about how these are being judged. But if there's strong reasons for using an independent reference, then include it here (e.g. a site where no one in DeepMIP team has seen the forams).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6" authorId="0" shapeId="0" xr:uid="{00000000-0006-0000-0100-000001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0100-000002000000}">
      <text>
        <r>
          <rPr>
            <b/>
            <sz val="9"/>
            <color indexed="81"/>
            <rFont val="Calibri"/>
            <family val="2"/>
          </rPr>
          <t>user: Reference for the paleodepth / paleoenvironment. This may be the same as the proxy data source.</t>
        </r>
      </text>
    </comment>
    <comment ref="B7" authorId="0" shapeId="0" xr:uid="{00000000-0006-0000-0100-000003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C7" authorId="0" shapeId="0" xr:uid="{00000000-0006-0000-01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B8" authorId="0" shapeId="0" xr:uid="{00000000-0006-0000-0100-000005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C8" authorId="0" shapeId="0" xr:uid="{00000000-0006-0000-0100-000006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100-000007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N11" authorId="0" shapeId="0" xr:uid="{00000000-0006-0000-0100-000008000000}">
      <text>
        <r>
          <rPr>
            <b/>
            <sz val="9"/>
            <color indexed="81"/>
            <rFont val="Calibri"/>
            <family val="2"/>
          </rPr>
          <t>user: Suggest the foram group come up with an agreed set of definintions and put these as a note somewhere in here or in the paper</t>
        </r>
      </text>
    </comment>
    <comment ref="O11" authorId="0" shapeId="0" xr:uid="{00000000-0006-0000-0100-000009000000}">
      <text>
        <r>
          <rPr>
            <b/>
            <sz val="9"/>
            <color indexed="81"/>
            <rFont val="Calibri"/>
            <family val="2"/>
          </rPr>
          <t xml:space="preserve">user: </t>
        </r>
        <r>
          <rPr>
            <sz val="9"/>
            <color indexed="81"/>
            <rFont val="Calibri"/>
            <family val="2"/>
          </rPr>
          <t>reference for the preservation assessment. I'd favour an independent assessment from the DeepMIP authors - that way we're consistent about how these are being judged. But if there's strong reasons for using an independent reference, then include it here (e.g. a site where no one in DeepMIP team has seen the forams).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6" authorId="0" shapeId="0" xr:uid="{00000000-0006-0000-0200-000001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0200-000002000000}">
      <text>
        <r>
          <rPr>
            <b/>
            <sz val="9"/>
            <color indexed="81"/>
            <rFont val="Calibri"/>
            <family val="2"/>
          </rPr>
          <t>user: Reference for the paleodepth / paleoenvironment. This may be the same as the proxy data source.</t>
        </r>
      </text>
    </comment>
    <comment ref="B7" authorId="0" shapeId="0" xr:uid="{00000000-0006-0000-0200-000003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C7" authorId="0" shapeId="0" xr:uid="{00000000-0006-0000-02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B8" authorId="0" shapeId="0" xr:uid="{00000000-0006-0000-0200-000005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C8" authorId="0" shapeId="0" xr:uid="{00000000-0006-0000-0200-000006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200-000007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N11" authorId="0" shapeId="0" xr:uid="{00000000-0006-0000-0200-000008000000}">
      <text>
        <r>
          <rPr>
            <b/>
            <sz val="9"/>
            <color indexed="81"/>
            <rFont val="Calibri"/>
            <family val="2"/>
          </rPr>
          <t>user: Suggest the foram group come up with an agreed set of definintions and put these as a note somewhere in here or in the paper</t>
        </r>
      </text>
    </comment>
    <comment ref="O11" authorId="0" shapeId="0" xr:uid="{00000000-0006-0000-0200-000009000000}">
      <text>
        <r>
          <rPr>
            <b/>
            <sz val="9"/>
            <color indexed="81"/>
            <rFont val="Calibri"/>
            <family val="2"/>
          </rPr>
          <t xml:space="preserve">user: </t>
        </r>
        <r>
          <rPr>
            <sz val="9"/>
            <color indexed="81"/>
            <rFont val="Calibri"/>
            <family val="2"/>
          </rPr>
          <t>reference for the preservation assessment. I'd favour an independent assessment from the DeepMIP authors - that way we're consistent about how these are being judged. But if there's strong reasons for using an independent reference, then include it here (e.g. a site where no one in DeepMIP team has seen the forams).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6" authorId="0" shapeId="0" xr:uid="{00000000-0006-0000-0300-000001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0300-000002000000}">
      <text>
        <r>
          <rPr>
            <b/>
            <sz val="9"/>
            <color indexed="81"/>
            <rFont val="Calibri"/>
            <family val="2"/>
          </rPr>
          <t>user: Reference for the paleodepth / paleoenvironment. This may be the same as the proxy data source.</t>
        </r>
      </text>
    </comment>
    <comment ref="B7" authorId="0" shapeId="0" xr:uid="{00000000-0006-0000-0300-000003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C7" authorId="0" shapeId="0" xr:uid="{00000000-0006-0000-03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B8" authorId="0" shapeId="0" xr:uid="{00000000-0006-0000-0300-000005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C8" authorId="0" shapeId="0" xr:uid="{00000000-0006-0000-0300-000006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300-000007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N11" authorId="0" shapeId="0" xr:uid="{00000000-0006-0000-0300-000008000000}">
      <text>
        <r>
          <rPr>
            <b/>
            <sz val="9"/>
            <color indexed="81"/>
            <rFont val="Calibri"/>
            <family val="2"/>
          </rPr>
          <t>user: Suggest the foram group come up with an agreed set of definintions and put these as a note somewhere in here or in the paper</t>
        </r>
      </text>
    </comment>
    <comment ref="O11" authorId="0" shapeId="0" xr:uid="{00000000-0006-0000-0300-000009000000}">
      <text>
        <r>
          <rPr>
            <b/>
            <sz val="9"/>
            <color indexed="81"/>
            <rFont val="Calibri"/>
            <family val="2"/>
          </rPr>
          <t xml:space="preserve">user: </t>
        </r>
        <r>
          <rPr>
            <sz val="9"/>
            <color indexed="81"/>
            <rFont val="Calibri"/>
            <family val="2"/>
          </rPr>
          <t>reference for the preservation assessment. I'd favour an independent assessment from the DeepMIP authors - that way we're consistent about how these are being judged. But if there's strong reasons for using an independent reference, then include it here (e.g. a site where no one in DeepMIP team has seen the forams).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6" authorId="0" shapeId="0" xr:uid="{00000000-0006-0000-0400-000001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0400-000002000000}">
      <text>
        <r>
          <rPr>
            <b/>
            <sz val="9"/>
            <color indexed="81"/>
            <rFont val="Calibri"/>
            <family val="2"/>
          </rPr>
          <t>user: Reference for the paleodepth / paleoenvironment. This may be the same as the proxy data source.</t>
        </r>
      </text>
    </comment>
    <comment ref="B7" authorId="0" shapeId="0" xr:uid="{00000000-0006-0000-0400-000003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C7" authorId="0" shapeId="0" xr:uid="{00000000-0006-0000-04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B8" authorId="0" shapeId="0" xr:uid="{00000000-0006-0000-0400-000005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C8" authorId="0" shapeId="0" xr:uid="{00000000-0006-0000-0400-000006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400-000007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3" authorId="0" shapeId="0" xr:uid="{00000000-0006-0000-0500-000001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B6" authorId="0" shapeId="0" xr:uid="{00000000-0006-0000-0500-000002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0500-000003000000}">
      <text>
        <r>
          <rPr>
            <b/>
            <sz val="9"/>
            <color indexed="81"/>
            <rFont val="Calibri"/>
            <family val="2"/>
          </rPr>
          <t>user: Reference for the paleodepth / paleoenvironment. This may be the same as the proxy data source.</t>
        </r>
      </text>
    </comment>
    <comment ref="B7" authorId="0" shapeId="0" xr:uid="{00000000-0006-0000-05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C7" authorId="0" shapeId="0" xr:uid="{00000000-0006-0000-0500-000005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B8" authorId="0" shapeId="0" xr:uid="{00000000-0006-0000-0500-000006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C8" authorId="0" shapeId="0" xr:uid="{00000000-0006-0000-0500-000007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500-000008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C9" authorId="0" shapeId="0" xr:uid="{00000000-0006-0000-0500-000009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K11" authorId="0" shapeId="0" xr:uid="{00000000-0006-0000-0500-00000A000000}">
      <text>
        <r>
          <rPr>
            <b/>
            <sz val="9"/>
            <color indexed="81"/>
            <rFont val="Calibri"/>
            <family val="2"/>
          </rPr>
          <t>user: Suggest the foram group come up with an agreed set of definintions and put these as a note somewhere in here or in the paper</t>
        </r>
      </text>
    </comment>
    <comment ref="L11" authorId="0" shapeId="0" xr:uid="{00000000-0006-0000-0500-00000B000000}">
      <text>
        <r>
          <rPr>
            <b/>
            <sz val="9"/>
            <color indexed="81"/>
            <rFont val="Calibri"/>
            <family val="2"/>
          </rPr>
          <t xml:space="preserve">user: </t>
        </r>
        <r>
          <rPr>
            <sz val="9"/>
            <color indexed="81"/>
            <rFont val="Calibri"/>
            <family val="2"/>
          </rPr>
          <t>reference for the preservation assessment. I'd favour an independent assessment from the DeepMIP authors - that way we're consistent about how these are being judged. But if there's strong reasons for using an independent reference, then include it here (e.g. a site where no one in DeepMIP team has seen the forams).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6" authorId="0" shapeId="0" xr:uid="{00000000-0006-0000-0600-000001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0600-000002000000}">
      <text>
        <r>
          <rPr>
            <b/>
            <sz val="9"/>
            <color indexed="81"/>
            <rFont val="Calibri"/>
            <family val="2"/>
          </rPr>
          <t>user: Reference for the paleodepth / paleoenvironment. This may be the same as the proxy data source.</t>
        </r>
      </text>
    </comment>
    <comment ref="B7" authorId="0" shapeId="0" xr:uid="{00000000-0006-0000-0600-000003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C7" authorId="0" shapeId="0" xr:uid="{00000000-0006-0000-0600-000004000000}">
      <text>
        <r>
          <rPr>
            <b/>
            <sz val="9"/>
            <color indexed="81"/>
            <rFont val="Calibri"/>
            <family val="2"/>
          </rPr>
          <t>user: Reference for the paleodepth / paleoenvironment. This may be the same as the proxy data source.</t>
        </r>
      </text>
    </comment>
    <comment ref="B8" authorId="0" shapeId="0" xr:uid="{00000000-0006-0000-0600-000005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C8" authorId="0" shapeId="0" xr:uid="{00000000-0006-0000-0600-000006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600-000007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N11" authorId="0" shapeId="0" xr:uid="{00000000-0006-0000-0600-000008000000}">
      <text>
        <r>
          <rPr>
            <b/>
            <sz val="9"/>
            <color indexed="81"/>
            <rFont val="Calibri"/>
            <family val="2"/>
          </rPr>
          <t>user: Suggest the foram group come up with an agreed set of definintions and put these as a note somewhere in here or in the paper</t>
        </r>
      </text>
    </comment>
    <comment ref="O11" authorId="0" shapeId="0" xr:uid="{00000000-0006-0000-0600-000009000000}">
      <text>
        <r>
          <rPr>
            <b/>
            <sz val="9"/>
            <color indexed="81"/>
            <rFont val="Calibri"/>
            <family val="2"/>
          </rPr>
          <t xml:space="preserve">user: </t>
        </r>
        <r>
          <rPr>
            <sz val="9"/>
            <color indexed="81"/>
            <rFont val="Calibri"/>
            <family val="2"/>
          </rPr>
          <t>reference for the preservation assessment. I'd favour an independent assessment from the DeepMIP authors - that way we're consistent about how these are being judged. But if there's strong reasons for using an independent reference, then include it here (e.g. a site where no one in DeepMIP team has seen the forams).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3" authorId="0" shapeId="0" xr:uid="{00000000-0006-0000-0700-000001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B6" authorId="0" shapeId="0" xr:uid="{00000000-0006-0000-0700-000002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0700-000003000000}">
      <text>
        <r>
          <rPr>
            <b/>
            <sz val="9"/>
            <color indexed="81"/>
            <rFont val="Calibri"/>
            <family val="2"/>
          </rPr>
          <t>user: Reference for the paleodepth / paleoenvironment. This may be the same as the proxy data source.</t>
        </r>
      </text>
    </comment>
    <comment ref="B7" authorId="0" shapeId="0" xr:uid="{00000000-0006-0000-07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C7" authorId="0" shapeId="0" xr:uid="{00000000-0006-0000-0700-000005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B8" authorId="0" shapeId="0" xr:uid="{00000000-0006-0000-0700-000006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C8" authorId="0" shapeId="0" xr:uid="{00000000-0006-0000-0700-000007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700-000008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C9" authorId="0" shapeId="0" xr:uid="{00000000-0006-0000-0700-000009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K11" authorId="0" shapeId="0" xr:uid="{00000000-0006-0000-0700-00000A000000}">
      <text>
        <r>
          <rPr>
            <b/>
            <sz val="9"/>
            <color indexed="81"/>
            <rFont val="Calibri"/>
            <family val="2"/>
          </rPr>
          <t>user: Suggest the foram group come up with an agreed set of definintions and put these as a note somewhere in here or in the paper</t>
        </r>
      </text>
    </comment>
    <comment ref="L11" authorId="0" shapeId="0" xr:uid="{00000000-0006-0000-0700-00000B000000}">
      <text>
        <r>
          <rPr>
            <b/>
            <sz val="9"/>
            <color indexed="81"/>
            <rFont val="Calibri"/>
            <family val="2"/>
          </rPr>
          <t xml:space="preserve">user: </t>
        </r>
        <r>
          <rPr>
            <sz val="9"/>
            <color indexed="81"/>
            <rFont val="Calibri"/>
            <family val="2"/>
          </rPr>
          <t>reference for the preservation assessment. I'd favour an independent assessment from the DeepMIP authors - that way we're consistent about how these are being judged. But if there's strong reasons for using an independent reference, then include it here (e.g. a site where no one in DeepMIP team has seen the forams).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3" authorId="0" shapeId="0" xr:uid="{00000000-0006-0000-0800-000001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B6" authorId="0" shapeId="0" xr:uid="{00000000-0006-0000-0800-000002000000}">
      <text>
        <r>
          <rPr>
            <b/>
            <sz val="9"/>
            <color indexed="81"/>
            <rFont val="Calibri"/>
            <family val="2"/>
          </rPr>
          <t>user: best estimate of paleodepth; or indicative depth / paleoenvironment descriptor - e.g. "mid shelf". Ideally numbers if possible.</t>
        </r>
        <r>
          <rPr>
            <sz val="9"/>
            <color indexed="81"/>
            <rFont val="Calibri"/>
            <family val="2"/>
          </rPr>
          <t xml:space="preserve">
</t>
        </r>
      </text>
    </comment>
    <comment ref="C6" authorId="0" shapeId="0" xr:uid="{00000000-0006-0000-0800-000003000000}">
      <text>
        <r>
          <rPr>
            <b/>
            <sz val="9"/>
            <color indexed="81"/>
            <rFont val="Calibri"/>
            <family val="2"/>
          </rPr>
          <t>user: Reference for the paleodepth / paleoenvironment. This may be the same as the proxy data source.</t>
        </r>
      </text>
    </comment>
    <comment ref="B7" authorId="0" shapeId="0" xr:uid="{00000000-0006-0000-0800-000004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C7" authorId="0" shapeId="0" xr:uid="{00000000-0006-0000-0800-000005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B8" authorId="0" shapeId="0" xr:uid="{00000000-0006-0000-0800-000006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C8" authorId="0" shapeId="0" xr:uid="{00000000-0006-0000-0800-000007000000}">
      <text>
        <r>
          <rPr>
            <b/>
            <sz val="9"/>
            <color indexed="81"/>
            <rFont val="Calibri"/>
            <family val="2"/>
          </rPr>
          <t>user: Please note the timescale used in the age model above. Ideally quote to GTS2012 where there is an option between timescales.</t>
        </r>
        <r>
          <rPr>
            <sz val="9"/>
            <color indexed="81"/>
            <rFont val="Calibri"/>
            <family val="2"/>
          </rPr>
          <t xml:space="preserve">
</t>
        </r>
      </text>
    </comment>
    <comment ref="B9" authorId="0" shapeId="0" xr:uid="{00000000-0006-0000-0800-000008000000}">
      <text>
        <r>
          <rPr>
            <b/>
            <sz val="9"/>
            <color indexed="81"/>
            <rFont val="Calibri"/>
            <family val="2"/>
          </rPr>
          <t xml:space="preserve">user: Note the depth scale used. If possible include a note on the reference point (e.g. bgl for land based cores; "m above the PETM onset"; m relative to reference strata") OR DSDP / ODP / IODP - note whether mbsf, mcd, CSF, CCSF (etc. aagh!....). </t>
        </r>
      </text>
    </comment>
    <comment ref="C9" authorId="0" shapeId="0" xr:uid="{00000000-0006-0000-0800-000009000000}">
      <text>
        <r>
          <rPr>
            <b/>
            <sz val="9"/>
            <color indexed="81"/>
            <rFont val="Calibri"/>
            <family val="2"/>
          </rPr>
          <t>user: What is the age model based on? E.g. biostratigraphy (and group - calc. nanno, foram, dinos); cyclostratigraphy; magnetostrat.; radiometric dates.. Or a combination of these of others.</t>
        </r>
        <r>
          <rPr>
            <sz val="9"/>
            <color indexed="81"/>
            <rFont val="Calibri"/>
            <family val="2"/>
          </rPr>
          <t xml:space="preserve">
</t>
        </r>
      </text>
    </comment>
    <comment ref="K11" authorId="0" shapeId="0" xr:uid="{00000000-0006-0000-0800-00000A000000}">
      <text>
        <r>
          <rPr>
            <b/>
            <sz val="9"/>
            <color indexed="81"/>
            <rFont val="Calibri"/>
            <family val="2"/>
          </rPr>
          <t>user: Suggest the foram group come up with an agreed set of definintions and put these as a note somewhere in here or in the paper</t>
        </r>
      </text>
    </comment>
    <comment ref="L11" authorId="0" shapeId="0" xr:uid="{00000000-0006-0000-0800-00000B000000}">
      <text>
        <r>
          <rPr>
            <b/>
            <sz val="9"/>
            <color indexed="81"/>
            <rFont val="Calibri"/>
            <family val="2"/>
          </rPr>
          <t xml:space="preserve">user: </t>
        </r>
        <r>
          <rPr>
            <sz val="9"/>
            <color indexed="81"/>
            <rFont val="Calibri"/>
            <family val="2"/>
          </rPr>
          <t>reference for the preservation assessment. I'd favour an independent assessment from the DeepMIP authors - that way we're consistent about how these are being judged. But if there's strong reasons for using an independent reference, then include it here (e.g. a site where no one in DeepMIP team has seen the forams).</t>
        </r>
      </text>
    </comment>
  </commentList>
</comments>
</file>

<file path=xl/sharedStrings.xml><?xml version="1.0" encoding="utf-8"?>
<sst xmlns="http://schemas.openxmlformats.org/spreadsheetml/2006/main" count="3399" uniqueCount="302">
  <si>
    <t xml:space="preserve">Age </t>
  </si>
  <si>
    <t>Site</t>
  </si>
  <si>
    <t>pre-PETM</t>
  </si>
  <si>
    <t>PETM</t>
  </si>
  <si>
    <t>EECO</t>
  </si>
  <si>
    <t>Latitude</t>
    <phoneticPr fontId="27" type="noConversion"/>
  </si>
  <si>
    <t>Longitude</t>
    <phoneticPr fontId="27" type="noConversion"/>
  </si>
  <si>
    <t>Setting</t>
    <phoneticPr fontId="27" type="noConversion"/>
  </si>
  <si>
    <t>Source</t>
  </si>
  <si>
    <t>Comments</t>
    <phoneticPr fontId="27" type="noConversion"/>
  </si>
  <si>
    <t>Yes</t>
  </si>
  <si>
    <t>No</t>
  </si>
  <si>
    <t>Shelf</t>
  </si>
  <si>
    <t>Further notes/comments on data or process:</t>
    <phoneticPr fontId="27" type="noConversion"/>
  </si>
  <si>
    <t>ODP Site 865 (Pacific)</t>
  </si>
  <si>
    <t>Tripati et al., 2003</t>
  </si>
  <si>
    <t>Reference:</t>
    <phoneticPr fontId="27" type="noConversion"/>
  </si>
  <si>
    <t>Site:</t>
    <phoneticPr fontId="27" type="noConversion"/>
  </si>
  <si>
    <t>Age model notes:</t>
    <phoneticPr fontId="27" type="noConversion"/>
  </si>
  <si>
    <t>Timescale:</t>
    <phoneticPr fontId="27" type="noConversion"/>
  </si>
  <si>
    <t>Depth scale:</t>
    <phoneticPr fontId="27" type="noConversion"/>
  </si>
  <si>
    <t>Site</t>
    <phoneticPr fontId="27" type="noConversion"/>
  </si>
  <si>
    <t>Hole</t>
    <phoneticPr fontId="27" type="noConversion"/>
  </si>
  <si>
    <t>Core</t>
    <phoneticPr fontId="27" type="noConversion"/>
  </si>
  <si>
    <t>Section</t>
    <phoneticPr fontId="27" type="noConversion"/>
  </si>
  <si>
    <t>Interval (cm)</t>
    <phoneticPr fontId="27" type="noConversion"/>
  </si>
  <si>
    <t>Depth</t>
    <phoneticPr fontId="27" type="noConversion"/>
  </si>
  <si>
    <t>Mg/Ca</t>
    <phoneticPr fontId="27" type="noConversion"/>
  </si>
  <si>
    <t>Species</t>
    <phoneticPr fontId="27" type="noConversion"/>
  </si>
  <si>
    <t>No. specimens</t>
    <phoneticPr fontId="27" type="noConversion"/>
  </si>
  <si>
    <t>Preservation</t>
    <phoneticPr fontId="27" type="noConversion"/>
  </si>
  <si>
    <t>Pres. Assessment</t>
    <phoneticPr fontId="27" type="noConversion"/>
  </si>
  <si>
    <t>Sr/Ca</t>
    <phoneticPr fontId="27" type="noConversion"/>
  </si>
  <si>
    <t>Mn/Ca</t>
    <phoneticPr fontId="27" type="noConversion"/>
  </si>
  <si>
    <t>Fe/Ca</t>
    <phoneticPr fontId="27" type="noConversion"/>
  </si>
  <si>
    <t>A. soldadoensis</t>
  </si>
  <si>
    <t>Multi-specimen</t>
    <phoneticPr fontId="27" type="noConversion"/>
  </si>
  <si>
    <t>DeepMIP</t>
    <phoneticPr fontId="27" type="noConversion"/>
  </si>
  <si>
    <t>ODP 865</t>
  </si>
  <si>
    <t>Bralower &amp; Mutterlose, 1995</t>
  </si>
  <si>
    <t>Bralower et al., 1995</t>
  </si>
  <si>
    <t xml:space="preserve">recrystallised </t>
  </si>
  <si>
    <t>865B</t>
  </si>
  <si>
    <t>M. aragonensis</t>
  </si>
  <si>
    <t>Age</t>
  </si>
  <si>
    <t>9H</t>
  </si>
  <si>
    <t>120-125</t>
  </si>
  <si>
    <t>10-12</t>
  </si>
  <si>
    <t>120-122</t>
  </si>
  <si>
    <t>10H</t>
  </si>
  <si>
    <t>83-85</t>
  </si>
  <si>
    <t>4-6</t>
  </si>
  <si>
    <t>M. velascoensis</t>
  </si>
  <si>
    <t>60-62</t>
  </si>
  <si>
    <t>M. subbotinae</t>
  </si>
  <si>
    <t>mbsf</t>
  </si>
  <si>
    <t>sample ID</t>
  </si>
  <si>
    <t>f341</t>
  </si>
  <si>
    <t>GTS2015</t>
  </si>
  <si>
    <t>Hines et al., 2017</t>
  </si>
  <si>
    <t>Acarinina</t>
  </si>
  <si>
    <t>spatially-resolved</t>
  </si>
  <si>
    <t>Al/Ca</t>
  </si>
  <si>
    <t>Tawanui section, NZ</t>
  </si>
  <si>
    <t>DeepMIP</t>
  </si>
  <si>
    <t>Multi-specimen</t>
  </si>
  <si>
    <t>Morozovella</t>
  </si>
  <si>
    <t>height in section</t>
  </si>
  <si>
    <t>500-1000</t>
  </si>
  <si>
    <t>Moore &amp; Morgans, 1987; Kaiho et al., 1993</t>
  </si>
  <si>
    <t>LA-ICPMS</t>
  </si>
  <si>
    <t>Tora section, NZ</t>
  </si>
  <si>
    <t>PM 117</t>
  </si>
  <si>
    <t>PM 113</t>
  </si>
  <si>
    <t>PM112</t>
  </si>
  <si>
    <t>PM 111</t>
  </si>
  <si>
    <t>PM 108</t>
  </si>
  <si>
    <t>PM 107</t>
  </si>
  <si>
    <t>PM115</t>
  </si>
  <si>
    <t>PM113</t>
  </si>
  <si>
    <t>PM109</t>
  </si>
  <si>
    <t>PM108</t>
  </si>
  <si>
    <t>PM107</t>
  </si>
  <si>
    <t>mid-Waipara River, NZ</t>
  </si>
  <si>
    <t xml:space="preserve">Morozovella </t>
  </si>
  <si>
    <t>MW109</t>
  </si>
  <si>
    <t>MW106</t>
  </si>
  <si>
    <t>MW103</t>
  </si>
  <si>
    <t>MW100</t>
  </si>
  <si>
    <t>MW98</t>
  </si>
  <si>
    <t>MW97</t>
  </si>
  <si>
    <t>Hollis et al., 2012</t>
  </si>
  <si>
    <t>foraminiferal biostratigraphy</t>
  </si>
  <si>
    <t>Hampden Beach, NZ</t>
  </si>
  <si>
    <t>HB12</t>
  </si>
  <si>
    <t>HB11</t>
  </si>
  <si>
    <t>HB10</t>
  </si>
  <si>
    <t>HB9B</t>
  </si>
  <si>
    <t>HB9A</t>
  </si>
  <si>
    <t>Morgans, 2009</t>
  </si>
  <si>
    <t>Hollis et al., 2009; Creech et al., 2010</t>
  </si>
  <si>
    <t>Hollis et al., 2015; Hines et al., 2017</t>
  </si>
  <si>
    <t>DSDP 277</t>
  </si>
  <si>
    <t>foraminifera</t>
  </si>
  <si>
    <t>Berggren et al., 1995</t>
  </si>
  <si>
    <t>primarily based on
calcareous nannofossil biostratigraphy</t>
  </si>
  <si>
    <t>Hollis et al. 2015</t>
  </si>
  <si>
    <t>Hollis et al., 2015</t>
  </si>
  <si>
    <t>865C</t>
  </si>
  <si>
    <t>ICP-OES; PETM location following Tripati &amp; Elderfield 2004 i.e. everything &gt;102.9 mbsf in hole C is pre-PETM. End of core-PETM chosen at 102.4 mbsf, before main rise in planktonic d13C</t>
  </si>
  <si>
    <t>Tripati et al., 2003; Tripati &amp; Elderfield, 2004</t>
  </si>
  <si>
    <t>Tripati &amp; Elderfield, 2004</t>
  </si>
  <si>
    <t>ODP 1209</t>
  </si>
  <si>
    <t>Zachos et al., 2003</t>
  </si>
  <si>
    <t>ODP Site 1209 (Pacific)</t>
  </si>
  <si>
    <t>recrystallised</t>
  </si>
  <si>
    <t>mcd</t>
  </si>
  <si>
    <t>22H</t>
  </si>
  <si>
    <t>1209B</t>
  </si>
  <si>
    <t>n/a</t>
  </si>
  <si>
    <t>relative to CIE</t>
  </si>
  <si>
    <t>ICP-OES; base of PETM CIE at 211.26 mcd. End of core PETM taken to be at 211.10 mcd, sample at 211.25 mcd excluded as appears transitional</t>
  </si>
  <si>
    <t>2000-2500</t>
  </si>
  <si>
    <t>SSP 2002a</t>
  </si>
  <si>
    <t>Bass River, US</t>
  </si>
  <si>
    <t>Babila et al., 2016</t>
  </si>
  <si>
    <t>Bass River</t>
  </si>
  <si>
    <t>80-150</t>
  </si>
  <si>
    <t>Harris et al., 2010; Stassen et al., 2012</t>
  </si>
  <si>
    <t>A.soldadoensis</t>
  </si>
  <si>
    <t>glassy</t>
  </si>
  <si>
    <t>ICP-MS; 357.3 to 354 m is core PETM based on planktonic d13C, every measurement below 357.3 is included as pre-PETM</t>
  </si>
  <si>
    <t>Penman et al., 2014</t>
  </si>
  <si>
    <t>Zachos et al., 2003; Penman et al., 2014</t>
  </si>
  <si>
    <t>Bornemann et al., 2014; Gutjahr et al., 2017</t>
  </si>
  <si>
    <t>DSDP 401</t>
  </si>
  <si>
    <t>14R</t>
  </si>
  <si>
    <t>Gutjahr et al., 2017</t>
  </si>
  <si>
    <t>1800-2000</t>
  </si>
  <si>
    <t>Bornemann et al., 2014</t>
  </si>
  <si>
    <t>ICP-OES &amp; ICP-MS respectively; pre-PETM is &gt;202.63 mcd and PETM is 201.77-202.09 mcd, although bulk of chosen PETM interval may be recovery there is no change in Mg/Ca so the result is insensitive to this choice</t>
  </si>
  <si>
    <t>112-114</t>
  </si>
  <si>
    <t>122-123</t>
  </si>
  <si>
    <t>133-134</t>
  </si>
  <si>
    <t>143-145</t>
  </si>
  <si>
    <t>22-23</t>
  </si>
  <si>
    <t>32-33</t>
  </si>
  <si>
    <t>39-40</t>
  </si>
  <si>
    <t>70-71</t>
  </si>
  <si>
    <t>90-91</t>
  </si>
  <si>
    <t>64-66</t>
  </si>
  <si>
    <t>58-60</t>
  </si>
  <si>
    <t>68-70</t>
  </si>
  <si>
    <t>74-76</t>
  </si>
  <si>
    <t>79-81</t>
  </si>
  <si>
    <t>84-86</t>
  </si>
  <si>
    <t>90-92</t>
  </si>
  <si>
    <t>96-98</t>
  </si>
  <si>
    <t>98-100</t>
  </si>
  <si>
    <t>D’haenens et al., 2012</t>
  </si>
  <si>
    <t>Frieling et al., 2017</t>
  </si>
  <si>
    <t>Sagamu Quarry</t>
  </si>
  <si>
    <t>SH29</t>
  </si>
  <si>
    <t>SH28</t>
  </si>
  <si>
    <t>SH26</t>
  </si>
  <si>
    <t>SH25</t>
  </si>
  <si>
    <t>SH22</t>
  </si>
  <si>
    <t>SH21</t>
  </si>
  <si>
    <t>SH20</t>
  </si>
  <si>
    <t>SH19</t>
  </si>
  <si>
    <t>SH18</t>
  </si>
  <si>
    <t>SH17</t>
  </si>
  <si>
    <t>M. acuta</t>
  </si>
  <si>
    <t>deepMIP</t>
  </si>
  <si>
    <t>Acarinina sp.</t>
  </si>
  <si>
    <t>mbs</t>
  </si>
  <si>
    <t>DSDP Site 401 (Atlantic)</t>
  </si>
  <si>
    <t>DSDP Site 277 (Pacific)</t>
  </si>
  <si>
    <t>DSDP Site 527 (Atlantic)</t>
  </si>
  <si>
    <t>Sagamu Quarry, Nigeria</t>
  </si>
  <si>
    <t>ICP-AES; possible CIE sample excluded</t>
  </si>
  <si>
    <t>Gebhardt et al., 2011 (P4/P5 boundary between sample 26 and 28)</t>
  </si>
  <si>
    <t xml:space="preserve">Tripati et al., 2003; </t>
  </si>
  <si>
    <t>Tripati &amp; Elderfield 2004</t>
  </si>
  <si>
    <t>Thomas et al., 1999</t>
  </si>
  <si>
    <t>DSDP 527</t>
  </si>
  <si>
    <t>ICP-OES; PETM defined here as 201 to 200.5 mbsf, pre-PETM is all samples &gt;201.3 mbsf</t>
  </si>
  <si>
    <t>Tripati &amp; Elderfield, 2005</t>
  </si>
  <si>
    <t>Tripati &amp; Elderfield, 2007</t>
  </si>
  <si>
    <t>Tripati &amp; Elderfield, 2008</t>
  </si>
  <si>
    <t>Tripati &amp; Elderfield, 2009</t>
  </si>
  <si>
    <t>Tripati &amp; Elderfield, 2010</t>
  </si>
  <si>
    <t>Tripati &amp; Elderfield, 2011</t>
  </si>
  <si>
    <t>Tripati &amp; Elderfield, 2012</t>
  </si>
  <si>
    <t>Tripati &amp; Elderfield, 2013</t>
  </si>
  <si>
    <t>49-109</t>
  </si>
  <si>
    <t>21-23</t>
  </si>
  <si>
    <t>62-65</t>
  </si>
  <si>
    <t>100-103</t>
  </si>
  <si>
    <t>144-147</t>
  </si>
  <si>
    <t>20-23</t>
  </si>
  <si>
    <t>53-57</t>
  </si>
  <si>
    <t>80-83</t>
  </si>
  <si>
    <t>50-52</t>
  </si>
  <si>
    <t>52-54</t>
  </si>
  <si>
    <t>57-59</t>
  </si>
  <si>
    <t>61-63</t>
  </si>
  <si>
    <t>65-67</t>
  </si>
  <si>
    <t>69-71</t>
  </si>
  <si>
    <t>71-73</t>
  </si>
  <si>
    <t>77-80</t>
  </si>
  <si>
    <t>83-84</t>
  </si>
  <si>
    <t>92-94</t>
  </si>
  <si>
    <t>104-106</t>
  </si>
  <si>
    <t>110-112</t>
  </si>
  <si>
    <t>114-116</t>
  </si>
  <si>
    <t>122-124</t>
  </si>
  <si>
    <t>Depth mid-point)</t>
  </si>
  <si>
    <t>Depth (top)</t>
  </si>
  <si>
    <t>LP</t>
  </si>
  <si>
    <t>Mean</t>
  </si>
  <si>
    <t>Max</t>
  </si>
  <si>
    <t>Min</t>
  </si>
  <si>
    <t>Count</t>
  </si>
  <si>
    <t>LP?</t>
  </si>
  <si>
    <t>Time-slice</t>
  </si>
  <si>
    <t>Latitude:</t>
  </si>
  <si>
    <t>Longitude:</t>
  </si>
  <si>
    <t>New Zealand</t>
  </si>
  <si>
    <t>Region:</t>
  </si>
  <si>
    <t>Tora, Pukemuri Stm</t>
  </si>
  <si>
    <t xml:space="preserve">Region: </t>
  </si>
  <si>
    <t>mid-Waipara R.</t>
  </si>
  <si>
    <t>Mid-Waipara River</t>
  </si>
  <si>
    <t>Hampden Beach</t>
  </si>
  <si>
    <t>Tawanui</t>
  </si>
  <si>
    <t>Region</t>
  </si>
  <si>
    <t>Campbell Plateau</t>
  </si>
  <si>
    <t>calcareous nannofossil and foraminiferal biostratigraphy</t>
  </si>
  <si>
    <t>1000-1500 m</t>
  </si>
  <si>
    <t>Bay of Biscay, North Atlantic (DSDP leg 48)</t>
  </si>
  <si>
    <t>New Jersey, USA</t>
  </si>
  <si>
    <t>Shatsky Rise, N Pacific (ODP leg 198)</t>
  </si>
  <si>
    <t>Central Pacific (ODP Leg 143)</t>
  </si>
  <si>
    <t>Nigeria</t>
  </si>
  <si>
    <t>Walvis Ridge, S Atlantic (DSDP Leg 74)</t>
  </si>
  <si>
    <t>Morgans 2009</t>
  </si>
  <si>
    <t>Pukemuri Stream</t>
  </si>
  <si>
    <t>Supplementary Data File 4: Mg/Ca ratios from planktic foraminifera</t>
  </si>
  <si>
    <t>SST derived as follows: For each data point, 2000 random draws were performed of salinity (33-37 psu), seawater Mg/Ca (within the 95% CI given by Evans et al. [2018]), pH (+/-0.1 units of KE's preferred values), Mg/Ca-pH sensitivity of 0-8.8% per 0.1 unit (i.e. anywhere between not sensitive at all to the upper confidence interval on the modern culture calibrations). In all cases a flat probability distribution was used. Calibration uncertainty was assessed by randomly chosing either the laboratory calibrations of Evans et al. [2016] EPSL (which define a Mg/Casw-dependent Mg/Ca-T sensitivity), or the modern calibration of Kisakürek et al. [2008] with an 'H-factor0 of 0.72' applied to the pre-exponential constant [Evans &amp; Müller, 2012; Evans et al. 2016] (which maintain the modern Mg/Ca-T sensitivity in deep time). The +ve and -ve uncertainties on each data point are then the 98th and 2nd percentile of these 2000 sets of assumptions. The 'best estimate' SSTs are the 50th percentile of the subset of these 2000 draws (50%; n=1000) that use the calibrations of Evans et al. [2016], which is preferred because the available evidence suggests that the Mg/Ca-T sensitivity varies as a function of Mg/Casw. Note that the data are subject to revision following replication of that study, and that using the 50th percentile of all estimates including both calibration strategies would result in overall cooler SST. Analytical uncertainty is not considered significant.</t>
  </si>
  <si>
    <t>SST Estimate ºC</t>
  </si>
  <si>
    <t>Location (decimal º)</t>
  </si>
  <si>
    <t>Paleolocation, 52 Ma (PM)</t>
  </si>
  <si>
    <t>SST summaries for DeepMIP timeslices</t>
  </si>
  <si>
    <t>MW139</t>
  </si>
  <si>
    <t>MW136</t>
  </si>
  <si>
    <t>MW130</t>
  </si>
  <si>
    <t>MW124</t>
  </si>
  <si>
    <t>MW121</t>
  </si>
  <si>
    <t>MW118</t>
  </si>
  <si>
    <t>MW115</t>
  </si>
  <si>
    <t>MW112</t>
  </si>
  <si>
    <t>MW142</t>
  </si>
  <si>
    <t>MW133</t>
  </si>
  <si>
    <t>MW127</t>
  </si>
  <si>
    <t>Field No.</t>
  </si>
  <si>
    <t>M34/f864</t>
  </si>
  <si>
    <t>M34/f867</t>
  </si>
  <si>
    <t>M34/f861</t>
  </si>
  <si>
    <t>M34/f855</t>
  </si>
  <si>
    <t>M34/f849</t>
  </si>
  <si>
    <t>M34/f846</t>
  </si>
  <si>
    <t>M34/f843</t>
  </si>
  <si>
    <t>M34/f840</t>
  </si>
  <si>
    <t>M34/f837</t>
  </si>
  <si>
    <t>M34/f834</t>
  </si>
  <si>
    <t>M34/f831</t>
  </si>
  <si>
    <t>M34/f828</t>
  </si>
  <si>
    <t>M34/f825</t>
  </si>
  <si>
    <t>M34/f823</t>
  </si>
  <si>
    <t>M34/f822</t>
  </si>
  <si>
    <t>M34/f858</t>
  </si>
  <si>
    <t>M34/f852</t>
  </si>
  <si>
    <t>Dallanave et al. 2016; Crouch et al. in prep.</t>
  </si>
  <si>
    <t>Hollis et al., 2009; Crouch et al. in prep.</t>
  </si>
  <si>
    <t>&gt;500 m</t>
  </si>
  <si>
    <t>2150 m</t>
  </si>
  <si>
    <t>2500 m</t>
  </si>
  <si>
    <t>1500 m</t>
  </si>
  <si>
    <t>Outer shelf</t>
  </si>
  <si>
    <t>Upper - mid slope</t>
  </si>
  <si>
    <t>The spreadsheets in this file include Mg/Ca ratios for LP, PETM and EECO time slices for 11  sites. Mg/Ca ratios are reported without original author corrections. In this coversheet, the following information is provided for each site: presence/absence of time slice; location and paleolocation at 52 Ma; setting (paleodepth), data source, comment on analytical methods; and the range of temperature values for each time slice at each site (minimum, 5 percentile, mean, 95 percentile, maximum). In the following spreadsheets, data selected for each time slice are highlighted in green for LP, pink for PETM and orange for EECO. Although thermocline species are tabulated only mixed layer species are selected for SST estimates.</t>
  </si>
  <si>
    <t>Full dataset</t>
  </si>
  <si>
    <t>Setting:</t>
  </si>
  <si>
    <t>Metrics incorporating  full 90% uncertainty of individual samples</t>
  </si>
  <si>
    <t>Metrics based on  90% uncertainty of 50 percentile values for time-slice sample ensembles</t>
  </si>
  <si>
    <t>Total</t>
  </si>
  <si>
    <t>Higher confidence</t>
  </si>
  <si>
    <t>NZFR</t>
  </si>
  <si>
    <t>2.5f</t>
  </si>
  <si>
    <t>50f</t>
  </si>
  <si>
    <t>97.5f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</si>
</sst>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7">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Light"/>
      <family val="2"/>
      <scheme val="major"/>
    </font>
    <font>
      <b/>
      <sz val="11"/>
      <color indexed="8"/>
      <name val="Calibri Light"/>
      <family val="2"/>
    </font>
    <font>
      <sz val="11"/>
      <color indexed="8"/>
      <name val="Calibri Light"/>
      <family val="2"/>
    </font>
    <font>
      <b/>
      <sz val="11"/>
      <color theme="1"/>
      <name val="Calibri Light"/>
      <family val="2"/>
      <scheme val="major"/>
    </font>
    <font>
      <b/>
      <sz val="9"/>
      <color indexed="81"/>
      <name val="Calibri"/>
      <family val="2"/>
    </font>
    <font>
      <sz val="11"/>
      <color indexed="8"/>
      <name val="Calibri"/>
      <family val="2"/>
    </font>
    <font>
      <b/>
      <sz val="11"/>
      <color indexed="8"/>
      <name val="Calibri"/>
      <family val="2"/>
    </font>
    <font>
      <sz val="11"/>
      <name val="Calibri"/>
      <family val="2"/>
    </font>
    <font>
      <b/>
      <sz val="10"/>
      <name val="Arial"/>
      <family val="2"/>
    </font>
    <font>
      <b/>
      <sz val="11"/>
      <name val="Calibri"/>
      <family val="2"/>
    </font>
    <font>
      <sz val="11"/>
      <name val="Calibri"/>
      <family val="2"/>
      <scheme val="minor"/>
    </font>
    <font>
      <i/>
      <sz val="11"/>
      <name val="Calabri"/>
    </font>
    <font>
      <sz val="11"/>
      <color indexed="10"/>
      <name val="Calibri"/>
      <family val="2"/>
    </font>
    <font>
      <sz val="9"/>
      <color indexed="81"/>
      <name val="Calibri"/>
      <family val="2"/>
    </font>
    <font>
      <i/>
      <sz val="11"/>
      <name val="Calibri"/>
      <family val="2"/>
      <scheme val="minor"/>
    </font>
    <font>
      <sz val="10"/>
      <name val="Verdana"/>
      <family val="2"/>
    </font>
    <font>
      <sz val="10"/>
      <name val="Arial"/>
      <family val="2"/>
    </font>
    <font>
      <sz val="10"/>
      <name val="MS Sans Serif"/>
      <family val="2"/>
    </font>
    <font>
      <sz val="11"/>
      <color rgb="FF9C6500"/>
      <name val="Calibri"/>
      <family val="2"/>
      <scheme val="minor"/>
    </font>
    <font>
      <b/>
      <sz val="18"/>
      <color theme="3"/>
      <name val="Calibri Light"/>
      <family val="2"/>
      <scheme val="major"/>
    </font>
    <font>
      <sz val="12"/>
      <color theme="1"/>
      <name val="Calibri"/>
      <family val="2"/>
      <scheme val="minor"/>
    </font>
    <font>
      <sz val="12"/>
      <color rgb="FF9C0006"/>
      <name val="Calibri"/>
      <family val="2"/>
      <scheme val="minor"/>
    </font>
    <font>
      <b/>
      <sz val="10"/>
      <color indexed="8"/>
      <name val="Calibri"/>
      <family val="2"/>
    </font>
    <font>
      <sz val="10"/>
      <color indexed="8"/>
      <name val="Calibri"/>
      <family val="2"/>
    </font>
    <font>
      <sz val="10"/>
      <color theme="1"/>
      <name val="Calibri"/>
      <family val="2"/>
      <scheme val="minor"/>
    </font>
    <font>
      <sz val="10"/>
      <name val="Calibri"/>
      <family val="2"/>
    </font>
    <font>
      <b/>
      <sz val="10"/>
      <name val="Calibri"/>
      <family val="2"/>
    </font>
    <font>
      <sz val="10"/>
      <name val="Calibri"/>
      <family val="2"/>
      <scheme val="minor"/>
    </font>
    <font>
      <i/>
      <sz val="10"/>
      <name val="Calibri"/>
      <family val="2"/>
      <scheme val="minor"/>
    </font>
    <font>
      <sz val="10"/>
      <color indexed="10"/>
      <name val="Calibri"/>
      <family val="2"/>
    </font>
    <font>
      <b/>
      <sz val="12"/>
      <color indexed="8"/>
      <name val="Calibri"/>
      <family val="2"/>
    </font>
    <font>
      <sz val="12"/>
      <color indexed="8"/>
      <name val="Calibri"/>
      <family val="2"/>
    </font>
    <font>
      <b/>
      <sz val="10"/>
      <color rgb="FF000000"/>
      <name val="Calibri"/>
      <family val="2"/>
      <scheme val="minor"/>
    </font>
    <font>
      <sz val="10"/>
      <color rgb="FF000000"/>
      <name val="Calibri"/>
      <family val="2"/>
      <scheme val="minor"/>
    </font>
    <font>
      <i/>
      <sz val="10"/>
      <color theme="1"/>
      <name val="Calibri"/>
      <family val="2"/>
      <scheme val="minor"/>
    </font>
    <font>
      <sz val="10"/>
      <color rgb="FF000000"/>
      <name val="Calibri"/>
      <family val="2"/>
    </font>
    <font>
      <b/>
      <sz val="10"/>
      <color rgb="FFFF0000"/>
      <name val="Calibri"/>
      <family val="2"/>
    </font>
    <font>
      <sz val="10"/>
      <color rgb="FFFF0000"/>
      <name val="Calibri"/>
      <family val="2"/>
    </font>
    <font>
      <b/>
      <sz val="12"/>
      <color theme="1"/>
      <name val="Calibri"/>
      <family val="2"/>
      <scheme val="minor"/>
    </font>
    <font>
      <b/>
      <sz val="10"/>
      <color theme="1"/>
      <name val="Calibri"/>
      <family val="2"/>
      <scheme val="minor"/>
    </font>
    <font>
      <b/>
      <sz val="1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5" tint="0.59999389629810485"/>
        <bgColor indexed="64"/>
      </patternFill>
    </fill>
    <fill>
      <patternFill patternType="solid">
        <fgColor theme="7"/>
        <bgColor indexed="64"/>
      </patternFill>
    </fill>
    <fill>
      <patternFill patternType="solid">
        <fgColor rgb="FFFFFF00"/>
        <bgColor indexed="64"/>
      </patternFill>
    </fill>
    <fill>
      <patternFill patternType="solid">
        <fgColor theme="8" tint="0.79998168889431442"/>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0">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33" fillId="0" borderId="0"/>
    <xf numFmtId="0" fontId="32" fillId="0" borderId="0"/>
    <xf numFmtId="0" fontId="31" fillId="0" borderId="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xf numFmtId="0" fontId="34" fillId="4" borderId="0" applyNumberFormat="0" applyBorder="0" applyAlignment="0" applyProtection="0"/>
    <xf numFmtId="0" fontId="1" fillId="8" borderId="8" applyNumberFormat="0" applyFont="0" applyAlignment="0" applyProtection="0"/>
    <xf numFmtId="0" fontId="35" fillId="0" borderId="0" applyNumberFormat="0" applyFill="0" applyBorder="0" applyAlignment="0" applyProtection="0"/>
    <xf numFmtId="0" fontId="1" fillId="0" borderId="0"/>
    <xf numFmtId="0" fontId="1" fillId="0" borderId="0"/>
    <xf numFmtId="0" fontId="36" fillId="0" borderId="0"/>
    <xf numFmtId="0" fontId="37" fillId="3" borderId="0" applyNumberFormat="0" applyBorder="0" applyAlignment="0" applyProtection="0"/>
  </cellStyleXfs>
  <cellXfs count="479">
    <xf numFmtId="0" fontId="0" fillId="0" borderId="0" xfId="0"/>
    <xf numFmtId="0" fontId="16" fillId="0" borderId="0" xfId="0" applyFont="1" applyAlignment="1">
      <alignment horizontal="center"/>
    </xf>
    <xf numFmtId="0" fontId="16" fillId="0" borderId="0" xfId="0" applyFont="1" applyAlignment="1">
      <alignment vertical="center"/>
    </xf>
    <xf numFmtId="0" fontId="16" fillId="33" borderId="0" xfId="0" applyFont="1" applyFill="1" applyAlignment="1">
      <alignment horizontal="center" vertical="center"/>
    </xf>
    <xf numFmtId="0" fontId="16" fillId="0" borderId="0" xfId="0" applyFont="1" applyAlignment="1">
      <alignment horizontal="center" vertical="center"/>
    </xf>
    <xf numFmtId="0" fontId="19" fillId="0" borderId="0" xfId="0" applyFont="1" applyAlignment="1">
      <alignment horizontal="center" vertical="center"/>
    </xf>
    <xf numFmtId="0" fontId="19" fillId="0" borderId="0" xfId="0" applyFont="1" applyAlignment="1">
      <alignment horizontal="center"/>
    </xf>
    <xf numFmtId="0" fontId="0" fillId="0" borderId="0" xfId="0" applyAlignment="1">
      <alignment horizontal="center"/>
    </xf>
    <xf numFmtId="0" fontId="19" fillId="33" borderId="21" xfId="0" applyFont="1" applyFill="1" applyBorder="1" applyAlignment="1">
      <alignment horizontal="center" vertical="center"/>
    </xf>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7" fillId="33" borderId="10" xfId="0" applyFont="1" applyFill="1" applyBorder="1" applyAlignment="1">
      <alignment horizontal="center" vertical="center"/>
    </xf>
    <xf numFmtId="0" fontId="17" fillId="33" borderId="12" xfId="0" applyFont="1" applyFill="1" applyBorder="1" applyAlignment="1">
      <alignment horizontal="center" vertical="center"/>
    </xf>
    <xf numFmtId="0" fontId="17" fillId="33" borderId="0" xfId="0" applyFont="1" applyFill="1" applyAlignment="1">
      <alignment horizontal="center" vertical="center"/>
    </xf>
    <xf numFmtId="0" fontId="19" fillId="33" borderId="21" xfId="0" applyFont="1" applyFill="1" applyBorder="1" applyAlignment="1">
      <alignment horizontal="center"/>
    </xf>
    <xf numFmtId="0" fontId="16" fillId="0" borderId="22" xfId="0" applyFont="1" applyBorder="1" applyAlignment="1">
      <alignment vertical="center"/>
    </xf>
    <xf numFmtId="0" fontId="16" fillId="0" borderId="25" xfId="0" applyFont="1" applyBorder="1" applyAlignment="1">
      <alignment vertical="center"/>
    </xf>
    <xf numFmtId="0" fontId="16" fillId="0" borderId="26" xfId="0" applyFont="1" applyBorder="1" applyAlignment="1">
      <alignment horizontal="center"/>
    </xf>
    <xf numFmtId="0" fontId="16" fillId="0" borderId="28" xfId="0" applyFont="1" applyBorder="1" applyAlignment="1">
      <alignment horizontal="center"/>
    </xf>
    <xf numFmtId="0" fontId="16" fillId="0" borderId="27" xfId="0" applyFont="1" applyBorder="1" applyAlignment="1">
      <alignment horizontal="center"/>
    </xf>
    <xf numFmtId="0" fontId="16" fillId="0" borderId="29" xfId="0" applyFont="1" applyBorder="1"/>
    <xf numFmtId="0" fontId="16" fillId="0" borderId="30" xfId="0" applyFont="1" applyBorder="1" applyAlignment="1">
      <alignment horizontal="center"/>
    </xf>
    <xf numFmtId="0" fontId="16" fillId="0" borderId="31" xfId="0" applyFont="1" applyBorder="1" applyAlignment="1">
      <alignment horizontal="center"/>
    </xf>
    <xf numFmtId="0" fontId="16" fillId="0" borderId="32" xfId="0" applyFont="1" applyBorder="1" applyAlignment="1">
      <alignment horizontal="center"/>
    </xf>
    <xf numFmtId="0" fontId="0" fillId="0" borderId="29" xfId="0" applyBorder="1" applyAlignment="1">
      <alignment horizontal="left" vertical="center"/>
    </xf>
    <xf numFmtId="0" fontId="16" fillId="0" borderId="29" xfId="0" applyFont="1" applyBorder="1" applyAlignment="1">
      <alignment horizontal="center"/>
    </xf>
    <xf numFmtId="0" fontId="21" fillId="0" borderId="0" xfId="0" applyFont="1"/>
    <xf numFmtId="2" fontId="0" fillId="0" borderId="0" xfId="0" applyNumberFormat="1"/>
    <xf numFmtId="0" fontId="0" fillId="0" borderId="0" xfId="0" applyAlignment="1">
      <alignment horizontal="center" vertical="center"/>
    </xf>
    <xf numFmtId="0" fontId="22" fillId="0" borderId="0" xfId="0" applyFont="1" applyAlignment="1">
      <alignment horizontal="left" vertical="center"/>
    </xf>
    <xf numFmtId="0" fontId="21" fillId="0" borderId="0" xfId="0" applyFont="1" applyAlignment="1">
      <alignment horizontal="right"/>
    </xf>
    <xf numFmtId="164" fontId="25" fillId="0" borderId="20" xfId="0" applyNumberFormat="1" applyFont="1" applyBorder="1" applyAlignment="1">
      <alignment horizontal="center" vertical="center"/>
    </xf>
    <xf numFmtId="2" fontId="25" fillId="0" borderId="21" xfId="0" applyNumberFormat="1" applyFont="1" applyBorder="1" applyAlignment="1">
      <alignment horizontal="center" vertical="center"/>
    </xf>
    <xf numFmtId="0" fontId="21" fillId="0" borderId="0" xfId="0" applyFont="1" applyAlignment="1">
      <alignment horizontal="center"/>
    </xf>
    <xf numFmtId="2" fontId="23" fillId="0" borderId="0" xfId="0" applyNumberFormat="1" applyFont="1" applyAlignment="1">
      <alignment horizontal="center" vertical="center"/>
    </xf>
    <xf numFmtId="0" fontId="23" fillId="0" borderId="0" xfId="0" applyFont="1" applyAlignment="1">
      <alignment horizontal="center" vertical="center"/>
    </xf>
    <xf numFmtId="2" fontId="23" fillId="0" borderId="0" xfId="33" applyNumberFormat="1" applyFont="1" applyAlignment="1">
      <alignment horizontal="center" vertical="center"/>
    </xf>
    <xf numFmtId="2" fontId="23" fillId="0" borderId="14" xfId="0" applyNumberFormat="1" applyFont="1" applyBorder="1" applyAlignment="1">
      <alignment horizontal="center" vertical="center"/>
    </xf>
    <xf numFmtId="165" fontId="28" fillId="0" borderId="0" xfId="33" applyNumberFormat="1" applyFont="1" applyAlignment="1">
      <alignment horizontal="center"/>
    </xf>
    <xf numFmtId="0" fontId="21" fillId="0" borderId="15" xfId="0" applyFont="1" applyBorder="1" applyAlignment="1">
      <alignment horizontal="center"/>
    </xf>
    <xf numFmtId="0" fontId="21" fillId="0" borderId="16" xfId="0" applyFont="1" applyBorder="1" applyAlignment="1">
      <alignment horizontal="center"/>
    </xf>
    <xf numFmtId="0" fontId="21" fillId="0" borderId="16" xfId="0" applyFont="1" applyBorder="1"/>
    <xf numFmtId="2" fontId="23" fillId="0" borderId="16" xfId="0" applyNumberFormat="1" applyFont="1" applyBorder="1" applyAlignment="1">
      <alignment horizontal="center" vertical="center"/>
    </xf>
    <xf numFmtId="0" fontId="23" fillId="0" borderId="16" xfId="0" applyFont="1" applyBorder="1" applyAlignment="1">
      <alignment horizontal="center" vertical="center"/>
    </xf>
    <xf numFmtId="2" fontId="23" fillId="0" borderId="17" xfId="0" applyNumberFormat="1" applyFont="1" applyBorder="1" applyAlignment="1">
      <alignment horizontal="center" vertical="center"/>
    </xf>
    <xf numFmtId="0" fontId="16" fillId="0" borderId="22" xfId="0" applyFont="1" applyBorder="1" applyAlignment="1">
      <alignment horizontal="left" vertical="center"/>
    </xf>
    <xf numFmtId="2" fontId="25" fillId="0" borderId="19" xfId="0" applyNumberFormat="1" applyFont="1" applyBorder="1" applyAlignment="1">
      <alignment horizontal="center" vertical="center"/>
    </xf>
    <xf numFmtId="2" fontId="26" fillId="0" borderId="0" xfId="0" applyNumberFormat="1" applyFont="1" applyAlignment="1">
      <alignment horizontal="center" vertical="center"/>
    </xf>
    <xf numFmtId="2" fontId="23" fillId="0" borderId="25" xfId="0" applyNumberFormat="1" applyFont="1" applyBorder="1" applyAlignment="1">
      <alignment horizontal="center" vertical="center"/>
    </xf>
    <xf numFmtId="2" fontId="26" fillId="0" borderId="16" xfId="0" applyNumberFormat="1" applyFont="1" applyBorder="1" applyAlignment="1">
      <alignment horizontal="center" vertical="center"/>
    </xf>
    <xf numFmtId="2" fontId="23" fillId="0" borderId="16" xfId="33" applyNumberFormat="1" applyFont="1" applyBorder="1" applyAlignment="1">
      <alignment horizontal="center" vertical="center"/>
    </xf>
    <xf numFmtId="0" fontId="0" fillId="0" borderId="0" xfId="0" applyAlignment="1">
      <alignment horizontal="left" vertical="center"/>
    </xf>
    <xf numFmtId="2" fontId="21" fillId="0" borderId="25" xfId="0" applyNumberFormat="1" applyFont="1" applyBorder="1" applyAlignment="1">
      <alignment horizontal="center"/>
    </xf>
    <xf numFmtId="2" fontId="21" fillId="0" borderId="29" xfId="0" applyNumberFormat="1" applyFont="1" applyBorder="1" applyAlignment="1">
      <alignment horizontal="center"/>
    </xf>
    <xf numFmtId="0" fontId="22" fillId="0" borderId="18" xfId="0" applyFont="1" applyBorder="1" applyAlignment="1">
      <alignment horizontal="center"/>
    </xf>
    <xf numFmtId="0" fontId="22" fillId="0" borderId="19" xfId="0" applyFont="1" applyBorder="1" applyAlignment="1">
      <alignment horizontal="center"/>
    </xf>
    <xf numFmtId="2" fontId="25" fillId="0" borderId="20" xfId="0" applyNumberFormat="1" applyFont="1" applyBorder="1" applyAlignment="1">
      <alignment horizontal="center" vertical="center"/>
    </xf>
    <xf numFmtId="164" fontId="0" fillId="0" borderId="14" xfId="0" applyNumberFormat="1" applyBorder="1" applyAlignment="1">
      <alignment horizontal="center"/>
    </xf>
    <xf numFmtId="2" fontId="25" fillId="0" borderId="18" xfId="0" applyNumberFormat="1" applyFont="1" applyBorder="1" applyAlignment="1">
      <alignment horizontal="center" vertical="center"/>
    </xf>
    <xf numFmtId="0" fontId="16" fillId="0" borderId="25" xfId="0" applyFont="1" applyBorder="1" applyAlignment="1">
      <alignment horizontal="left" vertical="center"/>
    </xf>
    <xf numFmtId="165" fontId="16" fillId="0" borderId="23" xfId="0" applyNumberFormat="1" applyFont="1" applyBorder="1" applyAlignment="1">
      <alignment horizontal="center"/>
    </xf>
    <xf numFmtId="165" fontId="16" fillId="0" borderId="24" xfId="0" applyNumberFormat="1" applyFont="1" applyBorder="1" applyAlignment="1">
      <alignment horizontal="center"/>
    </xf>
    <xf numFmtId="165" fontId="16" fillId="0" borderId="26" xfId="0" applyNumberFormat="1" applyFont="1" applyBorder="1" applyAlignment="1">
      <alignment horizontal="center"/>
    </xf>
    <xf numFmtId="165" fontId="16" fillId="0" borderId="28" xfId="0" applyNumberFormat="1" applyFont="1" applyBorder="1" applyAlignment="1">
      <alignment horizontal="center"/>
    </xf>
    <xf numFmtId="165" fontId="16" fillId="0" borderId="0" xfId="0" applyNumberFormat="1" applyFont="1" applyAlignment="1">
      <alignment horizontal="center"/>
    </xf>
    <xf numFmtId="0" fontId="21" fillId="0" borderId="0" xfId="0" applyFont="1" applyAlignment="1">
      <alignment horizontal="left" vertical="center"/>
    </xf>
    <xf numFmtId="0" fontId="21" fillId="0" borderId="0" xfId="0" applyFont="1" applyAlignment="1">
      <alignment horizontal="left" vertical="center" wrapText="1"/>
    </xf>
    <xf numFmtId="0" fontId="0" fillId="0" borderId="0" xfId="0" applyAlignment="1">
      <alignment horizontal="left"/>
    </xf>
    <xf numFmtId="0" fontId="21" fillId="0" borderId="34" xfId="0" applyFont="1" applyBorder="1" applyAlignment="1">
      <alignment horizontal="center"/>
    </xf>
    <xf numFmtId="2" fontId="23" fillId="0" borderId="34" xfId="0" applyNumberFormat="1" applyFont="1" applyBorder="1" applyAlignment="1">
      <alignment horizontal="center" vertical="center"/>
    </xf>
    <xf numFmtId="2" fontId="23" fillId="0" borderId="35" xfId="0" applyNumberFormat="1" applyFont="1" applyBorder="1" applyAlignment="1">
      <alignment horizontal="center" vertical="center"/>
    </xf>
    <xf numFmtId="2" fontId="26" fillId="0" borderId="34" xfId="0" applyNumberFormat="1" applyFont="1" applyBorder="1" applyAlignment="1">
      <alignment horizontal="center" vertical="center"/>
    </xf>
    <xf numFmtId="0" fontId="23" fillId="0" borderId="34" xfId="0" applyFont="1" applyBorder="1" applyAlignment="1">
      <alignment horizontal="center" vertical="center"/>
    </xf>
    <xf numFmtId="2" fontId="23" fillId="0" borderId="34" xfId="33" applyNumberFormat="1" applyFont="1" applyBorder="1" applyAlignment="1">
      <alignment horizontal="center" vertical="center"/>
    </xf>
    <xf numFmtId="0" fontId="21" fillId="0" borderId="0" xfId="0" applyFont="1" applyAlignment="1">
      <alignment horizontal="left"/>
    </xf>
    <xf numFmtId="0" fontId="22" fillId="0" borderId="0" xfId="0" applyFont="1" applyAlignment="1">
      <alignment vertical="center"/>
    </xf>
    <xf numFmtId="0" fontId="21" fillId="0" borderId="13" xfId="0" applyFont="1" applyBorder="1" applyAlignment="1">
      <alignment horizontal="left"/>
    </xf>
    <xf numFmtId="0" fontId="21" fillId="0" borderId="33" xfId="0" applyFont="1" applyBorder="1" applyAlignment="1">
      <alignment horizontal="left"/>
    </xf>
    <xf numFmtId="0" fontId="21" fillId="0" borderId="0" xfId="0" applyFont="1" applyAlignment="1">
      <alignment vertical="center"/>
    </xf>
    <xf numFmtId="165" fontId="0" fillId="0" borderId="16" xfId="0" applyNumberFormat="1" applyBorder="1" applyAlignment="1">
      <alignment horizontal="center" vertical="center"/>
    </xf>
    <xf numFmtId="0" fontId="38" fillId="0" borderId="0" xfId="0" applyFont="1" applyAlignment="1">
      <alignment vertical="center"/>
    </xf>
    <xf numFmtId="0" fontId="38" fillId="0" borderId="0" xfId="0" applyFont="1" applyAlignment="1">
      <alignment horizontal="left" vertical="center"/>
    </xf>
    <xf numFmtId="0" fontId="39" fillId="0" borderId="0" xfId="0" applyFont="1" applyAlignment="1">
      <alignment vertical="center"/>
    </xf>
    <xf numFmtId="0" fontId="39" fillId="0" borderId="0" xfId="0" applyFont="1"/>
    <xf numFmtId="2" fontId="40" fillId="0" borderId="0" xfId="0" applyNumberFormat="1" applyFont="1"/>
    <xf numFmtId="0" fontId="40" fillId="0" borderId="0" xfId="0" applyFont="1" applyAlignment="1">
      <alignment horizontal="center" vertical="center"/>
    </xf>
    <xf numFmtId="0" fontId="40" fillId="0" borderId="0" xfId="0" applyFont="1"/>
    <xf numFmtId="0" fontId="39" fillId="0" borderId="0" xfId="0" applyFont="1" applyAlignment="1">
      <alignment horizontal="left" vertical="center"/>
    </xf>
    <xf numFmtId="0" fontId="39" fillId="0" borderId="0" xfId="0" applyFont="1" applyAlignment="1">
      <alignment horizontal="right" vertical="center"/>
    </xf>
    <xf numFmtId="0" fontId="40" fillId="0" borderId="0" xfId="0" applyFont="1" applyAlignment="1">
      <alignment horizontal="center"/>
    </xf>
    <xf numFmtId="165" fontId="40" fillId="0" borderId="0" xfId="0" applyNumberFormat="1" applyFont="1" applyAlignment="1">
      <alignment horizontal="center"/>
    </xf>
    <xf numFmtId="0" fontId="39" fillId="0" borderId="0" xfId="0" applyFont="1" applyAlignment="1">
      <alignment vertical="center" wrapText="1"/>
    </xf>
    <xf numFmtId="0" fontId="38" fillId="0" borderId="10" xfId="0" applyFont="1" applyBorder="1" applyAlignment="1">
      <alignment horizontal="center"/>
    </xf>
    <xf numFmtId="0" fontId="38" fillId="0" borderId="11" xfId="0" applyFont="1" applyBorder="1" applyAlignment="1">
      <alignment horizontal="center"/>
    </xf>
    <xf numFmtId="2" fontId="42" fillId="0" borderId="11" xfId="0" applyNumberFormat="1" applyFont="1" applyBorder="1" applyAlignment="1">
      <alignment horizontal="center" vertical="center"/>
    </xf>
    <xf numFmtId="2" fontId="42" fillId="0" borderId="10" xfId="0" applyNumberFormat="1" applyFont="1" applyBorder="1" applyAlignment="1">
      <alignment horizontal="center" vertical="center"/>
    </xf>
    <xf numFmtId="164" fontId="42" fillId="0" borderId="12" xfId="0" applyNumberFormat="1" applyFont="1" applyBorder="1" applyAlignment="1">
      <alignment horizontal="center" vertical="center"/>
    </xf>
    <xf numFmtId="2" fontId="42" fillId="0" borderId="22" xfId="0" applyNumberFormat="1" applyFont="1" applyBorder="1" applyAlignment="1">
      <alignment horizontal="center" vertical="center"/>
    </xf>
    <xf numFmtId="0" fontId="39" fillId="0" borderId="10" xfId="0" applyFont="1" applyBorder="1" applyAlignment="1">
      <alignment horizontal="center"/>
    </xf>
    <xf numFmtId="0" fontId="39" fillId="0" borderId="11" xfId="0" applyFont="1" applyBorder="1" applyAlignment="1">
      <alignment horizontal="center"/>
    </xf>
    <xf numFmtId="49" fontId="39" fillId="0" borderId="11" xfId="0" applyNumberFormat="1" applyFont="1" applyBorder="1" applyAlignment="1">
      <alignment horizontal="center"/>
    </xf>
    <xf numFmtId="2" fontId="41" fillId="0" borderId="11" xfId="0" applyNumberFormat="1" applyFont="1" applyBorder="1" applyAlignment="1">
      <alignment horizontal="center" vertical="center"/>
    </xf>
    <xf numFmtId="2" fontId="41" fillId="0" borderId="12" xfId="0" applyNumberFormat="1" applyFont="1" applyBorder="1" applyAlignment="1">
      <alignment horizontal="center" vertical="center"/>
    </xf>
    <xf numFmtId="2" fontId="43" fillId="0" borderId="11" xfId="0" applyNumberFormat="1" applyFont="1" applyBorder="1" applyAlignment="1">
      <alignment horizontal="center" vertical="center"/>
    </xf>
    <xf numFmtId="164" fontId="40" fillId="37" borderId="11" xfId="0" applyNumberFormat="1" applyFont="1" applyFill="1" applyBorder="1" applyAlignment="1">
      <alignment horizontal="center" vertical="center"/>
    </xf>
    <xf numFmtId="164" fontId="40" fillId="37" borderId="12" xfId="0" applyNumberFormat="1" applyFont="1" applyFill="1" applyBorder="1" applyAlignment="1">
      <alignment horizontal="center" vertical="center"/>
    </xf>
    <xf numFmtId="0" fontId="44" fillId="0" borderId="11" xfId="0" applyFont="1" applyBorder="1" applyAlignment="1">
      <alignment horizontal="center"/>
    </xf>
    <xf numFmtId="0" fontId="41" fillId="0" borderId="11" xfId="0" applyFont="1" applyBorder="1" applyAlignment="1">
      <alignment horizontal="center" vertical="center"/>
    </xf>
    <xf numFmtId="2" fontId="41" fillId="0" borderId="11" xfId="33" applyNumberFormat="1" applyFont="1" applyBorder="1" applyAlignment="1">
      <alignment horizontal="center" vertical="center"/>
    </xf>
    <xf numFmtId="2" fontId="39" fillId="0" borderId="11" xfId="0" applyNumberFormat="1" applyFont="1" applyBorder="1" applyAlignment="1">
      <alignment horizontal="center"/>
    </xf>
    <xf numFmtId="2" fontId="39" fillId="0" borderId="22" xfId="0" applyNumberFormat="1" applyFont="1" applyBorder="1" applyAlignment="1">
      <alignment horizontal="center"/>
    </xf>
    <xf numFmtId="0" fontId="39" fillId="0" borderId="13" xfId="0" applyFont="1" applyBorder="1" applyAlignment="1">
      <alignment horizontal="center"/>
    </xf>
    <xf numFmtId="0" fontId="39" fillId="0" borderId="0" xfId="0" applyFont="1" applyAlignment="1">
      <alignment horizontal="center"/>
    </xf>
    <xf numFmtId="49" fontId="39" fillId="0" borderId="0" xfId="0" applyNumberFormat="1" applyFont="1" applyAlignment="1">
      <alignment horizontal="center"/>
    </xf>
    <xf numFmtId="2" fontId="41" fillId="0" borderId="0" xfId="0" applyNumberFormat="1" applyFont="1" applyAlignment="1">
      <alignment horizontal="center" vertical="center"/>
    </xf>
    <xf numFmtId="2" fontId="41" fillId="0" borderId="14" xfId="0" applyNumberFormat="1" applyFont="1" applyBorder="1" applyAlignment="1">
      <alignment horizontal="center" vertical="center"/>
    </xf>
    <xf numFmtId="2" fontId="43" fillId="0" borderId="0" xfId="0" applyNumberFormat="1" applyFont="1" applyAlignment="1">
      <alignment horizontal="center" vertical="center"/>
    </xf>
    <xf numFmtId="164" fontId="40" fillId="37" borderId="14" xfId="0" applyNumberFormat="1" applyFont="1" applyFill="1" applyBorder="1" applyAlignment="1">
      <alignment horizontal="center" vertical="center"/>
    </xf>
    <xf numFmtId="0" fontId="44" fillId="0" borderId="0" xfId="0" applyFont="1" applyAlignment="1">
      <alignment horizontal="center"/>
    </xf>
    <xf numFmtId="0" fontId="41" fillId="0" borderId="0" xfId="0" applyFont="1" applyAlignment="1">
      <alignment horizontal="center" vertical="center"/>
    </xf>
    <xf numFmtId="2" fontId="41" fillId="0" borderId="0" xfId="33" applyNumberFormat="1" applyFont="1" applyAlignment="1">
      <alignment horizontal="center" vertical="center"/>
    </xf>
    <xf numFmtId="2" fontId="39" fillId="0" borderId="0" xfId="0" applyNumberFormat="1" applyFont="1" applyAlignment="1">
      <alignment horizontal="center"/>
    </xf>
    <xf numFmtId="2" fontId="39" fillId="0" borderId="25" xfId="0" applyNumberFormat="1" applyFont="1" applyBorder="1" applyAlignment="1">
      <alignment horizontal="center"/>
    </xf>
    <xf numFmtId="165" fontId="45" fillId="0" borderId="0" xfId="33" applyNumberFormat="1" applyFont="1" applyAlignment="1">
      <alignment horizontal="center"/>
    </xf>
    <xf numFmtId="2" fontId="42" fillId="0" borderId="0" xfId="0" applyNumberFormat="1" applyFont="1" applyAlignment="1">
      <alignment horizontal="center" vertical="center"/>
    </xf>
    <xf numFmtId="164" fontId="42" fillId="0" borderId="14" xfId="0" applyNumberFormat="1" applyFont="1" applyBorder="1" applyAlignment="1">
      <alignment horizontal="center" vertical="center"/>
    </xf>
    <xf numFmtId="2" fontId="41" fillId="0" borderId="25" xfId="0" applyNumberFormat="1" applyFont="1" applyBorder="1" applyAlignment="1">
      <alignment horizontal="center" vertical="center"/>
    </xf>
    <xf numFmtId="0" fontId="39" fillId="0" borderId="11" xfId="0" applyFont="1" applyBorder="1"/>
    <xf numFmtId="0" fontId="40" fillId="0" borderId="11" xfId="0" applyFont="1" applyBorder="1" applyAlignment="1">
      <alignment horizontal="center"/>
    </xf>
    <xf numFmtId="0" fontId="39" fillId="0" borderId="16" xfId="0" applyFont="1" applyBorder="1"/>
    <xf numFmtId="164" fontId="40" fillId="0" borderId="16" xfId="0" applyNumberFormat="1" applyFont="1" applyBorder="1" applyAlignment="1">
      <alignment horizontal="center" vertical="center"/>
    </xf>
    <xf numFmtId="0" fontId="44" fillId="0" borderId="16" xfId="0" applyFont="1" applyBorder="1" applyAlignment="1">
      <alignment horizontal="left"/>
    </xf>
    <xf numFmtId="2" fontId="39" fillId="0" borderId="29" xfId="0" applyNumberFormat="1" applyFont="1" applyBorder="1" applyAlignment="1">
      <alignment horizontal="center"/>
    </xf>
    <xf numFmtId="0" fontId="46" fillId="0" borderId="0" xfId="0" applyFont="1" applyAlignment="1">
      <alignment vertical="center"/>
    </xf>
    <xf numFmtId="0" fontId="46" fillId="0" borderId="0" xfId="0" applyFont="1" applyAlignment="1">
      <alignment horizontal="left" vertical="center"/>
    </xf>
    <xf numFmtId="0" fontId="47" fillId="0" borderId="0" xfId="0" applyFont="1" applyAlignment="1">
      <alignment vertical="center"/>
    </xf>
    <xf numFmtId="0" fontId="47" fillId="0" borderId="0" xfId="0" applyFont="1"/>
    <xf numFmtId="2" fontId="36" fillId="0" borderId="0" xfId="0" applyNumberFormat="1" applyFont="1"/>
    <xf numFmtId="0" fontId="36" fillId="0" borderId="0" xfId="0" applyFont="1" applyAlignment="1">
      <alignment horizontal="center" vertical="center"/>
    </xf>
    <xf numFmtId="0" fontId="36" fillId="0" borderId="0" xfId="0" applyFont="1"/>
    <xf numFmtId="0" fontId="48" fillId="0" borderId="0" xfId="0" applyFont="1" applyAlignment="1">
      <alignment vertical="center"/>
    </xf>
    <xf numFmtId="0" fontId="49" fillId="0" borderId="0" xfId="0" applyFont="1" applyAlignment="1">
      <alignment horizontal="left" vertical="center"/>
    </xf>
    <xf numFmtId="0" fontId="49" fillId="0" borderId="0" xfId="0" applyFont="1" applyAlignment="1">
      <alignment horizontal="center" vertical="center"/>
    </xf>
    <xf numFmtId="0" fontId="49" fillId="0" borderId="0" xfId="0" applyFont="1" applyAlignment="1">
      <alignment horizontal="center"/>
    </xf>
    <xf numFmtId="0" fontId="49" fillId="0" borderId="0" xfId="0" applyFont="1"/>
    <xf numFmtId="0" fontId="39" fillId="0" borderId="0" xfId="0" applyFont="1" applyAlignment="1">
      <alignment horizontal="left"/>
    </xf>
    <xf numFmtId="0" fontId="40" fillId="0" borderId="0" xfId="0" applyFont="1" applyAlignment="1">
      <alignment horizontal="left"/>
    </xf>
    <xf numFmtId="0" fontId="39" fillId="0" borderId="0" xfId="0" applyFont="1" applyAlignment="1">
      <alignment horizontal="left" vertical="center" wrapText="1"/>
    </xf>
    <xf numFmtId="0" fontId="39" fillId="0" borderId="0" xfId="0" applyFont="1" applyAlignment="1">
      <alignment horizontal="right"/>
    </xf>
    <xf numFmtId="0" fontId="38" fillId="0" borderId="18" xfId="0" applyFont="1" applyBorder="1" applyAlignment="1">
      <alignment horizontal="center"/>
    </xf>
    <xf numFmtId="0" fontId="38" fillId="0" borderId="19" xfId="0" applyFont="1" applyBorder="1" applyAlignment="1">
      <alignment horizontal="center"/>
    </xf>
    <xf numFmtId="2" fontId="42" fillId="0" borderId="20" xfId="0" applyNumberFormat="1" applyFont="1" applyBorder="1" applyAlignment="1">
      <alignment horizontal="center" vertical="center"/>
    </xf>
    <xf numFmtId="2" fontId="41" fillId="0" borderId="22" xfId="0" applyNumberFormat="1" applyFont="1" applyBorder="1" applyAlignment="1">
      <alignment horizontal="center" vertical="center"/>
    </xf>
    <xf numFmtId="1" fontId="44" fillId="0" borderId="10" xfId="0" applyNumberFormat="1" applyFont="1" applyBorder="1" applyAlignment="1">
      <alignment horizontal="center" vertical="center"/>
    </xf>
    <xf numFmtId="164" fontId="42" fillId="0" borderId="11" xfId="0" applyNumberFormat="1" applyFont="1" applyBorder="1" applyAlignment="1">
      <alignment horizontal="center" vertical="center"/>
    </xf>
    <xf numFmtId="0" fontId="39" fillId="0" borderId="22" xfId="0" applyFont="1" applyBorder="1"/>
    <xf numFmtId="2" fontId="43" fillId="0" borderId="25" xfId="0" applyNumberFormat="1" applyFont="1" applyBorder="1" applyAlignment="1">
      <alignment horizontal="center" vertical="center"/>
    </xf>
    <xf numFmtId="0" fontId="44" fillId="0" borderId="13" xfId="0" applyFont="1" applyBorder="1" applyAlignment="1">
      <alignment horizontal="center"/>
    </xf>
    <xf numFmtId="0" fontId="39" fillId="0" borderId="33" xfId="0" applyFont="1" applyBorder="1" applyAlignment="1">
      <alignment horizontal="center"/>
    </xf>
    <xf numFmtId="0" fontId="39" fillId="0" borderId="34" xfId="0" applyFont="1" applyBorder="1" applyAlignment="1">
      <alignment horizontal="center"/>
    </xf>
    <xf numFmtId="49" fontId="39" fillId="0" borderId="34" xfId="0" applyNumberFormat="1" applyFont="1" applyBorder="1" applyAlignment="1">
      <alignment horizontal="center"/>
    </xf>
    <xf numFmtId="2" fontId="41" fillId="0" borderId="34" xfId="0" applyNumberFormat="1" applyFont="1" applyBorder="1" applyAlignment="1">
      <alignment horizontal="center" vertical="center"/>
    </xf>
    <xf numFmtId="2" fontId="43" fillId="0" borderId="36" xfId="0" applyNumberFormat="1" applyFont="1" applyBorder="1" applyAlignment="1">
      <alignment horizontal="center" vertical="center"/>
    </xf>
    <xf numFmtId="0" fontId="44" fillId="0" borderId="33" xfId="0" applyFont="1" applyBorder="1" applyAlignment="1">
      <alignment horizontal="center"/>
    </xf>
    <xf numFmtId="0" fontId="41" fillId="0" borderId="34" xfId="0" applyFont="1" applyBorder="1" applyAlignment="1">
      <alignment horizontal="center" vertical="center"/>
    </xf>
    <xf numFmtId="2" fontId="41" fillId="0" borderId="34" xfId="33" applyNumberFormat="1" applyFont="1" applyBorder="1" applyAlignment="1">
      <alignment horizontal="center" vertical="center"/>
    </xf>
    <xf numFmtId="2" fontId="39" fillId="0" borderId="36" xfId="0" applyNumberFormat="1" applyFont="1" applyBorder="1" applyAlignment="1">
      <alignment horizontal="center"/>
    </xf>
    <xf numFmtId="2" fontId="40" fillId="0" borderId="0" xfId="0" applyNumberFormat="1" applyFont="1" applyAlignment="1">
      <alignment horizontal="left"/>
    </xf>
    <xf numFmtId="0" fontId="40" fillId="0" borderId="0" xfId="0" applyFont="1" applyAlignment="1">
      <alignment horizontal="left" vertical="center"/>
    </xf>
    <xf numFmtId="0" fontId="47" fillId="0" borderId="0" xfId="0" applyFont="1" applyAlignment="1">
      <alignment horizontal="left" vertical="center"/>
    </xf>
    <xf numFmtId="0" fontId="47" fillId="0" borderId="0" xfId="0" applyFont="1" applyAlignment="1">
      <alignment horizontal="left"/>
    </xf>
    <xf numFmtId="2" fontId="36" fillId="0" borderId="0" xfId="0" applyNumberFormat="1" applyFont="1" applyAlignment="1">
      <alignment horizontal="left"/>
    </xf>
    <xf numFmtId="0" fontId="36" fillId="0" borderId="0" xfId="0" applyFont="1" applyAlignment="1">
      <alignment horizontal="left" vertical="center"/>
    </xf>
    <xf numFmtId="0" fontId="36" fillId="0" borderId="0" xfId="0" applyFont="1" applyAlignment="1">
      <alignment horizontal="left"/>
    </xf>
    <xf numFmtId="0" fontId="48" fillId="0" borderId="0" xfId="0" applyFont="1" applyAlignment="1">
      <alignment horizontal="left" vertical="center"/>
    </xf>
    <xf numFmtId="2" fontId="39" fillId="0" borderId="14" xfId="0" applyNumberFormat="1" applyFont="1" applyBorder="1" applyAlignment="1">
      <alignment horizontal="center"/>
    </xf>
    <xf numFmtId="0" fontId="39" fillId="0" borderId="25" xfId="0" applyFont="1" applyBorder="1" applyAlignment="1">
      <alignment horizontal="center"/>
    </xf>
    <xf numFmtId="0" fontId="39" fillId="0" borderId="14" xfId="0" applyFont="1" applyBorder="1" applyAlignment="1">
      <alignment horizontal="center"/>
    </xf>
    <xf numFmtId="0" fontId="39" fillId="0" borderId="36" xfId="0" applyFont="1" applyBorder="1" applyAlignment="1">
      <alignment horizontal="center"/>
    </xf>
    <xf numFmtId="0" fontId="39" fillId="0" borderId="35" xfId="0" applyFont="1" applyBorder="1" applyAlignment="1">
      <alignment horizontal="center"/>
    </xf>
    <xf numFmtId="0" fontId="39" fillId="0" borderId="15" xfId="0" applyFont="1" applyBorder="1" applyAlignment="1">
      <alignment horizontal="center"/>
    </xf>
    <xf numFmtId="0" fontId="39" fillId="0" borderId="16" xfId="0" applyFont="1" applyBorder="1" applyAlignment="1">
      <alignment horizontal="center"/>
    </xf>
    <xf numFmtId="0" fontId="39" fillId="0" borderId="17" xfId="0" applyFont="1" applyBorder="1" applyAlignment="1">
      <alignment horizontal="center"/>
    </xf>
    <xf numFmtId="0" fontId="41" fillId="0" borderId="16" xfId="0" applyFont="1" applyBorder="1" applyAlignment="1">
      <alignment horizontal="center" vertical="center"/>
    </xf>
    <xf numFmtId="0" fontId="39" fillId="0" borderId="29" xfId="0" applyFont="1" applyBorder="1" applyAlignment="1">
      <alignment horizontal="center"/>
    </xf>
    <xf numFmtId="2" fontId="40" fillId="0" borderId="16" xfId="0" applyNumberFormat="1" applyFont="1" applyBorder="1" applyAlignment="1">
      <alignment horizontal="center"/>
    </xf>
    <xf numFmtId="0" fontId="36" fillId="0" borderId="0" xfId="0" applyFont="1" applyAlignment="1">
      <alignment vertical="center"/>
    </xf>
    <xf numFmtId="0" fontId="51" fillId="0" borderId="0" xfId="0" applyFont="1" applyAlignment="1">
      <alignment horizontal="left" vertical="center"/>
    </xf>
    <xf numFmtId="164" fontId="40" fillId="36" borderId="14" xfId="0" applyNumberFormat="1" applyFont="1" applyFill="1" applyBorder="1" applyAlignment="1">
      <alignment horizontal="center" vertical="center"/>
    </xf>
    <xf numFmtId="2" fontId="41" fillId="0" borderId="35" xfId="0" applyNumberFormat="1" applyFont="1" applyBorder="1" applyAlignment="1">
      <alignment horizontal="center" vertical="center"/>
    </xf>
    <xf numFmtId="2" fontId="43" fillId="0" borderId="34" xfId="0" applyNumberFormat="1" applyFont="1" applyBorder="1" applyAlignment="1">
      <alignment horizontal="center" vertical="center"/>
    </xf>
    <xf numFmtId="49" fontId="39" fillId="0" borderId="16" xfId="0" applyNumberFormat="1" applyFont="1" applyBorder="1" applyAlignment="1">
      <alignment horizontal="center"/>
    </xf>
    <xf numFmtId="2" fontId="41" fillId="0" borderId="16" xfId="0" applyNumberFormat="1" applyFont="1" applyBorder="1" applyAlignment="1">
      <alignment horizontal="center" vertical="center"/>
    </xf>
    <xf numFmtId="2" fontId="41" fillId="0" borderId="17" xfId="0" applyNumberFormat="1" applyFont="1" applyBorder="1" applyAlignment="1">
      <alignment horizontal="center" vertical="center"/>
    </xf>
    <xf numFmtId="2" fontId="41" fillId="0" borderId="15" xfId="0" applyNumberFormat="1" applyFont="1" applyBorder="1" applyAlignment="1">
      <alignment horizontal="center" vertical="center"/>
    </xf>
    <xf numFmtId="2" fontId="43" fillId="0" borderId="16" xfId="0" applyNumberFormat="1" applyFont="1" applyBorder="1" applyAlignment="1">
      <alignment horizontal="center" vertical="center"/>
    </xf>
    <xf numFmtId="2" fontId="41" fillId="0" borderId="16" xfId="33" applyNumberFormat="1" applyFont="1" applyBorder="1" applyAlignment="1">
      <alignment horizontal="center" vertical="center"/>
    </xf>
    <xf numFmtId="0" fontId="49" fillId="0" borderId="0" xfId="0" applyFont="1" applyAlignment="1">
      <alignment horizontal="left"/>
    </xf>
    <xf numFmtId="2" fontId="42" fillId="0" borderId="18" xfId="0" applyNumberFormat="1" applyFont="1" applyBorder="1" applyAlignment="1">
      <alignment horizontal="center" vertical="center"/>
    </xf>
    <xf numFmtId="1" fontId="42" fillId="0" borderId="18" xfId="0" applyNumberFormat="1" applyFont="1" applyBorder="1" applyAlignment="1">
      <alignment horizontal="center" vertical="center"/>
    </xf>
    <xf numFmtId="2" fontId="42" fillId="0" borderId="19" xfId="0" applyNumberFormat="1" applyFont="1" applyBorder="1" applyAlignment="1">
      <alignment horizontal="center" vertical="center"/>
    </xf>
    <xf numFmtId="164" fontId="42" fillId="0" borderId="20" xfId="0" applyNumberFormat="1" applyFont="1" applyBorder="1" applyAlignment="1">
      <alignment horizontal="center" vertical="center"/>
    </xf>
    <xf numFmtId="2" fontId="42" fillId="0" borderId="21" xfId="0" applyNumberFormat="1" applyFont="1" applyBorder="1" applyAlignment="1">
      <alignment horizontal="center" vertical="center"/>
    </xf>
    <xf numFmtId="164" fontId="40" fillId="0" borderId="14" xfId="0" applyNumberFormat="1" applyFont="1" applyBorder="1" applyAlignment="1">
      <alignment horizontal="center"/>
    </xf>
    <xf numFmtId="164" fontId="40" fillId="35" borderId="14" xfId="0" applyNumberFormat="1" applyFont="1" applyFill="1" applyBorder="1" applyAlignment="1">
      <alignment horizontal="center" vertical="center"/>
    </xf>
    <xf numFmtId="164" fontId="40" fillId="0" borderId="35" xfId="0" applyNumberFormat="1" applyFont="1" applyBorder="1" applyAlignment="1">
      <alignment horizontal="center"/>
    </xf>
    <xf numFmtId="164" fontId="40" fillId="35" borderId="35" xfId="0" applyNumberFormat="1" applyFont="1" applyFill="1" applyBorder="1" applyAlignment="1">
      <alignment horizontal="center" vertical="center"/>
    </xf>
    <xf numFmtId="164" fontId="40" fillId="35" borderId="16" xfId="0" applyNumberFormat="1" applyFont="1" applyFill="1" applyBorder="1" applyAlignment="1">
      <alignment horizontal="center" vertical="center"/>
    </xf>
    <xf numFmtId="164" fontId="40" fillId="35" borderId="17" xfId="0" applyNumberFormat="1" applyFont="1" applyFill="1" applyBorder="1" applyAlignment="1">
      <alignment horizontal="center" vertical="center"/>
    </xf>
    <xf numFmtId="0" fontId="44" fillId="0" borderId="15" xfId="0" applyFont="1" applyBorder="1" applyAlignment="1">
      <alignment horizontal="center"/>
    </xf>
    <xf numFmtId="0" fontId="39" fillId="39" borderId="11" xfId="0" applyFont="1" applyFill="1" applyBorder="1" applyAlignment="1">
      <alignment horizontal="center"/>
    </xf>
    <xf numFmtId="49" fontId="39" fillId="39" borderId="11" xfId="0" applyNumberFormat="1" applyFont="1" applyFill="1" applyBorder="1" applyAlignment="1">
      <alignment horizontal="center"/>
    </xf>
    <xf numFmtId="0" fontId="39" fillId="39" borderId="0" xfId="0" applyFont="1" applyFill="1" applyAlignment="1">
      <alignment horizontal="center"/>
    </xf>
    <xf numFmtId="49" fontId="39" fillId="39" borderId="0" xfId="0" applyNumberFormat="1" applyFont="1" applyFill="1" applyAlignment="1">
      <alignment horizontal="center"/>
    </xf>
    <xf numFmtId="0" fontId="39" fillId="39" borderId="34" xfId="0" applyFont="1" applyFill="1" applyBorder="1" applyAlignment="1">
      <alignment horizontal="center"/>
    </xf>
    <xf numFmtId="49" fontId="39" fillId="39" borderId="34" xfId="0" applyNumberFormat="1" applyFont="1" applyFill="1" applyBorder="1" applyAlignment="1">
      <alignment horizontal="center"/>
    </xf>
    <xf numFmtId="0" fontId="39" fillId="39" borderId="16" xfId="0" applyFont="1" applyFill="1" applyBorder="1" applyAlignment="1">
      <alignment horizontal="center"/>
    </xf>
    <xf numFmtId="49" fontId="39" fillId="39" borderId="16" xfId="0" applyNumberFormat="1" applyFont="1" applyFill="1" applyBorder="1" applyAlignment="1">
      <alignment horizontal="center"/>
    </xf>
    <xf numFmtId="0" fontId="44" fillId="0" borderId="16" xfId="0" applyFont="1" applyBorder="1" applyAlignment="1">
      <alignment horizontal="center"/>
    </xf>
    <xf numFmtId="2" fontId="39" fillId="0" borderId="16" xfId="0" applyNumberFormat="1" applyFont="1" applyBorder="1" applyAlignment="1">
      <alignment horizontal="center"/>
    </xf>
    <xf numFmtId="0" fontId="39" fillId="0" borderId="13" xfId="0" applyFont="1" applyBorder="1" applyAlignment="1">
      <alignment horizontal="left"/>
    </xf>
    <xf numFmtId="164" fontId="40" fillId="38" borderId="13" xfId="0" applyNumberFormat="1" applyFont="1" applyFill="1" applyBorder="1" applyAlignment="1">
      <alignment horizontal="center" vertical="center"/>
    </xf>
    <xf numFmtId="164" fontId="40" fillId="38" borderId="14" xfId="0" applyNumberFormat="1" applyFont="1" applyFill="1" applyBorder="1" applyAlignment="1">
      <alignment horizontal="center" vertical="center"/>
    </xf>
    <xf numFmtId="165" fontId="40" fillId="0" borderId="15" xfId="0" applyNumberFormat="1" applyFont="1" applyBorder="1" applyAlignment="1">
      <alignment horizontal="center" vertical="center"/>
    </xf>
    <xf numFmtId="165" fontId="40" fillId="0" borderId="16" xfId="0" applyNumberFormat="1" applyFont="1" applyBorder="1" applyAlignment="1">
      <alignment horizontal="center" vertical="center"/>
    </xf>
    <xf numFmtId="1" fontId="40" fillId="0" borderId="16" xfId="0" applyNumberFormat="1" applyFont="1" applyBorder="1" applyAlignment="1">
      <alignment horizontal="center"/>
    </xf>
    <xf numFmtId="0" fontId="46" fillId="0" borderId="0" xfId="0" applyFont="1" applyAlignment="1">
      <alignment vertical="center" wrapText="1"/>
    </xf>
    <xf numFmtId="0" fontId="39" fillId="0" borderId="0" xfId="0" applyFont="1" applyAlignment="1">
      <alignment horizontal="right" vertical="center" wrapText="1"/>
    </xf>
    <xf numFmtId="0" fontId="52" fillId="0" borderId="11" xfId="0" applyFont="1" applyBorder="1" applyAlignment="1">
      <alignment horizontal="center"/>
    </xf>
    <xf numFmtId="2" fontId="53" fillId="0" borderId="11" xfId="0" applyNumberFormat="1" applyFont="1" applyBorder="1" applyAlignment="1">
      <alignment horizontal="center"/>
    </xf>
    <xf numFmtId="1" fontId="44" fillId="0" borderId="11" xfId="0" applyNumberFormat="1" applyFont="1" applyBorder="1" applyAlignment="1">
      <alignment horizontal="center" vertical="center"/>
    </xf>
    <xf numFmtId="2" fontId="53" fillId="0" borderId="0" xfId="0" applyNumberFormat="1" applyFont="1" applyAlignment="1">
      <alignment horizontal="center" vertical="center"/>
    </xf>
    <xf numFmtId="2" fontId="53" fillId="0" borderId="34" xfId="0" applyNumberFormat="1" applyFont="1" applyBorder="1" applyAlignment="1">
      <alignment horizontal="center" vertical="center"/>
    </xf>
    <xf numFmtId="0" fontId="44" fillId="0" borderId="34" xfId="0" applyFont="1" applyBorder="1" applyAlignment="1">
      <alignment horizontal="center"/>
    </xf>
    <xf numFmtId="2" fontId="53" fillId="0" borderId="16" xfId="0" applyNumberFormat="1" applyFont="1" applyBorder="1" applyAlignment="1">
      <alignment horizontal="center" vertical="center"/>
    </xf>
    <xf numFmtId="0" fontId="47" fillId="0" borderId="0" xfId="0" applyFont="1" applyAlignment="1">
      <alignment horizontal="right" vertical="center"/>
    </xf>
    <xf numFmtId="0" fontId="54" fillId="0" borderId="0" xfId="0" applyFont="1" applyAlignment="1">
      <alignment horizontal="left"/>
    </xf>
    <xf numFmtId="0" fontId="46" fillId="0" borderId="0" xfId="0" applyFont="1" applyAlignment="1">
      <alignment horizontal="left"/>
    </xf>
    <xf numFmtId="0" fontId="46" fillId="0" borderId="0" xfId="0" applyFont="1"/>
    <xf numFmtId="2" fontId="54" fillId="0" borderId="0" xfId="0" applyNumberFormat="1" applyFont="1"/>
    <xf numFmtId="0" fontId="54" fillId="0" borderId="0" xfId="0" applyFont="1" applyAlignment="1">
      <alignment horizontal="center" vertical="center"/>
    </xf>
    <xf numFmtId="0" fontId="54" fillId="0" borderId="0" xfId="0" applyFont="1"/>
    <xf numFmtId="0" fontId="39" fillId="0" borderId="0" xfId="0" applyFont="1" applyAlignment="1">
      <alignment vertical="center"/>
    </xf>
    <xf numFmtId="0" fontId="39" fillId="0" borderId="0" xfId="0" applyFont="1" applyAlignment="1">
      <alignment vertical="center" wrapText="1"/>
    </xf>
    <xf numFmtId="0" fontId="39" fillId="0" borderId="0" xfId="0" applyFont="1" applyAlignment="1">
      <alignment horizontal="left" vertical="center"/>
    </xf>
    <xf numFmtId="0" fontId="39" fillId="0" borderId="0" xfId="0" applyFont="1" applyAlignment="1">
      <alignment horizontal="left" vertical="center" wrapText="1"/>
    </xf>
    <xf numFmtId="0" fontId="21" fillId="0" borderId="0" xfId="0" applyFont="1" applyAlignment="1">
      <alignment horizontal="left" vertical="center"/>
    </xf>
    <xf numFmtId="164" fontId="40" fillId="37" borderId="0" xfId="0" applyNumberFormat="1" applyFont="1" applyFill="1" applyBorder="1" applyAlignment="1">
      <alignment horizontal="center" vertical="center"/>
    </xf>
    <xf numFmtId="1" fontId="42" fillId="0" borderId="11" xfId="0" applyNumberFormat="1" applyFont="1" applyBorder="1" applyAlignment="1">
      <alignment horizontal="center" vertical="center"/>
    </xf>
    <xf numFmtId="164" fontId="40" fillId="0" borderId="0" xfId="0" applyNumberFormat="1" applyFont="1" applyBorder="1" applyAlignment="1">
      <alignment horizontal="center" vertical="center"/>
    </xf>
    <xf numFmtId="2" fontId="43" fillId="0" borderId="0" xfId="0" applyNumberFormat="1" applyFont="1" applyBorder="1" applyAlignment="1">
      <alignment horizontal="center" vertical="center"/>
    </xf>
    <xf numFmtId="0" fontId="40" fillId="0" borderId="0" xfId="0" applyFont="1" applyBorder="1" applyAlignment="1">
      <alignment horizontal="center" vertical="center"/>
    </xf>
    <xf numFmtId="2" fontId="43" fillId="0" borderId="13" xfId="0" applyNumberFormat="1" applyFont="1" applyBorder="1" applyAlignment="1">
      <alignment horizontal="center" vertical="center"/>
    </xf>
    <xf numFmtId="2" fontId="43" fillId="0" borderId="15" xfId="0" applyNumberFormat="1" applyFont="1" applyBorder="1" applyAlignment="1">
      <alignment horizontal="center" vertical="center"/>
    </xf>
    <xf numFmtId="165" fontId="40" fillId="0" borderId="17" xfId="0" applyNumberFormat="1" applyFont="1" applyBorder="1" applyAlignment="1">
      <alignment horizontal="center" vertical="center"/>
    </xf>
    <xf numFmtId="2" fontId="43" fillId="35" borderId="13" xfId="0" applyNumberFormat="1" applyFont="1" applyFill="1" applyBorder="1" applyAlignment="1">
      <alignment horizontal="center" vertical="center"/>
    </xf>
    <xf numFmtId="164" fontId="40" fillId="35" borderId="0" xfId="0" applyNumberFormat="1" applyFont="1" applyFill="1" applyBorder="1" applyAlignment="1">
      <alignment horizontal="center" vertical="center"/>
    </xf>
    <xf numFmtId="2" fontId="43" fillId="37" borderId="13" xfId="0" applyNumberFormat="1" applyFont="1" applyFill="1" applyBorder="1" applyAlignment="1">
      <alignment horizontal="center" vertical="center"/>
    </xf>
    <xf numFmtId="164" fontId="55" fillId="37" borderId="0" xfId="0" applyNumberFormat="1" applyFont="1" applyFill="1" applyBorder="1" applyAlignment="1">
      <alignment horizontal="center" vertical="center"/>
    </xf>
    <xf numFmtId="164" fontId="55" fillId="35" borderId="0" xfId="0" applyNumberFormat="1" applyFont="1" applyFill="1" applyBorder="1" applyAlignment="1">
      <alignment horizontal="center" vertical="center"/>
    </xf>
    <xf numFmtId="2" fontId="40" fillId="0" borderId="0" xfId="0" applyNumberFormat="1" applyFont="1" applyBorder="1" applyAlignment="1">
      <alignment horizontal="center"/>
    </xf>
    <xf numFmtId="0" fontId="40" fillId="0" borderId="0" xfId="0" applyFont="1" applyBorder="1" applyAlignment="1">
      <alignment horizontal="center"/>
    </xf>
    <xf numFmtId="0" fontId="40" fillId="0" borderId="14" xfId="0" applyFont="1" applyBorder="1" applyAlignment="1">
      <alignment horizontal="center"/>
    </xf>
    <xf numFmtId="164" fontId="40" fillId="0" borderId="0" xfId="0" applyNumberFormat="1" applyFont="1" applyBorder="1" applyAlignment="1">
      <alignment horizontal="center"/>
    </xf>
    <xf numFmtId="164" fontId="40" fillId="0" borderId="17" xfId="0" applyNumberFormat="1" applyFont="1" applyBorder="1" applyAlignment="1">
      <alignment horizontal="center"/>
    </xf>
    <xf numFmtId="2" fontId="55" fillId="0" borderId="11" xfId="0" applyNumberFormat="1" applyFont="1" applyBorder="1" applyAlignment="1">
      <alignment horizontal="center"/>
    </xf>
    <xf numFmtId="0" fontId="55" fillId="0" borderId="12" xfId="0" applyFont="1" applyBorder="1" applyAlignment="1">
      <alignment horizontal="center"/>
    </xf>
    <xf numFmtId="2" fontId="40" fillId="0" borderId="0" xfId="0" applyNumberFormat="1" applyFont="1" applyAlignment="1">
      <alignment horizontal="center"/>
    </xf>
    <xf numFmtId="2" fontId="43" fillId="37" borderId="10" xfId="0" applyNumberFormat="1" applyFont="1" applyFill="1" applyBorder="1" applyAlignment="1">
      <alignment horizontal="center" vertical="center"/>
    </xf>
    <xf numFmtId="2" fontId="43" fillId="35" borderId="15" xfId="0" applyNumberFormat="1" applyFont="1" applyFill="1" applyBorder="1" applyAlignment="1">
      <alignment horizontal="center" vertical="center"/>
    </xf>
    <xf numFmtId="164" fontId="55" fillId="35" borderId="16" xfId="0" applyNumberFormat="1" applyFont="1" applyFill="1" applyBorder="1" applyAlignment="1">
      <alignment horizontal="center" vertical="center"/>
    </xf>
    <xf numFmtId="2" fontId="41" fillId="0" borderId="10" xfId="0" applyNumberFormat="1" applyFont="1" applyBorder="1" applyAlignment="1">
      <alignment horizontal="center" vertical="center"/>
    </xf>
    <xf numFmtId="0" fontId="44" fillId="0" borderId="0" xfId="0" applyFont="1" applyBorder="1" applyAlignment="1">
      <alignment horizontal="center"/>
    </xf>
    <xf numFmtId="1" fontId="44" fillId="0" borderId="0" xfId="0" applyNumberFormat="1" applyFont="1" applyBorder="1" applyAlignment="1">
      <alignment horizontal="center" vertical="center"/>
    </xf>
    <xf numFmtId="2" fontId="41" fillId="0" borderId="0" xfId="0" applyNumberFormat="1" applyFont="1" applyBorder="1" applyAlignment="1">
      <alignment horizontal="center" vertical="center"/>
    </xf>
    <xf numFmtId="0" fontId="41" fillId="0" borderId="0" xfId="0" applyFont="1" applyBorder="1" applyAlignment="1">
      <alignment horizontal="center" vertical="center"/>
    </xf>
    <xf numFmtId="2" fontId="41" fillId="0" borderId="0" xfId="33" applyNumberFormat="1" applyFont="1" applyBorder="1" applyAlignment="1">
      <alignment horizontal="center" vertical="center"/>
    </xf>
    <xf numFmtId="164" fontId="40" fillId="37" borderId="17" xfId="0" applyNumberFormat="1" applyFont="1" applyFill="1" applyBorder="1" applyAlignment="1">
      <alignment horizontal="center" vertical="center"/>
    </xf>
    <xf numFmtId="0" fontId="39" fillId="0" borderId="0" xfId="0" applyFont="1" applyBorder="1" applyAlignment="1">
      <alignment horizontal="center"/>
    </xf>
    <xf numFmtId="49" fontId="39" fillId="0" borderId="0" xfId="0" applyNumberFormat="1" applyFont="1" applyBorder="1" applyAlignment="1">
      <alignment horizontal="center"/>
    </xf>
    <xf numFmtId="0" fontId="40" fillId="0" borderId="16" xfId="0" applyFont="1" applyBorder="1" applyAlignment="1">
      <alignment horizontal="center"/>
    </xf>
    <xf numFmtId="2" fontId="43" fillId="0" borderId="29" xfId="0" applyNumberFormat="1" applyFont="1" applyBorder="1" applyAlignment="1">
      <alignment horizontal="center" vertical="center"/>
    </xf>
    <xf numFmtId="2" fontId="41" fillId="35" borderId="13" xfId="0" applyNumberFormat="1" applyFont="1" applyFill="1" applyBorder="1" applyAlignment="1">
      <alignment horizontal="center" vertical="center"/>
    </xf>
    <xf numFmtId="1" fontId="40" fillId="0" borderId="0" xfId="0" applyNumberFormat="1" applyFont="1" applyBorder="1" applyAlignment="1">
      <alignment horizontal="center"/>
    </xf>
    <xf numFmtId="2" fontId="41" fillId="37" borderId="13" xfId="0" applyNumberFormat="1" applyFont="1" applyFill="1" applyBorder="1" applyAlignment="1">
      <alignment horizontal="center" vertical="center"/>
    </xf>
    <xf numFmtId="2" fontId="41" fillId="37" borderId="15" xfId="0" applyNumberFormat="1" applyFont="1" applyFill="1" applyBorder="1" applyAlignment="1">
      <alignment horizontal="center" vertical="center"/>
    </xf>
    <xf numFmtId="164" fontId="55" fillId="37" borderId="16" xfId="0" applyNumberFormat="1" applyFont="1" applyFill="1" applyBorder="1" applyAlignment="1">
      <alignment horizontal="center" vertical="center"/>
    </xf>
    <xf numFmtId="2" fontId="40" fillId="0" borderId="13" xfId="0" applyNumberFormat="1" applyFont="1" applyBorder="1" applyAlignment="1">
      <alignment horizontal="center"/>
    </xf>
    <xf numFmtId="2" fontId="40" fillId="0" borderId="33" xfId="0" applyNumberFormat="1" applyFont="1" applyBorder="1" applyAlignment="1">
      <alignment horizontal="center"/>
    </xf>
    <xf numFmtId="2" fontId="40" fillId="0" borderId="15" xfId="0" applyNumberFormat="1" applyFont="1" applyBorder="1" applyAlignment="1">
      <alignment horizontal="center"/>
    </xf>
    <xf numFmtId="0" fontId="50" fillId="0" borderId="0" xfId="0" applyFont="1" applyBorder="1" applyAlignment="1">
      <alignment horizontal="center"/>
    </xf>
    <xf numFmtId="0" fontId="50" fillId="0" borderId="34" xfId="0" applyFont="1" applyBorder="1" applyAlignment="1">
      <alignment horizontal="center"/>
    </xf>
    <xf numFmtId="0" fontId="50" fillId="0" borderId="16" xfId="0" applyFont="1" applyBorder="1" applyAlignment="1">
      <alignment horizontal="center"/>
    </xf>
    <xf numFmtId="2" fontId="41" fillId="35" borderId="15" xfId="0" applyNumberFormat="1" applyFont="1" applyFill="1" applyBorder="1" applyAlignment="1">
      <alignment horizontal="center" vertical="center"/>
    </xf>
    <xf numFmtId="164" fontId="40" fillId="36" borderId="0" xfId="0" applyNumberFormat="1" applyFont="1" applyFill="1" applyBorder="1" applyAlignment="1">
      <alignment horizontal="center" vertical="center"/>
    </xf>
    <xf numFmtId="1" fontId="44" fillId="0" borderId="11" xfId="0" applyNumberFormat="1" applyFont="1" applyBorder="1" applyAlignment="1">
      <alignment horizontal="left" vertical="center"/>
    </xf>
    <xf numFmtId="0" fontId="44" fillId="0" borderId="0" xfId="0" applyFont="1" applyBorder="1" applyAlignment="1">
      <alignment horizontal="left"/>
    </xf>
    <xf numFmtId="0" fontId="44" fillId="0" borderId="34" xfId="0" applyFont="1" applyBorder="1" applyAlignment="1">
      <alignment horizontal="left"/>
    </xf>
    <xf numFmtId="2" fontId="41" fillId="38" borderId="13" xfId="0" applyNumberFormat="1" applyFont="1" applyFill="1" applyBorder="1" applyAlignment="1">
      <alignment horizontal="center" vertical="center"/>
    </xf>
    <xf numFmtId="164" fontId="40" fillId="38" borderId="0" xfId="0" applyNumberFormat="1" applyFont="1" applyFill="1" applyBorder="1" applyAlignment="1">
      <alignment horizontal="center" vertical="center"/>
    </xf>
    <xf numFmtId="2" fontId="43" fillId="35" borderId="10" xfId="0" applyNumberFormat="1" applyFont="1" applyFill="1" applyBorder="1" applyAlignment="1">
      <alignment horizontal="center" vertical="center"/>
    </xf>
    <xf numFmtId="164" fontId="40" fillId="35" borderId="12" xfId="0" applyNumberFormat="1" applyFont="1" applyFill="1" applyBorder="1" applyAlignment="1">
      <alignment horizontal="center" vertical="center"/>
    </xf>
    <xf numFmtId="164" fontId="55" fillId="35" borderId="11" xfId="0" applyNumberFormat="1" applyFont="1" applyFill="1" applyBorder="1" applyAlignment="1">
      <alignment horizontal="center" vertical="center"/>
    </xf>
    <xf numFmtId="2" fontId="43" fillId="35" borderId="33" xfId="0" applyNumberFormat="1" applyFont="1" applyFill="1" applyBorder="1" applyAlignment="1">
      <alignment horizontal="center" vertical="center"/>
    </xf>
    <xf numFmtId="164" fontId="55" fillId="35" borderId="34" xfId="0" applyNumberFormat="1" applyFont="1" applyFill="1" applyBorder="1" applyAlignment="1">
      <alignment horizontal="center" vertical="center"/>
    </xf>
    <xf numFmtId="1" fontId="42" fillId="0" borderId="19" xfId="0" applyNumberFormat="1" applyFont="1" applyBorder="1" applyAlignment="1">
      <alignment horizontal="center" vertical="center"/>
    </xf>
    <xf numFmtId="164" fontId="40" fillId="38" borderId="11" xfId="0" applyNumberFormat="1" applyFont="1" applyFill="1" applyBorder="1" applyAlignment="1">
      <alignment horizontal="center" vertical="center"/>
    </xf>
    <xf numFmtId="164" fontId="40" fillId="38" borderId="12" xfId="0" applyNumberFormat="1" applyFont="1" applyFill="1" applyBorder="1" applyAlignment="1">
      <alignment horizontal="center" vertical="center"/>
    </xf>
    <xf numFmtId="2" fontId="43" fillId="38" borderId="10" xfId="0" applyNumberFormat="1" applyFont="1" applyFill="1" applyBorder="1" applyAlignment="1">
      <alignment horizontal="center" vertical="center"/>
    </xf>
    <xf numFmtId="2" fontId="43" fillId="38" borderId="13" xfId="0" applyNumberFormat="1" applyFont="1" applyFill="1" applyBorder="1" applyAlignment="1">
      <alignment horizontal="center" vertical="center"/>
    </xf>
    <xf numFmtId="2" fontId="43" fillId="38" borderId="0" xfId="0" applyNumberFormat="1" applyFont="1" applyFill="1" applyAlignment="1">
      <alignment horizontal="center" vertical="center"/>
    </xf>
    <xf numFmtId="2" fontId="43" fillId="38" borderId="34" xfId="0" applyNumberFormat="1" applyFont="1" applyFill="1" applyBorder="1" applyAlignment="1">
      <alignment horizontal="center" vertical="center"/>
    </xf>
    <xf numFmtId="164" fontId="40" fillId="38" borderId="33" xfId="0" applyNumberFormat="1" applyFont="1" applyFill="1" applyBorder="1" applyAlignment="1">
      <alignment horizontal="center" vertical="center"/>
    </xf>
    <xf numFmtId="164" fontId="40" fillId="38" borderId="35" xfId="0" applyNumberFormat="1" applyFont="1" applyFill="1" applyBorder="1" applyAlignment="1">
      <alignment horizontal="center" vertical="center"/>
    </xf>
    <xf numFmtId="1" fontId="25" fillId="0" borderId="19" xfId="0" applyNumberFormat="1" applyFont="1" applyBorder="1" applyAlignment="1">
      <alignment horizontal="center" vertical="center"/>
    </xf>
    <xf numFmtId="0" fontId="30" fillId="0" borderId="0" xfId="0" applyFont="1" applyBorder="1" applyAlignment="1">
      <alignment horizontal="center"/>
    </xf>
    <xf numFmtId="0" fontId="30" fillId="0" borderId="34" xfId="0" applyFont="1" applyBorder="1" applyAlignment="1">
      <alignment horizontal="center"/>
    </xf>
    <xf numFmtId="0" fontId="30" fillId="0" borderId="16" xfId="0" applyFont="1" applyBorder="1" applyAlignment="1">
      <alignment horizontal="center"/>
    </xf>
    <xf numFmtId="0" fontId="21" fillId="0" borderId="0" xfId="0" applyFont="1" applyBorder="1" applyAlignment="1">
      <alignment vertical="center" wrapText="1"/>
    </xf>
    <xf numFmtId="0" fontId="21" fillId="0" borderId="0" xfId="0" applyFont="1" applyBorder="1"/>
    <xf numFmtId="164" fontId="0" fillId="38" borderId="0" xfId="0" applyNumberFormat="1" applyFill="1" applyBorder="1" applyAlignment="1">
      <alignment horizontal="center" vertical="center"/>
    </xf>
    <xf numFmtId="2" fontId="26" fillId="38" borderId="13" xfId="0" applyNumberFormat="1" applyFont="1" applyFill="1" applyBorder="1" applyAlignment="1">
      <alignment horizontal="center" vertical="center"/>
    </xf>
    <xf numFmtId="164" fontId="0" fillId="38" borderId="14" xfId="0" applyNumberFormat="1" applyFill="1" applyBorder="1" applyAlignment="1">
      <alignment horizontal="center" vertical="center"/>
    </xf>
    <xf numFmtId="2" fontId="26" fillId="0" borderId="15" xfId="0" applyNumberFormat="1" applyFont="1" applyBorder="1" applyAlignment="1">
      <alignment horizontal="center" vertical="center"/>
    </xf>
    <xf numFmtId="165" fontId="0" fillId="0" borderId="17" xfId="0" applyNumberFormat="1" applyBorder="1" applyAlignment="1">
      <alignment horizontal="center" vertical="center"/>
    </xf>
    <xf numFmtId="0" fontId="19" fillId="0" borderId="15" xfId="0" applyFont="1" applyFill="1" applyBorder="1" applyAlignment="1">
      <alignment horizontal="center"/>
    </xf>
    <xf numFmtId="0" fontId="19" fillId="0" borderId="16" xfId="0" applyFont="1" applyFill="1" applyBorder="1" applyAlignment="1">
      <alignment horizontal="center"/>
    </xf>
    <xf numFmtId="0" fontId="19" fillId="0" borderId="17" xfId="0" applyFont="1" applyFill="1" applyBorder="1" applyAlignment="1">
      <alignment horizontal="center"/>
    </xf>
    <xf numFmtId="2" fontId="19" fillId="0" borderId="11" xfId="0" applyNumberFormat="1" applyFont="1" applyFill="1" applyBorder="1" applyAlignment="1">
      <alignment horizontal="center" vertical="center"/>
    </xf>
    <xf numFmtId="2" fontId="19" fillId="0" borderId="0" xfId="0" applyNumberFormat="1" applyFont="1" applyFill="1" applyBorder="1" applyAlignment="1">
      <alignment horizontal="center" vertical="center"/>
    </xf>
    <xf numFmtId="2" fontId="16" fillId="0" borderId="0" xfId="0" applyNumberFormat="1" applyFont="1" applyFill="1" applyBorder="1" applyAlignment="1">
      <alignment horizontal="center" vertical="center"/>
    </xf>
    <xf numFmtId="2" fontId="16" fillId="0" borderId="14" xfId="0" applyNumberFormat="1" applyFont="1" applyFill="1" applyBorder="1" applyAlignment="1">
      <alignment horizontal="center" vertical="center"/>
    </xf>
    <xf numFmtId="1" fontId="19" fillId="0" borderId="15" xfId="0" applyNumberFormat="1" applyFont="1" applyFill="1" applyBorder="1" applyAlignment="1">
      <alignment horizontal="center" vertical="center"/>
    </xf>
    <xf numFmtId="2" fontId="16" fillId="0" borderId="16" xfId="0" applyNumberFormat="1" applyFont="1" applyFill="1" applyBorder="1" applyAlignment="1">
      <alignment horizontal="center" vertical="center"/>
    </xf>
    <xf numFmtId="2" fontId="16" fillId="0" borderId="17" xfId="0" applyNumberFormat="1" applyFont="1" applyFill="1" applyBorder="1" applyAlignment="1">
      <alignment horizontal="center" vertical="center"/>
    </xf>
    <xf numFmtId="0" fontId="16" fillId="0" borderId="22" xfId="0" applyFont="1" applyBorder="1" applyAlignment="1">
      <alignment horizontal="left" wrapText="1"/>
    </xf>
    <xf numFmtId="0" fontId="16" fillId="0" borderId="25" xfId="0" applyFont="1" applyBorder="1" applyAlignment="1">
      <alignment horizontal="left" wrapText="1"/>
    </xf>
    <xf numFmtId="0" fontId="54" fillId="0" borderId="0" xfId="0" applyFont="1" applyAlignment="1">
      <alignment horizontal="left" wrapText="1"/>
    </xf>
    <xf numFmtId="0" fontId="16" fillId="0" borderId="0" xfId="0" applyFont="1" applyAlignment="1">
      <alignment horizontal="center" wrapText="1"/>
    </xf>
    <xf numFmtId="0" fontId="16" fillId="33" borderId="0" xfId="0" applyFont="1" applyFill="1" applyAlignment="1">
      <alignment horizontal="center" vertical="center" wrapText="1"/>
    </xf>
    <xf numFmtId="0" fontId="19" fillId="33" borderId="21" xfId="0" applyFont="1" applyFill="1" applyBorder="1" applyAlignment="1">
      <alignment horizontal="center" wrapText="1"/>
    </xf>
    <xf numFmtId="0" fontId="16" fillId="0" borderId="29" xfId="0" applyFont="1" applyBorder="1" applyAlignment="1">
      <alignment horizontal="center" wrapText="1"/>
    </xf>
    <xf numFmtId="0" fontId="19" fillId="0" borderId="11"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xf>
    <xf numFmtId="0" fontId="16" fillId="0" borderId="0" xfId="0" applyNumberFormat="1" applyFont="1" applyAlignment="1">
      <alignment horizontal="center"/>
    </xf>
    <xf numFmtId="0" fontId="16" fillId="0" borderId="0" xfId="0" applyNumberFormat="1" applyFont="1" applyFill="1" applyBorder="1" applyAlignment="1">
      <alignment horizontal="center" vertical="center"/>
    </xf>
    <xf numFmtId="0" fontId="16" fillId="0" borderId="14" xfId="0" applyNumberFormat="1" applyFont="1" applyFill="1" applyBorder="1" applyAlignment="1">
      <alignment horizontal="center" vertical="center"/>
    </xf>
    <xf numFmtId="2" fontId="43" fillId="37" borderId="0" xfId="0" applyNumberFormat="1" applyFont="1" applyFill="1" applyBorder="1" applyAlignment="1">
      <alignment horizontal="center" vertical="center"/>
    </xf>
    <xf numFmtId="164" fontId="42" fillId="0" borderId="22" xfId="0" applyNumberFormat="1" applyFont="1" applyBorder="1" applyAlignment="1">
      <alignment horizontal="center" vertical="center"/>
    </xf>
    <xf numFmtId="2" fontId="43" fillId="35" borderId="0" xfId="0" applyNumberFormat="1" applyFont="1" applyFill="1" applyBorder="1" applyAlignment="1">
      <alignment horizontal="center" vertical="center"/>
    </xf>
    <xf numFmtId="2" fontId="43" fillId="35" borderId="14" xfId="0" applyNumberFormat="1" applyFont="1" applyFill="1" applyBorder="1" applyAlignment="1">
      <alignment horizontal="center" vertical="center"/>
    </xf>
    <xf numFmtId="2" fontId="43" fillId="35" borderId="16" xfId="0" applyNumberFormat="1" applyFont="1" applyFill="1" applyBorder="1" applyAlignment="1">
      <alignment horizontal="center" vertical="center"/>
    </xf>
    <xf numFmtId="2" fontId="43" fillId="35" borderId="17" xfId="0" applyNumberFormat="1" applyFont="1" applyFill="1" applyBorder="1" applyAlignment="1">
      <alignment horizontal="center" vertical="center"/>
    </xf>
    <xf numFmtId="2" fontId="43" fillId="37" borderId="11" xfId="0" applyNumberFormat="1" applyFont="1" applyFill="1" applyBorder="1" applyAlignment="1">
      <alignment horizontal="center" vertical="center"/>
    </xf>
    <xf numFmtId="2" fontId="43" fillId="37" borderId="12" xfId="0" applyNumberFormat="1" applyFont="1" applyFill="1" applyBorder="1" applyAlignment="1">
      <alignment horizontal="center" vertical="center"/>
    </xf>
    <xf numFmtId="2" fontId="43" fillId="37" borderId="14" xfId="0" applyNumberFormat="1" applyFont="1" applyFill="1" applyBorder="1" applyAlignment="1">
      <alignment horizontal="center" vertical="center"/>
    </xf>
    <xf numFmtId="0" fontId="39" fillId="0" borderId="0" xfId="0" applyFont="1" applyAlignment="1">
      <alignment horizontal="left" vertical="center"/>
    </xf>
    <xf numFmtId="0" fontId="39" fillId="0" borderId="0" xfId="0" applyFont="1" applyAlignment="1">
      <alignment horizontal="left" vertical="center" wrapText="1"/>
    </xf>
    <xf numFmtId="0" fontId="46" fillId="0" borderId="0" xfId="0" applyFont="1" applyAlignment="1">
      <alignment horizontal="left" vertical="center"/>
    </xf>
    <xf numFmtId="2" fontId="24" fillId="0" borderId="0" xfId="0" quotePrefix="1" applyNumberFormat="1" applyFont="1" applyFill="1" applyBorder="1" applyAlignment="1">
      <alignment horizontal="center" vertical="center"/>
    </xf>
    <xf numFmtId="164" fontId="24" fillId="0" borderId="0" xfId="0" quotePrefix="1" applyNumberFormat="1" applyFont="1" applyFill="1" applyBorder="1" applyAlignment="1">
      <alignment horizontal="center" vertical="center"/>
    </xf>
    <xf numFmtId="2" fontId="40" fillId="0" borderId="0" xfId="0" applyNumberFormat="1" applyFont="1" applyFill="1" applyBorder="1" applyAlignment="1">
      <alignment horizontal="center" vertical="center"/>
    </xf>
    <xf numFmtId="165" fontId="43" fillId="0" borderId="0" xfId="0" applyNumberFormat="1" applyFont="1" applyAlignment="1">
      <alignment horizontal="center" vertical="center"/>
    </xf>
    <xf numFmtId="165" fontId="43" fillId="0" borderId="34" xfId="0" applyNumberFormat="1" applyFont="1" applyBorder="1" applyAlignment="1">
      <alignment horizontal="center" vertical="center"/>
    </xf>
    <xf numFmtId="0" fontId="39" fillId="0" borderId="0" xfId="0" applyFont="1" applyBorder="1"/>
    <xf numFmtId="164" fontId="41" fillId="0" borderId="13" xfId="0" applyNumberFormat="1" applyFont="1" applyBorder="1" applyAlignment="1">
      <alignment horizontal="center" vertical="center"/>
    </xf>
    <xf numFmtId="164" fontId="41" fillId="0" borderId="0" xfId="0" applyNumberFormat="1" applyFont="1" applyBorder="1" applyAlignment="1">
      <alignment horizontal="center" vertical="center"/>
    </xf>
    <xf numFmtId="164" fontId="41" fillId="0" borderId="14" xfId="0" applyNumberFormat="1" applyFont="1" applyBorder="1" applyAlignment="1">
      <alignment horizontal="center" vertical="center"/>
    </xf>
    <xf numFmtId="165" fontId="41" fillId="0" borderId="0" xfId="0" applyNumberFormat="1" applyFont="1" applyBorder="1" applyAlignment="1">
      <alignment horizontal="center" vertical="center"/>
    </xf>
    <xf numFmtId="165" fontId="43" fillId="0" borderId="0" xfId="0" applyNumberFormat="1" applyFont="1" applyBorder="1" applyAlignment="1">
      <alignment horizontal="center" vertical="center"/>
    </xf>
    <xf numFmtId="2" fontId="39" fillId="0" borderId="0" xfId="0" applyNumberFormat="1" applyFont="1" applyBorder="1" applyAlignment="1">
      <alignment horizontal="center"/>
    </xf>
    <xf numFmtId="2" fontId="39" fillId="0" borderId="0" xfId="0" applyNumberFormat="1" applyFont="1"/>
    <xf numFmtId="164" fontId="39" fillId="0" borderId="0" xfId="0" applyNumberFormat="1" applyFont="1"/>
    <xf numFmtId="2" fontId="43" fillId="0" borderId="13" xfId="0" applyNumberFormat="1" applyFont="1" applyFill="1" applyBorder="1" applyAlignment="1">
      <alignment horizontal="center" vertical="center"/>
    </xf>
    <xf numFmtId="164" fontId="40" fillId="0" borderId="0" xfId="0" applyNumberFormat="1" applyFont="1" applyFill="1" applyBorder="1" applyAlignment="1">
      <alignment horizontal="center" vertical="center"/>
    </xf>
    <xf numFmtId="164" fontId="40" fillId="0" borderId="14" xfId="0" applyNumberFormat="1" applyFont="1" applyFill="1" applyBorder="1" applyAlignment="1">
      <alignment horizontal="center" vertical="center"/>
    </xf>
    <xf numFmtId="164" fontId="42" fillId="0" borderId="21" xfId="0" applyNumberFormat="1" applyFont="1" applyBorder="1" applyAlignment="1">
      <alignment horizontal="center" vertical="center"/>
    </xf>
    <xf numFmtId="0" fontId="39" fillId="0" borderId="18" xfId="0" applyFont="1" applyBorder="1" applyAlignment="1">
      <alignment horizontal="center"/>
    </xf>
    <xf numFmtId="2" fontId="55" fillId="0" borderId="19" xfId="0" applyNumberFormat="1" applyFont="1" applyBorder="1" applyAlignment="1">
      <alignment horizontal="center"/>
    </xf>
    <xf numFmtId="0" fontId="55" fillId="0" borderId="20" xfId="0" applyFont="1" applyBorder="1" applyAlignment="1">
      <alignment horizontal="center"/>
    </xf>
    <xf numFmtId="2" fontId="43" fillId="38" borderId="33" xfId="0" applyNumberFormat="1" applyFont="1" applyFill="1" applyBorder="1" applyAlignment="1">
      <alignment horizontal="center" vertical="center"/>
    </xf>
    <xf numFmtId="164" fontId="40" fillId="36" borderId="34" xfId="0" applyNumberFormat="1" applyFont="1" applyFill="1" applyBorder="1" applyAlignment="1">
      <alignment horizontal="center" vertical="center"/>
    </xf>
    <xf numFmtId="164" fontId="40" fillId="36" borderId="35" xfId="0" applyNumberFormat="1" applyFont="1" applyFill="1" applyBorder="1" applyAlignment="1">
      <alignment horizontal="center" vertical="center"/>
    </xf>
    <xf numFmtId="0" fontId="39" fillId="0" borderId="0" xfId="0" applyFont="1" applyAlignment="1">
      <alignment vertical="center" wrapText="1"/>
    </xf>
    <xf numFmtId="1" fontId="16" fillId="0" borderId="10" xfId="0" applyNumberFormat="1" applyFont="1" applyFill="1" applyBorder="1" applyAlignment="1">
      <alignment horizontal="center" vertical="center"/>
    </xf>
    <xf numFmtId="0" fontId="16" fillId="0" borderId="11" xfId="0" applyNumberFormat="1" applyFont="1" applyFill="1" applyBorder="1" applyAlignment="1">
      <alignment horizontal="center" vertical="center"/>
    </xf>
    <xf numFmtId="0" fontId="16" fillId="0" borderId="12" xfId="0" applyNumberFormat="1" applyFont="1" applyFill="1" applyBorder="1" applyAlignment="1">
      <alignment horizontal="center" vertical="center"/>
    </xf>
    <xf numFmtId="2" fontId="16" fillId="0" borderId="11" xfId="0" applyNumberFormat="1" applyFont="1" applyFill="1" applyBorder="1" applyAlignment="1">
      <alignment horizontal="center" vertical="center"/>
    </xf>
    <xf numFmtId="2" fontId="16" fillId="0" borderId="12" xfId="0" applyNumberFormat="1" applyFont="1" applyFill="1" applyBorder="1" applyAlignment="1">
      <alignment horizontal="center" vertical="center"/>
    </xf>
    <xf numFmtId="1" fontId="16" fillId="0" borderId="13" xfId="0" applyNumberFormat="1" applyFont="1" applyFill="1" applyBorder="1" applyAlignment="1">
      <alignment horizontal="center" vertical="center"/>
    </xf>
    <xf numFmtId="0" fontId="19" fillId="0" borderId="0" xfId="0" applyNumberFormat="1" applyFont="1" applyAlignment="1">
      <alignment horizontal="center"/>
    </xf>
    <xf numFmtId="0" fontId="39" fillId="0" borderId="10" xfId="0" applyFont="1" applyBorder="1" applyAlignment="1">
      <alignment horizontal="center"/>
    </xf>
    <xf numFmtId="0" fontId="39" fillId="0" borderId="11" xfId="0" applyFont="1" applyBorder="1" applyAlignment="1">
      <alignment horizontal="center"/>
    </xf>
    <xf numFmtId="0" fontId="39" fillId="0" borderId="12" xfId="0" applyFont="1" applyBorder="1" applyAlignment="1">
      <alignment horizontal="center"/>
    </xf>
    <xf numFmtId="0" fontId="39" fillId="0" borderId="15" xfId="0" applyFont="1" applyBorder="1"/>
    <xf numFmtId="0" fontId="39" fillId="0" borderId="17" xfId="0" applyFont="1" applyBorder="1"/>
    <xf numFmtId="0" fontId="38" fillId="0" borderId="37" xfId="0" applyFont="1" applyBorder="1" applyAlignment="1">
      <alignment horizontal="center"/>
    </xf>
    <xf numFmtId="0" fontId="38" fillId="0" borderId="38" xfId="0" applyFont="1" applyBorder="1" applyAlignment="1">
      <alignment horizontal="center"/>
    </xf>
    <xf numFmtId="0" fontId="38" fillId="0" borderId="39" xfId="0" applyFont="1" applyBorder="1" applyAlignment="1">
      <alignment horizontal="center"/>
    </xf>
    <xf numFmtId="165" fontId="45" fillId="0" borderId="0" xfId="33" applyNumberFormat="1" applyFont="1" applyBorder="1" applyAlignment="1">
      <alignment horizontal="center"/>
    </xf>
    <xf numFmtId="2" fontId="42" fillId="0" borderId="0" xfId="0" applyNumberFormat="1" applyFont="1" applyBorder="1" applyAlignment="1">
      <alignment horizontal="center" vertical="center"/>
    </xf>
    <xf numFmtId="0" fontId="39" fillId="0" borderId="0" xfId="0" applyFont="1" applyFill="1" applyBorder="1"/>
    <xf numFmtId="1" fontId="43" fillId="0" borderId="11" xfId="0" applyNumberFormat="1" applyFont="1" applyFill="1" applyBorder="1" applyAlignment="1">
      <alignment horizontal="center" vertical="center"/>
    </xf>
    <xf numFmtId="2" fontId="43" fillId="0" borderId="11" xfId="0" applyNumberFormat="1" applyFont="1" applyFill="1" applyBorder="1" applyAlignment="1">
      <alignment horizontal="center" vertical="center"/>
    </xf>
    <xf numFmtId="2" fontId="40" fillId="0" borderId="11" xfId="0" applyNumberFormat="1" applyFont="1" applyFill="1" applyBorder="1" applyAlignment="1">
      <alignment horizontal="center"/>
    </xf>
    <xf numFmtId="2" fontId="43" fillId="0" borderId="12" xfId="0" applyNumberFormat="1" applyFont="1" applyFill="1" applyBorder="1" applyAlignment="1">
      <alignment horizontal="center" vertical="center"/>
    </xf>
    <xf numFmtId="1" fontId="43" fillId="0" borderId="0" xfId="0" applyNumberFormat="1" applyFont="1" applyFill="1" applyBorder="1" applyAlignment="1">
      <alignment horizontal="center" vertical="center"/>
    </xf>
    <xf numFmtId="2" fontId="43" fillId="0" borderId="0" xfId="0" applyNumberFormat="1" applyFont="1" applyFill="1" applyBorder="1" applyAlignment="1">
      <alignment horizontal="center" vertical="center"/>
    </xf>
    <xf numFmtId="2" fontId="40" fillId="0" borderId="0" xfId="0" applyNumberFormat="1" applyFont="1" applyFill="1" applyBorder="1" applyAlignment="1">
      <alignment horizontal="center"/>
    </xf>
    <xf numFmtId="2" fontId="43" fillId="0" borderId="14" xfId="0" applyNumberFormat="1" applyFont="1" applyFill="1" applyBorder="1" applyAlignment="1">
      <alignment horizontal="center" vertical="center"/>
    </xf>
    <xf numFmtId="1" fontId="43" fillId="0" borderId="16" xfId="0" applyNumberFormat="1" applyFont="1" applyFill="1" applyBorder="1" applyAlignment="1">
      <alignment horizontal="center" vertical="center"/>
    </xf>
    <xf numFmtId="2" fontId="43" fillId="0" borderId="16" xfId="0" applyNumberFormat="1" applyFont="1" applyFill="1" applyBorder="1" applyAlignment="1">
      <alignment horizontal="center" vertical="center"/>
    </xf>
    <xf numFmtId="2" fontId="40" fillId="0" borderId="16" xfId="0" applyNumberFormat="1" applyFont="1" applyFill="1" applyBorder="1" applyAlignment="1">
      <alignment horizontal="center"/>
    </xf>
    <xf numFmtId="2" fontId="43" fillId="0" borderId="17" xfId="0" applyNumberFormat="1" applyFont="1" applyFill="1" applyBorder="1" applyAlignment="1">
      <alignment horizontal="center" vertical="center"/>
    </xf>
    <xf numFmtId="0" fontId="40" fillId="0" borderId="10" xfId="0" applyFont="1" applyBorder="1"/>
    <xf numFmtId="0" fontId="43" fillId="0" borderId="11" xfId="0" applyFont="1" applyBorder="1" applyAlignment="1">
      <alignment horizontal="center" vertical="center"/>
    </xf>
    <xf numFmtId="165" fontId="43" fillId="0" borderId="11" xfId="0" applyNumberFormat="1" applyFont="1" applyBorder="1" applyAlignment="1">
      <alignment horizontal="center" vertical="center"/>
    </xf>
    <xf numFmtId="0" fontId="56" fillId="0" borderId="11" xfId="0" applyNumberFormat="1" applyFont="1" applyBorder="1" applyAlignment="1">
      <alignment horizontal="center" vertical="center"/>
    </xf>
    <xf numFmtId="0" fontId="43" fillId="0" borderId="10" xfId="0" applyFont="1" applyBorder="1" applyAlignment="1">
      <alignment horizontal="center" vertical="center"/>
    </xf>
    <xf numFmtId="0" fontId="43" fillId="0" borderId="13" xfId="0" applyFont="1" applyFill="1" applyBorder="1" applyAlignment="1">
      <alignment horizontal="center" vertical="center"/>
    </xf>
    <xf numFmtId="0" fontId="43" fillId="0" borderId="15" xfId="0" applyFont="1" applyBorder="1" applyAlignment="1">
      <alignment horizontal="center" vertical="center"/>
    </xf>
    <xf numFmtId="2" fontId="16" fillId="0" borderId="0" xfId="0" applyNumberFormat="1" applyFont="1" applyAlignment="1">
      <alignment horizontal="center"/>
    </xf>
    <xf numFmtId="2" fontId="19" fillId="0" borderId="0" xfId="0" applyNumberFormat="1" applyFont="1" applyAlignment="1">
      <alignment horizontal="center"/>
    </xf>
    <xf numFmtId="1" fontId="16" fillId="0" borderId="0" xfId="0" applyNumberFormat="1" applyFont="1" applyAlignment="1">
      <alignment horizontal="center"/>
    </xf>
    <xf numFmtId="0" fontId="16" fillId="0" borderId="0" xfId="0" applyFont="1" applyAlignment="1">
      <alignment horizontal="right"/>
    </xf>
    <xf numFmtId="0" fontId="14" fillId="40" borderId="18" xfId="0" applyFont="1" applyFill="1" applyBorder="1" applyAlignment="1">
      <alignment horizontal="center"/>
    </xf>
    <xf numFmtId="0" fontId="14" fillId="40" borderId="19" xfId="0" applyFont="1" applyFill="1" applyBorder="1" applyAlignment="1">
      <alignment horizontal="center"/>
    </xf>
    <xf numFmtId="0" fontId="14" fillId="40" borderId="20" xfId="0" applyFont="1" applyFill="1" applyBorder="1" applyAlignment="1">
      <alignment horizontal="center"/>
    </xf>
    <xf numFmtId="0" fontId="19" fillId="0" borderId="10" xfId="0" applyFont="1" applyFill="1" applyBorder="1" applyAlignment="1">
      <alignment horizontal="center"/>
    </xf>
    <xf numFmtId="0" fontId="19" fillId="0" borderId="11" xfId="0" applyFont="1" applyFill="1" applyBorder="1" applyAlignment="1">
      <alignment horizontal="center"/>
    </xf>
    <xf numFmtId="0" fontId="19" fillId="0" borderId="12" xfId="0" applyFont="1" applyFill="1" applyBorder="1" applyAlignment="1">
      <alignment horizontal="center"/>
    </xf>
    <xf numFmtId="0" fontId="16" fillId="33" borderId="10" xfId="0" applyFont="1" applyFill="1" applyBorder="1" applyAlignment="1">
      <alignment horizontal="lef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0" xfId="0"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19" fillId="33" borderId="18" xfId="0" applyFont="1" applyFill="1" applyBorder="1" applyAlignment="1">
      <alignment horizontal="center"/>
    </xf>
    <xf numFmtId="0" fontId="19" fillId="33" borderId="19" xfId="0" applyFont="1" applyFill="1" applyBorder="1" applyAlignment="1">
      <alignment horizontal="center"/>
    </xf>
    <xf numFmtId="0" fontId="19" fillId="33" borderId="20" xfId="0" applyFont="1" applyFill="1" applyBorder="1" applyAlignment="1">
      <alignment horizontal="center"/>
    </xf>
    <xf numFmtId="0" fontId="17" fillId="33" borderId="18" xfId="0" applyFont="1" applyFill="1" applyBorder="1" applyAlignment="1">
      <alignment horizontal="center"/>
    </xf>
    <xf numFmtId="0" fontId="0" fillId="0" borderId="20" xfId="0" applyBorder="1" applyAlignment="1">
      <alignment horizontal="center"/>
    </xf>
    <xf numFmtId="0" fontId="18" fillId="34" borderId="18" xfId="0" applyFont="1" applyFill="1" applyBorder="1" applyAlignment="1">
      <alignment horizontal="center"/>
    </xf>
    <xf numFmtId="0" fontId="0" fillId="0" borderId="19" xfId="0" applyBorder="1" applyAlignment="1">
      <alignment horizontal="center"/>
    </xf>
    <xf numFmtId="0" fontId="16" fillId="0" borderId="10" xfId="0" applyFont="1" applyBorder="1" applyAlignment="1">
      <alignment horizontal="left" vertical="center" wrapText="1"/>
    </xf>
    <xf numFmtId="0" fontId="16" fillId="0" borderId="11" xfId="0" applyFont="1" applyBorder="1" applyAlignment="1">
      <alignment horizontal="left" vertical="center" wrapText="1"/>
    </xf>
    <xf numFmtId="0" fontId="16" fillId="0" borderId="12" xfId="0" applyFont="1" applyBorder="1" applyAlignment="1">
      <alignment horizontal="left" vertical="center" wrapText="1"/>
    </xf>
    <xf numFmtId="0" fontId="16" fillId="0" borderId="13" xfId="0" applyFont="1" applyBorder="1" applyAlignment="1">
      <alignment horizontal="left" vertical="center" wrapText="1"/>
    </xf>
    <xf numFmtId="0" fontId="16" fillId="0" borderId="0" xfId="0" applyFont="1" applyAlignment="1">
      <alignment horizontal="left" vertical="center" wrapText="1"/>
    </xf>
    <xf numFmtId="0" fontId="16" fillId="0" borderId="14" xfId="0" applyFont="1" applyBorder="1" applyAlignment="1">
      <alignment horizontal="left" vertical="center" wrapText="1"/>
    </xf>
    <xf numFmtId="0" fontId="16" fillId="0" borderId="15" xfId="0" applyFont="1" applyBorder="1" applyAlignment="1">
      <alignment horizontal="left" vertical="center" wrapText="1"/>
    </xf>
    <xf numFmtId="0" fontId="16" fillId="0" borderId="16" xfId="0" applyFont="1" applyBorder="1" applyAlignment="1">
      <alignment horizontal="left" vertical="center" wrapText="1"/>
    </xf>
    <xf numFmtId="0" fontId="16" fillId="0" borderId="17" xfId="0" applyFont="1" applyBorder="1" applyAlignment="1">
      <alignment horizontal="left" vertical="center" wrapText="1"/>
    </xf>
    <xf numFmtId="0" fontId="40" fillId="0" borderId="10" xfId="0" applyFont="1" applyBorder="1" applyAlignment="1">
      <alignment horizontal="center" vertical="top" wrapText="1"/>
    </xf>
    <xf numFmtId="0" fontId="40" fillId="0" borderId="11" xfId="0" applyFont="1" applyBorder="1" applyAlignment="1">
      <alignment horizontal="center" vertical="top" wrapText="1"/>
    </xf>
    <xf numFmtId="0" fontId="40" fillId="0" borderId="12" xfId="0" applyFont="1" applyBorder="1" applyAlignment="1">
      <alignment horizontal="center" vertical="top" wrapText="1"/>
    </xf>
    <xf numFmtId="0" fontId="40" fillId="0" borderId="13" xfId="0" applyFont="1" applyBorder="1" applyAlignment="1">
      <alignment horizontal="center" vertical="top" wrapText="1"/>
    </xf>
    <xf numFmtId="0" fontId="40" fillId="0" borderId="0" xfId="0" applyFont="1" applyBorder="1" applyAlignment="1">
      <alignment horizontal="center" vertical="top" wrapText="1"/>
    </xf>
    <xf numFmtId="0" fontId="40" fillId="0" borderId="14" xfId="0" applyFont="1" applyBorder="1" applyAlignment="1">
      <alignment horizontal="center" vertical="top" wrapText="1"/>
    </xf>
    <xf numFmtId="0" fontId="40" fillId="0" borderId="15" xfId="0" applyFont="1" applyBorder="1" applyAlignment="1">
      <alignment horizontal="center" vertical="top" wrapText="1"/>
    </xf>
    <xf numFmtId="0" fontId="40" fillId="0" borderId="16" xfId="0" applyFont="1" applyBorder="1" applyAlignment="1">
      <alignment horizontal="center" vertical="top" wrapText="1"/>
    </xf>
    <xf numFmtId="0" fontId="40" fillId="0" borderId="17" xfId="0" applyFont="1" applyBorder="1" applyAlignment="1">
      <alignment horizontal="center" vertical="top" wrapText="1"/>
    </xf>
    <xf numFmtId="0" fontId="39" fillId="0" borderId="0" xfId="0" applyFont="1" applyAlignment="1">
      <alignment vertical="center"/>
    </xf>
    <xf numFmtId="0" fontId="39" fillId="0" borderId="0" xfId="0" applyFont="1" applyAlignment="1">
      <alignment vertical="center" wrapText="1"/>
    </xf>
    <xf numFmtId="2" fontId="24" fillId="0" borderId="18" xfId="0" applyNumberFormat="1" applyFont="1" applyBorder="1" applyAlignment="1">
      <alignment horizontal="center" vertical="center"/>
    </xf>
    <xf numFmtId="2" fontId="24" fillId="0" borderId="19" xfId="0" applyNumberFormat="1" applyFont="1" applyBorder="1" applyAlignment="1">
      <alignment horizontal="center" vertical="center"/>
    </xf>
    <xf numFmtId="2" fontId="24" fillId="0" borderId="20" xfId="0" applyNumberFormat="1" applyFont="1" applyBorder="1" applyAlignment="1">
      <alignment horizontal="center" vertical="center"/>
    </xf>
    <xf numFmtId="0" fontId="39" fillId="0" borderId="0" xfId="0" applyFont="1" applyAlignment="1">
      <alignment horizontal="left" vertical="center"/>
    </xf>
    <xf numFmtId="0" fontId="39" fillId="0" borderId="0" xfId="0" applyFont="1" applyAlignment="1">
      <alignment horizontal="left" vertical="center" wrapText="1"/>
    </xf>
    <xf numFmtId="0" fontId="46" fillId="0" borderId="0" xfId="0" applyFont="1" applyAlignment="1">
      <alignment horizontal="left" vertical="center"/>
    </xf>
    <xf numFmtId="0" fontId="39" fillId="0" borderId="10" xfId="0" applyFont="1" applyBorder="1" applyAlignment="1">
      <alignment horizontal="center"/>
    </xf>
    <xf numFmtId="0" fontId="39" fillId="0" borderId="11" xfId="0" applyFont="1" applyBorder="1" applyAlignment="1">
      <alignment horizontal="center"/>
    </xf>
    <xf numFmtId="0" fontId="39" fillId="0" borderId="12" xfId="0" applyFont="1" applyBorder="1" applyAlignment="1">
      <alignment horizontal="center"/>
    </xf>
    <xf numFmtId="0" fontId="21" fillId="0" borderId="0" xfId="0" applyFont="1" applyAlignment="1">
      <alignment horizontal="left" vertical="center"/>
    </xf>
    <xf numFmtId="0" fontId="21" fillId="0" borderId="0" xfId="0" applyFont="1" applyAlignment="1">
      <alignment vertical="center" wrapText="1"/>
    </xf>
  </cellXfs>
  <cellStyles count="50">
    <cellStyle name="20% - Accent1" xfId="16" builtinId="30" customBuiltin="1"/>
    <cellStyle name="20% - Accent2" xfId="19" builtinId="34" customBuiltin="1"/>
    <cellStyle name="20% - Accent3" xfId="22" builtinId="38" customBuiltin="1"/>
    <cellStyle name="20% - Accent4" xfId="25" builtinId="42" customBuiltin="1"/>
    <cellStyle name="20% - Accent5" xfId="28" builtinId="46" customBuiltin="1"/>
    <cellStyle name="20% - Accent6" xfId="31" builtinId="50" customBuiltin="1"/>
    <cellStyle name="40% - Accent1" xfId="17" builtinId="31" customBuiltin="1"/>
    <cellStyle name="40% - Accent2" xfId="20" builtinId="35" customBuiltin="1"/>
    <cellStyle name="40% - Accent3" xfId="23" builtinId="39" customBuiltin="1"/>
    <cellStyle name="40% - Accent4" xfId="26" builtinId="43" customBuiltin="1"/>
    <cellStyle name="40% - Accent5" xfId="29" builtinId="47" customBuiltin="1"/>
    <cellStyle name="40% - Accent6" xfId="32" builtinId="51" customBuiltin="1"/>
    <cellStyle name="60% - Accent1 2" xfId="37" xr:uid="{00000000-0005-0000-0000-00000C000000}"/>
    <cellStyle name="60% - Accent2 2" xfId="38" xr:uid="{00000000-0005-0000-0000-00000D000000}"/>
    <cellStyle name="60% - Accent3 2" xfId="39" xr:uid="{00000000-0005-0000-0000-00000E000000}"/>
    <cellStyle name="60% - Accent4 2" xfId="40" xr:uid="{00000000-0005-0000-0000-00000F000000}"/>
    <cellStyle name="60% - Accent5 2" xfId="41" xr:uid="{00000000-0005-0000-0000-000010000000}"/>
    <cellStyle name="60% - Accent6 2" xfId="42" xr:uid="{00000000-0005-0000-0000-000011000000}"/>
    <cellStyle name="Accent1" xfId="15" builtinId="29" customBuiltin="1"/>
    <cellStyle name="Accent2" xfId="18" builtinId="33" customBuiltin="1"/>
    <cellStyle name="Accent3" xfId="21" builtinId="37" customBuiltin="1"/>
    <cellStyle name="Accent4" xfId="24" builtinId="41" customBuiltin="1"/>
    <cellStyle name="Accent5" xfId="27" builtinId="45" customBuiltin="1"/>
    <cellStyle name="Accent6" xfId="30" builtinId="49" customBuiltin="1"/>
    <cellStyle name="Bad" xfId="6" builtinId="27" customBuiltin="1"/>
    <cellStyle name="Bad 2" xfId="49" xr:uid="{00000000-0005-0000-0000-000019000000}"/>
    <cellStyle name="Calculation" xfId="9" builtinId="22" customBuiltin="1"/>
    <cellStyle name="Check Cell" xfId="11" builtinId="23" customBuiltin="1"/>
    <cellStyle name="Explanatory Text" xfId="13"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43" xr:uid="{00000000-0005-0000-0000-000024000000}"/>
    <cellStyle name="Normal" xfId="0" builtinId="0"/>
    <cellStyle name="Normal 2" xfId="33" xr:uid="{00000000-0005-0000-0000-000026000000}"/>
    <cellStyle name="Normal 2 2" xfId="36" xr:uid="{00000000-0005-0000-0000-000027000000}"/>
    <cellStyle name="Normal 3" xfId="35" xr:uid="{00000000-0005-0000-0000-000028000000}"/>
    <cellStyle name="Normal 3 2" xfId="46" xr:uid="{00000000-0005-0000-0000-000029000000}"/>
    <cellStyle name="Normal 4" xfId="47" xr:uid="{00000000-0005-0000-0000-00002A000000}"/>
    <cellStyle name="Normal 5" xfId="48" xr:uid="{00000000-0005-0000-0000-00002B000000}"/>
    <cellStyle name="Note 2" xfId="44" xr:uid="{00000000-0005-0000-0000-00002C000000}"/>
    <cellStyle name="Output" xfId="8" builtinId="21" customBuiltin="1"/>
    <cellStyle name="Style 1" xfId="34" xr:uid="{00000000-0005-0000-0000-00002E000000}"/>
    <cellStyle name="Title 2" xfId="45" xr:uid="{00000000-0005-0000-0000-00002F000000}"/>
    <cellStyle name="Total" xfId="14" builtinId="25" customBuiltin="1"/>
    <cellStyle name="Warning Text" xfId="1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'Mid-Waipara'!$H$12:$H$40</c:f>
              <c:numCache>
                <c:formatCode>0.0</c:formatCode>
                <c:ptCount val="29"/>
                <c:pt idx="8">
                  <c:v>29.612143341224701</c:v>
                </c:pt>
                <c:pt idx="9">
                  <c:v>29.438670271491699</c:v>
                </c:pt>
                <c:pt idx="10">
                  <c:v>24.3636784081455</c:v>
                </c:pt>
                <c:pt idx="11">
                  <c:v>23.823726757147298</c:v>
                </c:pt>
                <c:pt idx="12">
                  <c:v>29.831695522956601</c:v>
                </c:pt>
                <c:pt idx="13">
                  <c:v>30.346994482066901</c:v>
                </c:pt>
                <c:pt idx="23">
                  <c:v>22.947472881870201</c:v>
                </c:pt>
                <c:pt idx="24">
                  <c:v>26.875169664172901</c:v>
                </c:pt>
                <c:pt idx="25">
                  <c:v>22.010718110685701</c:v>
                </c:pt>
                <c:pt idx="26">
                  <c:v>27.8824043427574</c:v>
                </c:pt>
                <c:pt idx="27">
                  <c:v>30.502332045646199</c:v>
                </c:pt>
                <c:pt idx="28">
                  <c:v>27.569909564513502</c:v>
                </c:pt>
              </c:numCache>
            </c:numRef>
          </c:xVal>
          <c:yVal>
            <c:numRef>
              <c:f>'Mid-Waipara'!$V$12:$V$40</c:f>
              <c:numCache>
                <c:formatCode>General</c:formatCode>
                <c:ptCount val="29"/>
                <c:pt idx="0">
                  <c:v>21.5456369688617</c:v>
                </c:pt>
                <c:pt idx="1">
                  <c:v>26.456011774156799</c:v>
                </c:pt>
                <c:pt idx="2">
                  <c:v>26.115632779200102</c:v>
                </c:pt>
                <c:pt idx="3">
                  <c:v>27.245563612375602</c:v>
                </c:pt>
                <c:pt idx="4">
                  <c:v>27.8577407896145</c:v>
                </c:pt>
                <c:pt idx="5">
                  <c:v>29.918721545705001</c:v>
                </c:pt>
                <c:pt idx="6">
                  <c:v>27.206642147677702</c:v>
                </c:pt>
                <c:pt idx="7">
                  <c:v>28.1360643966275</c:v>
                </c:pt>
                <c:pt idx="8">
                  <c:v>30.290718069526498</c:v>
                </c:pt>
                <c:pt idx="9">
                  <c:v>29.6860593895913</c:v>
                </c:pt>
                <c:pt idx="10">
                  <c:v>24.8349110611972</c:v>
                </c:pt>
                <c:pt idx="11">
                  <c:v>24.079122595184799</c:v>
                </c:pt>
                <c:pt idx="12">
                  <c:v>30.787314302975201</c:v>
                </c:pt>
                <c:pt idx="13">
                  <c:v>30.669451649427099</c:v>
                </c:pt>
                <c:pt idx="14">
                  <c:v>25.5458349888175</c:v>
                </c:pt>
                <c:pt idx="15">
                  <c:v>27.125552963918299</c:v>
                </c:pt>
                <c:pt idx="16">
                  <c:v>27.340247078502401</c:v>
                </c:pt>
                <c:pt idx="17">
                  <c:v>20.178961210046801</c:v>
                </c:pt>
                <c:pt idx="18">
                  <c:v>28.844679918216301</c:v>
                </c:pt>
                <c:pt idx="19">
                  <c:v>24.433352673376302</c:v>
                </c:pt>
                <c:pt idx="20">
                  <c:v>25.875438066965</c:v>
                </c:pt>
                <c:pt idx="21">
                  <c:v>27.319389852113201</c:v>
                </c:pt>
                <c:pt idx="22">
                  <c:v>25.446414760591701</c:v>
                </c:pt>
                <c:pt idx="23">
                  <c:v>23.639198526860099</c:v>
                </c:pt>
                <c:pt idx="24">
                  <c:v>27.209199899510299</c:v>
                </c:pt>
                <c:pt idx="25">
                  <c:v>22.696747491326899</c:v>
                </c:pt>
                <c:pt idx="26">
                  <c:v>28.472727428176398</c:v>
                </c:pt>
                <c:pt idx="27">
                  <c:v>31.1977885957095</c:v>
                </c:pt>
                <c:pt idx="28">
                  <c:v>28.104310038327501</c:v>
                </c:pt>
              </c:numCache>
            </c:numRef>
          </c:yVal>
          <c:smooth val="0"/>
          <c:extLst>
            <c:ext xmlns:c16="http://schemas.microsoft.com/office/drawing/2014/chart" uri="{C3380CC4-5D6E-409C-BE32-E72D297353CC}">
              <c16:uniqueId val="{00000000-B55D-428D-924B-3BB379097D48}"/>
            </c:ext>
          </c:extLst>
        </c:ser>
        <c:ser>
          <c:idx val="1"/>
          <c:order val="1"/>
          <c:spPr>
            <a:ln w="6350" cap="rnd">
              <a:solidFill>
                <a:schemeClr val="accent1"/>
              </a:solidFill>
              <a:prstDash val="dash"/>
              <a:round/>
            </a:ln>
            <a:effectLst/>
          </c:spPr>
          <c:marker>
            <c:symbol val="none"/>
          </c:marker>
          <c:xVal>
            <c:numRef>
              <c:f>'Mid-Waipara'!$O$44:$P$44</c:f>
              <c:numCache>
                <c:formatCode>General</c:formatCode>
                <c:ptCount val="2"/>
                <c:pt idx="0">
                  <c:v>20</c:v>
                </c:pt>
                <c:pt idx="1">
                  <c:v>32</c:v>
                </c:pt>
              </c:numCache>
            </c:numRef>
          </c:xVal>
          <c:yVal>
            <c:numRef>
              <c:f>'Mid-Waipara'!$O$44:$P$44</c:f>
              <c:numCache>
                <c:formatCode>General</c:formatCode>
                <c:ptCount val="2"/>
                <c:pt idx="0">
                  <c:v>20</c:v>
                </c:pt>
                <c:pt idx="1">
                  <c:v>32</c:v>
                </c:pt>
              </c:numCache>
            </c:numRef>
          </c:yVal>
          <c:smooth val="0"/>
          <c:extLst>
            <c:ext xmlns:c16="http://schemas.microsoft.com/office/drawing/2014/chart" uri="{C3380CC4-5D6E-409C-BE32-E72D297353CC}">
              <c16:uniqueId val="{00000001-B55D-428D-924B-3BB379097D48}"/>
            </c:ext>
          </c:extLst>
        </c:ser>
        <c:dLbls>
          <c:showLegendKey val="0"/>
          <c:showVal val="0"/>
          <c:showCatName val="0"/>
          <c:showSerName val="0"/>
          <c:showPercent val="0"/>
          <c:showBubbleSize val="0"/>
        </c:dLbls>
        <c:axId val="1059192463"/>
        <c:axId val="1053395807"/>
      </c:scatterChart>
      <c:valAx>
        <c:axId val="1059192463"/>
        <c:scaling>
          <c:orientation val="minMax"/>
          <c:min val="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 using DeepMIP pH (column 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395807"/>
        <c:crosses val="autoZero"/>
        <c:crossBetween val="midCat"/>
      </c:valAx>
      <c:valAx>
        <c:axId val="1053395807"/>
        <c:scaling>
          <c:orientation val="minMax"/>
          <c:min val="2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 using long-term d11B smooth (column 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1924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971550</xdr:colOff>
      <xdr:row>16</xdr:row>
      <xdr:rowOff>0</xdr:rowOff>
    </xdr:from>
    <xdr:to>
      <xdr:col>16</xdr:col>
      <xdr:colOff>781050</xdr:colOff>
      <xdr:row>33</xdr:row>
      <xdr:rowOff>142875</xdr:rowOff>
    </xdr:to>
    <xdr:graphicFrame macro="">
      <xdr:nvGraphicFramePr>
        <xdr:cNvPr id="3" name="Chart 2">
          <a:extLst>
            <a:ext uri="{FF2B5EF4-FFF2-40B4-BE49-F238E27FC236}">
              <a16:creationId xmlns:a16="http://schemas.microsoft.com/office/drawing/2014/main" id="{E201A05F-59F4-4ABC-82EC-0CB49CBC8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F1047499"/>
  <sheetViews>
    <sheetView topLeftCell="T1" zoomScale="70" zoomScaleNormal="70" workbookViewId="0">
      <selection activeCell="V24" sqref="V24"/>
    </sheetView>
  </sheetViews>
  <sheetFormatPr defaultColWidth="9.85546875" defaultRowHeight="15"/>
  <cols>
    <col min="1" max="1" width="3.42578125" style="1" customWidth="1"/>
    <col min="2" max="2" width="26.85546875" style="1" customWidth="1"/>
    <col min="3" max="3" width="2.7109375" style="1" customWidth="1"/>
    <col min="4" max="4" width="11" style="1" bestFit="1" customWidth="1"/>
    <col min="5" max="6" width="9.85546875" style="1"/>
    <col min="7" max="7" width="2.85546875" style="1" customWidth="1"/>
    <col min="8" max="9" width="12.5703125" style="1" customWidth="1"/>
    <col min="10" max="10" width="3.28515625" style="1" customWidth="1"/>
    <col min="11" max="11" width="2.28515625" style="1" customWidth="1"/>
    <col min="12" max="13" width="12.5703125" style="1" customWidth="1"/>
    <col min="14" max="14" width="2.28515625" style="1" customWidth="1"/>
    <col min="15" max="15" width="3.7109375" style="1" customWidth="1"/>
    <col min="16" max="16" width="19.42578125" style="1" customWidth="1"/>
    <col min="17" max="17" width="3.140625" style="1" customWidth="1"/>
    <col min="18" max="18" width="30.85546875" style="1" customWidth="1"/>
    <col min="19" max="19" width="2.85546875" style="1" customWidth="1"/>
    <col min="20" max="20" width="51.7109375" style="339" customWidth="1"/>
    <col min="21" max="21" width="20.42578125" style="1" customWidth="1"/>
    <col min="22" max="16384" width="9.85546875" style="1"/>
  </cols>
  <sheetData>
    <row r="1" spans="2:58" s="237" customFormat="1" ht="15.75">
      <c r="B1" s="237" t="s">
        <v>248</v>
      </c>
      <c r="T1" s="338"/>
    </row>
    <row r="2" spans="2:58" ht="10.5" customHeight="1" thickBot="1"/>
    <row r="3" spans="2:58">
      <c r="B3" s="432" t="s">
        <v>291</v>
      </c>
      <c r="C3" s="433"/>
      <c r="D3" s="433"/>
      <c r="E3" s="433"/>
      <c r="F3" s="433"/>
      <c r="G3" s="433"/>
      <c r="H3" s="433"/>
      <c r="I3" s="433"/>
      <c r="J3" s="433"/>
      <c r="K3" s="433"/>
      <c r="L3" s="433"/>
      <c r="M3" s="433"/>
      <c r="N3" s="433"/>
      <c r="O3" s="433"/>
      <c r="P3" s="433"/>
      <c r="Q3" s="433"/>
      <c r="R3" s="433"/>
      <c r="S3" s="433"/>
      <c r="T3" s="434"/>
      <c r="U3" s="2"/>
      <c r="V3" s="2"/>
      <c r="W3" s="2"/>
      <c r="X3" s="2"/>
    </row>
    <row r="4" spans="2:58">
      <c r="B4" s="435"/>
      <c r="C4" s="436"/>
      <c r="D4" s="436"/>
      <c r="E4" s="436"/>
      <c r="F4" s="436"/>
      <c r="G4" s="436"/>
      <c r="H4" s="436"/>
      <c r="I4" s="436"/>
      <c r="J4" s="436"/>
      <c r="K4" s="436"/>
      <c r="L4" s="436"/>
      <c r="M4" s="436"/>
      <c r="N4" s="436"/>
      <c r="O4" s="436"/>
      <c r="P4" s="436"/>
      <c r="Q4" s="436"/>
      <c r="R4" s="436"/>
      <c r="S4" s="436"/>
      <c r="T4" s="437"/>
      <c r="U4" s="2"/>
      <c r="V4" s="2"/>
      <c r="W4" s="2"/>
      <c r="X4" s="2"/>
    </row>
    <row r="5" spans="2:58">
      <c r="B5" s="435"/>
      <c r="C5" s="436"/>
      <c r="D5" s="436"/>
      <c r="E5" s="436"/>
      <c r="F5" s="436"/>
      <c r="G5" s="436"/>
      <c r="H5" s="436"/>
      <c r="I5" s="436"/>
      <c r="J5" s="436"/>
      <c r="K5" s="436"/>
      <c r="L5" s="436"/>
      <c r="M5" s="436"/>
      <c r="N5" s="436"/>
      <c r="O5" s="436"/>
      <c r="P5" s="436"/>
      <c r="Q5" s="436"/>
      <c r="R5" s="436"/>
      <c r="S5" s="436"/>
      <c r="T5" s="437"/>
      <c r="U5" s="2"/>
      <c r="V5" s="2"/>
      <c r="W5" s="2"/>
      <c r="X5" s="2"/>
    </row>
    <row r="6" spans="2:58" ht="15.75" thickBot="1">
      <c r="B6" s="438"/>
      <c r="C6" s="439"/>
      <c r="D6" s="439"/>
      <c r="E6" s="439"/>
      <c r="F6" s="439"/>
      <c r="G6" s="439"/>
      <c r="H6" s="439"/>
      <c r="I6" s="439"/>
      <c r="J6" s="439"/>
      <c r="K6" s="439"/>
      <c r="L6" s="439"/>
      <c r="M6" s="439"/>
      <c r="N6" s="439"/>
      <c r="O6" s="439"/>
      <c r="P6" s="439"/>
      <c r="Q6" s="439"/>
      <c r="R6" s="439"/>
      <c r="S6" s="439"/>
      <c r="T6" s="440"/>
      <c r="U6" s="2"/>
      <c r="V6" s="2"/>
      <c r="W6" s="2"/>
      <c r="X6" s="2"/>
    </row>
    <row r="7" spans="2:58" ht="15.75" thickBot="1">
      <c r="B7" s="3"/>
      <c r="C7" s="3"/>
      <c r="D7" s="3"/>
      <c r="E7" s="3"/>
      <c r="F7" s="3"/>
      <c r="G7" s="4"/>
      <c r="H7" s="4"/>
      <c r="I7" s="4"/>
      <c r="J7" s="4"/>
      <c r="K7" s="4"/>
      <c r="L7" s="4"/>
      <c r="M7" s="4"/>
      <c r="N7" s="4"/>
      <c r="O7" s="3"/>
      <c r="P7" s="3"/>
      <c r="Q7" s="3"/>
      <c r="R7" s="3"/>
      <c r="S7" s="3"/>
      <c r="T7" s="340"/>
      <c r="U7" s="2"/>
      <c r="V7" s="426" t="s">
        <v>253</v>
      </c>
      <c r="W7" s="427"/>
      <c r="X7" s="427"/>
      <c r="Y7" s="427"/>
      <c r="Z7" s="427"/>
      <c r="AA7" s="427"/>
      <c r="AB7" s="427"/>
      <c r="AC7" s="427"/>
      <c r="AD7" s="427"/>
      <c r="AE7" s="427"/>
      <c r="AF7" s="427"/>
      <c r="AG7" s="427"/>
      <c r="AH7" s="427"/>
      <c r="AI7" s="427"/>
      <c r="AJ7" s="427"/>
      <c r="AK7" s="427"/>
      <c r="AL7" s="427"/>
      <c r="AM7" s="428"/>
      <c r="AO7" s="426" t="s">
        <v>253</v>
      </c>
      <c r="AP7" s="427"/>
      <c r="AQ7" s="427"/>
      <c r="AR7" s="427"/>
      <c r="AS7" s="427"/>
      <c r="AT7" s="427"/>
      <c r="AU7" s="427"/>
      <c r="AV7" s="427"/>
      <c r="AW7" s="427"/>
      <c r="AX7" s="427"/>
      <c r="AY7" s="427"/>
      <c r="AZ7" s="427"/>
      <c r="BA7" s="427"/>
      <c r="BB7" s="427"/>
      <c r="BC7" s="427"/>
      <c r="BD7" s="427"/>
      <c r="BE7" s="427"/>
      <c r="BF7" s="428"/>
    </row>
    <row r="8" spans="2:58" ht="15.75" thickBot="1">
      <c r="B8" s="5"/>
      <c r="C8" s="6"/>
      <c r="D8" s="441" t="s">
        <v>0</v>
      </c>
      <c r="E8" s="442"/>
      <c r="F8" s="443"/>
      <c r="G8" s="6"/>
      <c r="H8" s="444" t="s">
        <v>251</v>
      </c>
      <c r="I8" s="445"/>
      <c r="J8" s="7"/>
      <c r="K8" s="7"/>
      <c r="L8" s="444" t="s">
        <v>252</v>
      </c>
      <c r="M8" s="445"/>
      <c r="N8" s="7"/>
      <c r="O8" s="6"/>
      <c r="P8" s="6"/>
      <c r="R8" s="6"/>
      <c r="S8" s="6"/>
      <c r="U8" s="6"/>
      <c r="V8" s="429" t="s">
        <v>219</v>
      </c>
      <c r="W8" s="430"/>
      <c r="X8" s="430"/>
      <c r="Y8" s="430"/>
      <c r="Z8" s="430"/>
      <c r="AA8" s="431"/>
      <c r="AB8" s="429" t="s">
        <v>3</v>
      </c>
      <c r="AC8" s="430"/>
      <c r="AD8" s="430"/>
      <c r="AE8" s="430"/>
      <c r="AF8" s="430"/>
      <c r="AG8" s="431"/>
      <c r="AH8" s="429" t="s">
        <v>4</v>
      </c>
      <c r="AI8" s="430"/>
      <c r="AJ8" s="430"/>
      <c r="AK8" s="430"/>
      <c r="AL8" s="430"/>
      <c r="AM8" s="431"/>
      <c r="AO8" s="429" t="s">
        <v>219</v>
      </c>
      <c r="AP8" s="430"/>
      <c r="AQ8" s="430"/>
      <c r="AR8" s="430"/>
      <c r="AS8" s="430"/>
      <c r="AT8" s="431"/>
      <c r="AU8" s="429" t="s">
        <v>3</v>
      </c>
      <c r="AV8" s="430"/>
      <c r="AW8" s="430"/>
      <c r="AX8" s="430"/>
      <c r="AY8" s="430"/>
      <c r="AZ8" s="431"/>
      <c r="BA8" s="429" t="s">
        <v>4</v>
      </c>
      <c r="BB8" s="430"/>
      <c r="BC8" s="430"/>
      <c r="BD8" s="430"/>
      <c r="BE8" s="430"/>
      <c r="BF8" s="431"/>
    </row>
    <row r="9" spans="2:58" ht="15.75" thickBot="1">
      <c r="B9" s="8" t="s">
        <v>1</v>
      </c>
      <c r="C9" s="5"/>
      <c r="D9" s="9" t="s">
        <v>2</v>
      </c>
      <c r="E9" s="10" t="s">
        <v>3</v>
      </c>
      <c r="F9" s="11" t="s">
        <v>4</v>
      </c>
      <c r="G9" s="5"/>
      <c r="H9" s="12" t="s">
        <v>5</v>
      </c>
      <c r="I9" s="13" t="s">
        <v>6</v>
      </c>
      <c r="J9" s="14"/>
      <c r="K9" s="14"/>
      <c r="L9" s="12" t="s">
        <v>5</v>
      </c>
      <c r="M9" s="13" t="s">
        <v>6</v>
      </c>
      <c r="N9" s="14"/>
      <c r="O9" s="6"/>
      <c r="P9" s="15" t="s">
        <v>7</v>
      </c>
      <c r="Q9" s="6"/>
      <c r="R9" s="15" t="s">
        <v>8</v>
      </c>
      <c r="S9" s="6"/>
      <c r="T9" s="341" t="s">
        <v>9</v>
      </c>
      <c r="V9" s="326" t="s">
        <v>223</v>
      </c>
      <c r="W9" s="327" t="s">
        <v>222</v>
      </c>
      <c r="X9" s="327">
        <v>5</v>
      </c>
      <c r="Y9" s="327" t="s">
        <v>220</v>
      </c>
      <c r="Z9" s="327">
        <v>95</v>
      </c>
      <c r="AA9" s="328" t="s">
        <v>221</v>
      </c>
      <c r="AB9" s="326" t="s">
        <v>223</v>
      </c>
      <c r="AC9" s="327" t="s">
        <v>222</v>
      </c>
      <c r="AD9" s="327">
        <v>5</v>
      </c>
      <c r="AE9" s="327" t="s">
        <v>220</v>
      </c>
      <c r="AF9" s="327">
        <v>95</v>
      </c>
      <c r="AG9" s="328" t="s">
        <v>221</v>
      </c>
      <c r="AH9" s="326" t="s">
        <v>223</v>
      </c>
      <c r="AI9" s="327" t="s">
        <v>222</v>
      </c>
      <c r="AJ9" s="327">
        <v>5</v>
      </c>
      <c r="AK9" s="327" t="s">
        <v>220</v>
      </c>
      <c r="AL9" s="327">
        <v>95</v>
      </c>
      <c r="AM9" s="328" t="s">
        <v>221</v>
      </c>
      <c r="AO9" s="326" t="s">
        <v>223</v>
      </c>
      <c r="AP9" s="327" t="s">
        <v>222</v>
      </c>
      <c r="AQ9" s="327">
        <v>5</v>
      </c>
      <c r="AR9" s="327" t="s">
        <v>220</v>
      </c>
      <c r="AS9" s="327">
        <v>95</v>
      </c>
      <c r="AT9" s="328" t="s">
        <v>221</v>
      </c>
      <c r="AU9" s="326" t="s">
        <v>223</v>
      </c>
      <c r="AV9" s="327" t="s">
        <v>222</v>
      </c>
      <c r="AW9" s="327">
        <v>5</v>
      </c>
      <c r="AX9" s="327" t="s">
        <v>220</v>
      </c>
      <c r="AY9" s="327">
        <v>95</v>
      </c>
      <c r="AZ9" s="328" t="s">
        <v>221</v>
      </c>
      <c r="BA9" s="326" t="s">
        <v>223</v>
      </c>
      <c r="BB9" s="327" t="s">
        <v>222</v>
      </c>
      <c r="BC9" s="327">
        <v>5</v>
      </c>
      <c r="BD9" s="327" t="s">
        <v>220</v>
      </c>
      <c r="BE9" s="327">
        <v>95</v>
      </c>
      <c r="BF9" s="328" t="s">
        <v>221</v>
      </c>
    </row>
    <row r="10" spans="2:58" ht="60">
      <c r="B10" s="16" t="s">
        <v>176</v>
      </c>
      <c r="D10" s="18" t="s">
        <v>10</v>
      </c>
      <c r="E10" s="20" t="s">
        <v>10</v>
      </c>
      <c r="F10" s="19" t="s">
        <v>11</v>
      </c>
      <c r="H10" s="61">
        <v>47.427500000000002</v>
      </c>
      <c r="I10" s="62">
        <v>-8.8102999999999998</v>
      </c>
      <c r="K10" s="65"/>
      <c r="L10" s="61">
        <v>36.275680190700001</v>
      </c>
      <c r="M10" s="62">
        <v>-4.7881881438300002</v>
      </c>
      <c r="P10" s="46" t="s">
        <v>286</v>
      </c>
      <c r="R10" s="336" t="s">
        <v>134</v>
      </c>
      <c r="T10" s="336" t="s">
        <v>140</v>
      </c>
      <c r="V10" s="385">
        <v>13</v>
      </c>
      <c r="W10" s="386">
        <v>24.24</v>
      </c>
      <c r="X10" s="386">
        <v>24.91</v>
      </c>
      <c r="Y10" s="343">
        <v>28.31</v>
      </c>
      <c r="Z10" s="386">
        <v>29.04</v>
      </c>
      <c r="AA10" s="387">
        <v>31.59</v>
      </c>
      <c r="AB10" s="385">
        <v>11</v>
      </c>
      <c r="AC10" s="386">
        <v>21.99</v>
      </c>
      <c r="AD10" s="386">
        <v>22.9</v>
      </c>
      <c r="AE10" s="343">
        <v>28.17</v>
      </c>
      <c r="AF10" s="386">
        <v>31.56</v>
      </c>
      <c r="AG10" s="387">
        <v>33.49</v>
      </c>
      <c r="AH10" s="385"/>
      <c r="AI10" s="388"/>
      <c r="AJ10" s="388"/>
      <c r="AK10" s="329"/>
      <c r="AL10" s="388"/>
      <c r="AM10" s="389"/>
      <c r="AO10" s="385">
        <v>13</v>
      </c>
      <c r="AP10" s="388">
        <v>27.8408947602057</v>
      </c>
      <c r="AQ10" s="388">
        <v>27.885739650647462</v>
      </c>
      <c r="AR10" s="329">
        <v>28.306602623298506</v>
      </c>
      <c r="AS10" s="388">
        <v>28.826621862274301</v>
      </c>
      <c r="AT10" s="389">
        <v>29.2129439609587</v>
      </c>
      <c r="AU10" s="385">
        <v>11</v>
      </c>
      <c r="AV10" s="388">
        <v>27.3344208931133</v>
      </c>
      <c r="AW10" s="388">
        <v>27.383827817798249</v>
      </c>
      <c r="AX10" s="329">
        <v>28.167982069586934</v>
      </c>
      <c r="AY10" s="388">
        <v>28.743080322908398</v>
      </c>
      <c r="AZ10" s="389">
        <v>28.791947431370801</v>
      </c>
      <c r="BA10" s="385"/>
      <c r="BB10" s="388"/>
      <c r="BC10" s="388"/>
      <c r="BD10" s="329"/>
      <c r="BE10" s="388"/>
      <c r="BF10" s="389"/>
    </row>
    <row r="11" spans="2:58" ht="45">
      <c r="B11" s="17" t="s">
        <v>124</v>
      </c>
      <c r="D11" s="18" t="s">
        <v>10</v>
      </c>
      <c r="E11" s="20" t="s">
        <v>10</v>
      </c>
      <c r="F11" s="19" t="s">
        <v>11</v>
      </c>
      <c r="H11" s="63">
        <v>39.61</v>
      </c>
      <c r="I11" s="64">
        <v>-74.44</v>
      </c>
      <c r="K11" s="65"/>
      <c r="L11" s="63">
        <v>34.2281028377</v>
      </c>
      <c r="M11" s="64">
        <v>-48.508671471500001</v>
      </c>
      <c r="P11" s="60" t="s">
        <v>12</v>
      </c>
      <c r="R11" s="337" t="s">
        <v>125</v>
      </c>
      <c r="T11" s="337" t="s">
        <v>131</v>
      </c>
      <c r="V11" s="390">
        <v>5</v>
      </c>
      <c r="W11" s="346">
        <v>19.47</v>
      </c>
      <c r="X11" s="346">
        <v>21.08</v>
      </c>
      <c r="Y11" s="344">
        <v>24.05</v>
      </c>
      <c r="Z11" s="346">
        <v>27.28</v>
      </c>
      <c r="AA11" s="347">
        <v>29.89</v>
      </c>
      <c r="AB11" s="390">
        <v>21</v>
      </c>
      <c r="AC11" s="346">
        <v>19.190000000000001</v>
      </c>
      <c r="AD11" s="346">
        <v>21.68</v>
      </c>
      <c r="AE11" s="344">
        <v>26.8</v>
      </c>
      <c r="AF11" s="346">
        <v>32.03</v>
      </c>
      <c r="AG11" s="347">
        <v>37</v>
      </c>
      <c r="AH11" s="390"/>
      <c r="AI11" s="331"/>
      <c r="AJ11" s="331"/>
      <c r="AK11" s="330"/>
      <c r="AL11" s="331"/>
      <c r="AM11" s="332"/>
      <c r="AO11" s="390">
        <v>5</v>
      </c>
      <c r="AP11" s="331">
        <v>22.3434251923664</v>
      </c>
      <c r="AQ11" s="331">
        <v>22.519050976120301</v>
      </c>
      <c r="AR11" s="330">
        <v>24.047981540128397</v>
      </c>
      <c r="AS11" s="331">
        <v>26.07363050551972</v>
      </c>
      <c r="AT11" s="332">
        <v>26.566743568488</v>
      </c>
      <c r="AU11" s="390">
        <v>21</v>
      </c>
      <c r="AV11" s="331">
        <v>24.093605694300901</v>
      </c>
      <c r="AW11" s="331">
        <v>24.881472662683599</v>
      </c>
      <c r="AX11" s="330">
        <v>26.801992581329895</v>
      </c>
      <c r="AY11" s="331">
        <v>29.6408786199509</v>
      </c>
      <c r="AZ11" s="332">
        <v>31.6379372210924</v>
      </c>
      <c r="BA11" s="390"/>
      <c r="BB11" s="331"/>
      <c r="BC11" s="331"/>
      <c r="BD11" s="330"/>
      <c r="BE11" s="331"/>
      <c r="BF11" s="332"/>
    </row>
    <row r="12" spans="2:58" ht="45">
      <c r="B12" s="17" t="s">
        <v>114</v>
      </c>
      <c r="D12" s="18" t="s">
        <v>10</v>
      </c>
      <c r="E12" s="20" t="s">
        <v>10</v>
      </c>
      <c r="F12" s="19" t="s">
        <v>11</v>
      </c>
      <c r="H12" s="63">
        <v>32.677999999999997</v>
      </c>
      <c r="I12" s="64">
        <v>158.59899999999999</v>
      </c>
      <c r="K12" s="65"/>
      <c r="L12" s="63">
        <v>30.553815326199999</v>
      </c>
      <c r="M12" s="64">
        <v>-162.085685283</v>
      </c>
      <c r="P12" s="60" t="s">
        <v>287</v>
      </c>
      <c r="R12" s="337" t="s">
        <v>113</v>
      </c>
      <c r="T12" s="337" t="s">
        <v>121</v>
      </c>
      <c r="V12" s="390">
        <v>35</v>
      </c>
      <c r="W12" s="346">
        <v>23.57</v>
      </c>
      <c r="X12" s="346">
        <v>25.25</v>
      </c>
      <c r="Y12" s="344">
        <v>28.71</v>
      </c>
      <c r="Z12" s="346">
        <v>31.96</v>
      </c>
      <c r="AA12" s="347">
        <v>34.549999999999997</v>
      </c>
      <c r="AB12" s="1">
        <v>57</v>
      </c>
      <c r="AC12" s="345">
        <v>24.08</v>
      </c>
      <c r="AD12" s="345">
        <v>26.88</v>
      </c>
      <c r="AE12" s="391">
        <v>32.71</v>
      </c>
      <c r="AF12" s="345">
        <v>38.270000000000003</v>
      </c>
      <c r="AG12" s="345">
        <v>40.47</v>
      </c>
      <c r="AH12" s="390"/>
      <c r="AI12" s="331"/>
      <c r="AJ12" s="331"/>
      <c r="AK12" s="330"/>
      <c r="AL12" s="331"/>
      <c r="AM12" s="332"/>
      <c r="AO12" s="390">
        <v>35</v>
      </c>
      <c r="AP12" s="331">
        <v>26.777860696556399</v>
      </c>
      <c r="AQ12" s="331">
        <v>27.349343876838351</v>
      </c>
      <c r="AR12" s="330">
        <v>28.707789908526028</v>
      </c>
      <c r="AS12" s="331">
        <v>29.930255656129876</v>
      </c>
      <c r="AT12" s="332">
        <v>31.160171880822599</v>
      </c>
      <c r="AU12" s="1">
        <v>57</v>
      </c>
      <c r="AV12" s="422">
        <v>29.622086627412202</v>
      </c>
      <c r="AW12" s="422">
        <v>30.824557583596558</v>
      </c>
      <c r="AX12" s="423">
        <v>32.707868840007812</v>
      </c>
      <c r="AY12" s="422">
        <v>34.11579155587998</v>
      </c>
      <c r="AZ12" s="422">
        <v>35.040658424140702</v>
      </c>
      <c r="BA12" s="390"/>
      <c r="BB12" s="331"/>
      <c r="BC12" s="331"/>
      <c r="BD12" s="330"/>
      <c r="BE12" s="331"/>
      <c r="BF12" s="332"/>
    </row>
    <row r="13" spans="2:58" ht="60">
      <c r="B13" s="17" t="s">
        <v>14</v>
      </c>
      <c r="D13" s="18" t="s">
        <v>10</v>
      </c>
      <c r="E13" s="20" t="s">
        <v>10</v>
      </c>
      <c r="F13" s="19" t="s">
        <v>10</v>
      </c>
      <c r="H13" s="63">
        <v>18.440300000000001</v>
      </c>
      <c r="I13" s="64">
        <v>-179.55500000000001</v>
      </c>
      <c r="K13" s="65"/>
      <c r="L13" s="63">
        <v>13.663319829000001</v>
      </c>
      <c r="M13" s="64">
        <v>-143.438759742</v>
      </c>
      <c r="P13" s="60" t="s">
        <v>288</v>
      </c>
      <c r="R13" s="337" t="s">
        <v>182</v>
      </c>
      <c r="T13" s="337" t="s">
        <v>109</v>
      </c>
      <c r="V13" s="390">
        <v>25</v>
      </c>
      <c r="W13" s="346">
        <v>24.97</v>
      </c>
      <c r="X13" s="346">
        <v>27.07</v>
      </c>
      <c r="Y13" s="344">
        <v>30.88</v>
      </c>
      <c r="Z13" s="346">
        <v>34.31</v>
      </c>
      <c r="AA13" s="347">
        <v>36.81</v>
      </c>
      <c r="AB13" s="390">
        <v>17</v>
      </c>
      <c r="AC13" s="346">
        <v>24.33</v>
      </c>
      <c r="AD13" s="346">
        <v>25.63</v>
      </c>
      <c r="AE13" s="344">
        <v>31.12</v>
      </c>
      <c r="AF13" s="346">
        <v>36.590000000000003</v>
      </c>
      <c r="AG13" s="347">
        <v>38.35</v>
      </c>
      <c r="AH13" s="390">
        <v>19</v>
      </c>
      <c r="AI13" s="346">
        <v>27.83</v>
      </c>
      <c r="AJ13" s="346">
        <v>29.31</v>
      </c>
      <c r="AK13" s="344">
        <v>35.049999999999997</v>
      </c>
      <c r="AL13" s="346">
        <v>39.090000000000003</v>
      </c>
      <c r="AM13" s="347">
        <v>41.57</v>
      </c>
      <c r="AO13" s="390">
        <v>25</v>
      </c>
      <c r="AP13" s="331">
        <v>28.307995459890702</v>
      </c>
      <c r="AQ13" s="331">
        <v>29.25305991546632</v>
      </c>
      <c r="AR13" s="330">
        <v>30.877173807366308</v>
      </c>
      <c r="AS13" s="331">
        <v>32.191985652890658</v>
      </c>
      <c r="AT13" s="332">
        <v>33.058764648037602</v>
      </c>
      <c r="AU13" s="390">
        <v>17</v>
      </c>
      <c r="AV13" s="331">
        <v>29.632870379208999</v>
      </c>
      <c r="AW13" s="331">
        <v>29.915170901175241</v>
      </c>
      <c r="AX13" s="330">
        <v>31.11733880952567</v>
      </c>
      <c r="AY13" s="331">
        <v>32.482404519722003</v>
      </c>
      <c r="AZ13" s="332">
        <v>32.807037916045203</v>
      </c>
      <c r="BA13" s="390">
        <v>19</v>
      </c>
      <c r="BB13" s="331">
        <v>32.804131282446903</v>
      </c>
      <c r="BC13" s="331">
        <v>33.382953615565377</v>
      </c>
      <c r="BD13" s="330">
        <v>35.049052537592118</v>
      </c>
      <c r="BE13" s="331">
        <v>37.149033118071642</v>
      </c>
      <c r="BF13" s="332">
        <v>37.417613609548297</v>
      </c>
    </row>
    <row r="14" spans="2:58">
      <c r="B14" s="17" t="s">
        <v>179</v>
      </c>
      <c r="D14" s="18" t="s">
        <v>10</v>
      </c>
      <c r="E14" s="20" t="s">
        <v>11</v>
      </c>
      <c r="F14" s="19" t="s">
        <v>11</v>
      </c>
      <c r="H14" s="63">
        <v>6.8029999999999999</v>
      </c>
      <c r="I14" s="64">
        <v>3.629</v>
      </c>
      <c r="K14" s="65"/>
      <c r="L14" s="63">
        <v>-3.4321898535100002</v>
      </c>
      <c r="M14" s="64">
        <v>-26.419075262300002</v>
      </c>
      <c r="P14" s="60" t="s">
        <v>12</v>
      </c>
      <c r="R14" s="337" t="s">
        <v>160</v>
      </c>
      <c r="T14" s="337" t="s">
        <v>180</v>
      </c>
      <c r="V14" s="390">
        <v>20</v>
      </c>
      <c r="W14" s="346">
        <v>24.89</v>
      </c>
      <c r="X14" s="346">
        <v>28.38</v>
      </c>
      <c r="Y14" s="344">
        <v>32.479999999999997</v>
      </c>
      <c r="Z14" s="346">
        <v>36.04</v>
      </c>
      <c r="AA14" s="347">
        <v>39.43</v>
      </c>
      <c r="AB14" s="390"/>
      <c r="AC14" s="331"/>
      <c r="AD14" s="331"/>
      <c r="AE14" s="330"/>
      <c r="AF14" s="331"/>
      <c r="AG14" s="332"/>
      <c r="AH14" s="390"/>
      <c r="AI14" s="331"/>
      <c r="AJ14" s="331"/>
      <c r="AK14" s="330"/>
      <c r="AL14" s="331"/>
      <c r="AM14" s="332"/>
      <c r="AO14" s="390">
        <v>20</v>
      </c>
      <c r="AP14" s="331">
        <v>28.1089711421047</v>
      </c>
      <c r="AQ14" s="331">
        <v>30.084951369173492</v>
      </c>
      <c r="AR14" s="330">
        <v>32.482168073678551</v>
      </c>
      <c r="AS14" s="331">
        <v>35.043089644258892</v>
      </c>
      <c r="AT14" s="332">
        <v>35.417091668849103</v>
      </c>
      <c r="AU14" s="390"/>
      <c r="AV14" s="331"/>
      <c r="AW14" s="331"/>
      <c r="AX14" s="330"/>
      <c r="AY14" s="331"/>
      <c r="AZ14" s="332"/>
      <c r="BA14" s="390"/>
      <c r="BB14" s="331"/>
      <c r="BC14" s="331"/>
      <c r="BD14" s="330"/>
      <c r="BE14" s="331"/>
      <c r="BF14" s="332"/>
    </row>
    <row r="15" spans="2:58" ht="30">
      <c r="B15" s="17" t="s">
        <v>178</v>
      </c>
      <c r="D15" s="18" t="s">
        <v>10</v>
      </c>
      <c r="E15" s="20" t="s">
        <v>10</v>
      </c>
      <c r="F15" s="19" t="s">
        <v>11</v>
      </c>
      <c r="H15" s="63">
        <v>-24.042000000000002</v>
      </c>
      <c r="I15" s="64">
        <v>1.7629999999999999</v>
      </c>
      <c r="K15" s="65"/>
      <c r="L15" s="63">
        <v>-37.276042391399997</v>
      </c>
      <c r="M15" s="64">
        <v>-2.4549978880799999</v>
      </c>
      <c r="P15" s="60">
        <v>3400</v>
      </c>
      <c r="R15" s="337" t="s">
        <v>183</v>
      </c>
      <c r="T15" s="337" t="s">
        <v>186</v>
      </c>
      <c r="V15" s="390">
        <v>18</v>
      </c>
      <c r="W15" s="346">
        <v>24.03</v>
      </c>
      <c r="X15" s="346">
        <v>24.98</v>
      </c>
      <c r="Y15" s="344">
        <v>28.36</v>
      </c>
      <c r="Z15" s="346">
        <v>31.63</v>
      </c>
      <c r="AA15" s="347">
        <v>33.229999999999997</v>
      </c>
      <c r="AB15" s="390">
        <v>9</v>
      </c>
      <c r="AC15" s="346">
        <v>22.32</v>
      </c>
      <c r="AD15" s="346">
        <v>23.59</v>
      </c>
      <c r="AE15" s="344">
        <v>29.01</v>
      </c>
      <c r="AF15" s="346">
        <v>34.25</v>
      </c>
      <c r="AG15" s="347">
        <v>36.4</v>
      </c>
      <c r="AH15" s="390"/>
      <c r="AI15" s="331"/>
      <c r="AJ15" s="331"/>
      <c r="AK15" s="330"/>
      <c r="AL15" s="331"/>
      <c r="AM15" s="332"/>
      <c r="AO15" s="390">
        <v>18</v>
      </c>
      <c r="AP15" s="331">
        <v>27.337696369369102</v>
      </c>
      <c r="AQ15" s="331">
        <v>27.455579380503639</v>
      </c>
      <c r="AR15" s="330">
        <v>28.364838036182491</v>
      </c>
      <c r="AS15" s="331">
        <v>29.376634590012245</v>
      </c>
      <c r="AT15" s="332">
        <v>29.656101813762799</v>
      </c>
      <c r="AU15" s="390">
        <v>9</v>
      </c>
      <c r="AV15" s="331">
        <v>27.743566542240799</v>
      </c>
      <c r="AW15" s="331">
        <v>27.777449438759959</v>
      </c>
      <c r="AX15" s="330">
        <v>29.006638084924734</v>
      </c>
      <c r="AY15" s="331">
        <v>30.540991299237302</v>
      </c>
      <c r="AZ15" s="332">
        <v>31.114160058356902</v>
      </c>
      <c r="BA15" s="390"/>
      <c r="BB15" s="331"/>
      <c r="BC15" s="331"/>
      <c r="BD15" s="330"/>
      <c r="BE15" s="331"/>
      <c r="BF15" s="332"/>
    </row>
    <row r="16" spans="2:58">
      <c r="B16" s="17" t="s">
        <v>63</v>
      </c>
      <c r="D16" s="18" t="s">
        <v>11</v>
      </c>
      <c r="E16" s="20" t="s">
        <v>11</v>
      </c>
      <c r="F16" s="19" t="s">
        <v>10</v>
      </c>
      <c r="H16" s="63">
        <v>-40.380000000000003</v>
      </c>
      <c r="I16" s="64">
        <v>176.37799999999999</v>
      </c>
      <c r="K16" s="65"/>
      <c r="L16" s="63">
        <v>-46.289962936800002</v>
      </c>
      <c r="M16" s="64">
        <v>-166.13368319899999</v>
      </c>
      <c r="P16" s="60" t="s">
        <v>290</v>
      </c>
      <c r="R16" s="337" t="s">
        <v>59</v>
      </c>
      <c r="T16" s="337" t="s">
        <v>70</v>
      </c>
      <c r="V16" s="390"/>
      <c r="W16" s="331"/>
      <c r="X16" s="331"/>
      <c r="Y16" s="330"/>
      <c r="Z16" s="331"/>
      <c r="AA16" s="332"/>
      <c r="AB16" s="390"/>
      <c r="AC16" s="331"/>
      <c r="AD16" s="331"/>
      <c r="AE16" s="330"/>
      <c r="AF16" s="331"/>
      <c r="AG16" s="332"/>
      <c r="AH16" s="390">
        <v>2</v>
      </c>
      <c r="AI16" s="346">
        <v>21.82</v>
      </c>
      <c r="AJ16" s="346">
        <v>22.66</v>
      </c>
      <c r="AK16" s="344">
        <v>26.39</v>
      </c>
      <c r="AL16" s="346">
        <v>29.99</v>
      </c>
      <c r="AM16" s="347">
        <v>30.96</v>
      </c>
      <c r="AO16" s="390"/>
      <c r="AP16" s="331"/>
      <c r="AQ16" s="331"/>
      <c r="AR16" s="330"/>
      <c r="AS16" s="331"/>
      <c r="AT16" s="332"/>
      <c r="AU16" s="390"/>
      <c r="AV16" s="331"/>
      <c r="AW16" s="331"/>
      <c r="AX16" s="330"/>
      <c r="AY16" s="331"/>
      <c r="AZ16" s="332"/>
      <c r="BA16" s="390">
        <v>2</v>
      </c>
      <c r="BB16" s="331">
        <v>25.5540485562084</v>
      </c>
      <c r="BC16" s="331">
        <v>25.637784642151065</v>
      </c>
      <c r="BD16" s="330">
        <v>26.391409415635049</v>
      </c>
      <c r="BE16" s="331">
        <v>27.145034189119034</v>
      </c>
      <c r="BF16" s="332">
        <v>27.228770275061699</v>
      </c>
    </row>
    <row r="17" spans="2:58">
      <c r="B17" s="17" t="s">
        <v>71</v>
      </c>
      <c r="D17" s="18" t="s">
        <v>11</v>
      </c>
      <c r="E17" s="20" t="s">
        <v>11</v>
      </c>
      <c r="F17" s="19" t="s">
        <v>10</v>
      </c>
      <c r="H17" s="63">
        <v>-41.518999999999998</v>
      </c>
      <c r="I17" s="64">
        <v>175.48099999999999</v>
      </c>
      <c r="K17" s="65"/>
      <c r="L17" s="63">
        <v>-47.616502523400001</v>
      </c>
      <c r="M17" s="64">
        <v>-166.197613856</v>
      </c>
      <c r="P17" s="60" t="s">
        <v>290</v>
      </c>
      <c r="R17" s="337" t="s">
        <v>59</v>
      </c>
      <c r="T17" s="337" t="s">
        <v>70</v>
      </c>
      <c r="V17" s="390"/>
      <c r="W17" s="331"/>
      <c r="X17" s="331"/>
      <c r="Y17" s="330"/>
      <c r="Z17" s="331"/>
      <c r="AA17" s="332"/>
      <c r="AB17" s="390"/>
      <c r="AC17" s="331"/>
      <c r="AD17" s="331"/>
      <c r="AE17" s="330"/>
      <c r="AF17" s="331"/>
      <c r="AG17" s="332"/>
      <c r="AH17" s="390">
        <v>12</v>
      </c>
      <c r="AI17" s="346">
        <v>19.14</v>
      </c>
      <c r="AJ17" s="346">
        <v>24.17</v>
      </c>
      <c r="AK17" s="344">
        <v>28.37</v>
      </c>
      <c r="AL17" s="346">
        <v>32.020000000000003</v>
      </c>
      <c r="AM17" s="347">
        <v>37.74</v>
      </c>
      <c r="AO17" s="390"/>
      <c r="AP17" s="331"/>
      <c r="AQ17" s="331"/>
      <c r="AR17" s="330"/>
      <c r="AS17" s="331"/>
      <c r="AT17" s="332"/>
      <c r="AU17" s="390"/>
      <c r="AV17" s="331"/>
      <c r="AW17" s="331"/>
      <c r="AX17" s="330"/>
      <c r="AY17" s="331"/>
      <c r="AZ17" s="332"/>
      <c r="BA17" s="390">
        <v>12</v>
      </c>
      <c r="BB17" s="331">
        <v>22.9366265396397</v>
      </c>
      <c r="BC17" s="331">
        <v>23.738938992906366</v>
      </c>
      <c r="BD17" s="330">
        <v>28.371127661410267</v>
      </c>
      <c r="BE17" s="331">
        <v>33.347123446631969</v>
      </c>
      <c r="BF17" s="332">
        <v>33.934709049106502</v>
      </c>
    </row>
    <row r="18" spans="2:58">
      <c r="B18" s="17" t="s">
        <v>83</v>
      </c>
      <c r="D18" s="18" t="s">
        <v>11</v>
      </c>
      <c r="E18" s="20" t="s">
        <v>11</v>
      </c>
      <c r="F18" s="19" t="s">
        <v>10</v>
      </c>
      <c r="H18" s="63">
        <v>-43.06</v>
      </c>
      <c r="I18" s="64">
        <v>172.61</v>
      </c>
      <c r="K18" s="65"/>
      <c r="L18" s="63">
        <v>-46.260846917899997</v>
      </c>
      <c r="M18" s="64">
        <v>-161.19010545800001</v>
      </c>
      <c r="P18" s="60" t="s">
        <v>289</v>
      </c>
      <c r="R18" s="337" t="s">
        <v>91</v>
      </c>
      <c r="T18" s="337" t="s">
        <v>70</v>
      </c>
      <c r="V18" s="390"/>
      <c r="W18" s="331"/>
      <c r="X18" s="331"/>
      <c r="Y18" s="330"/>
      <c r="Z18" s="331"/>
      <c r="AA18" s="332"/>
      <c r="AB18" s="390"/>
      <c r="AC18" s="331"/>
      <c r="AD18" s="331"/>
      <c r="AE18" s="330"/>
      <c r="AF18" s="331"/>
      <c r="AG18" s="332"/>
      <c r="AH18" s="390">
        <v>12</v>
      </c>
      <c r="AI18" s="346">
        <v>18.350000000000001</v>
      </c>
      <c r="AJ18" s="346">
        <v>23.06</v>
      </c>
      <c r="AK18" s="344">
        <v>27.1</v>
      </c>
      <c r="AL18" s="346">
        <v>30.63</v>
      </c>
      <c r="AM18" s="347">
        <v>34.11</v>
      </c>
      <c r="AO18" s="390"/>
      <c r="AP18" s="331"/>
      <c r="AQ18" s="331"/>
      <c r="AR18" s="330"/>
      <c r="AS18" s="331"/>
      <c r="AT18" s="332"/>
      <c r="AU18" s="390"/>
      <c r="AV18" s="331"/>
      <c r="AW18" s="331"/>
      <c r="AX18" s="330"/>
      <c r="AY18" s="331"/>
      <c r="AZ18" s="332"/>
      <c r="BA18" s="390">
        <v>12</v>
      </c>
      <c r="BB18" s="331">
        <v>22.010718110685701</v>
      </c>
      <c r="BC18" s="331">
        <v>22.525933234837176</v>
      </c>
      <c r="BD18" s="330">
        <v>27.100409616056549</v>
      </c>
      <c r="BE18" s="331">
        <v>30.416896385677585</v>
      </c>
      <c r="BF18" s="332">
        <v>30.502332045646199</v>
      </c>
    </row>
    <row r="19" spans="2:58" ht="30">
      <c r="B19" s="17" t="s">
        <v>93</v>
      </c>
      <c r="D19" s="18" t="s">
        <v>11</v>
      </c>
      <c r="E19" s="20" t="s">
        <v>11</v>
      </c>
      <c r="F19" s="19" t="s">
        <v>10</v>
      </c>
      <c r="H19" s="63">
        <v>-45.32</v>
      </c>
      <c r="I19" s="64">
        <v>170.83</v>
      </c>
      <c r="K19" s="65"/>
      <c r="L19" s="63">
        <v>-48.218527978300003</v>
      </c>
      <c r="M19" s="64">
        <v>-163.70040430200001</v>
      </c>
      <c r="P19" s="60" t="s">
        <v>289</v>
      </c>
      <c r="R19" s="337" t="s">
        <v>100</v>
      </c>
      <c r="T19" s="337" t="s">
        <v>70</v>
      </c>
      <c r="V19" s="390"/>
      <c r="W19" s="331"/>
      <c r="X19" s="331"/>
      <c r="Y19" s="330"/>
      <c r="Z19" s="331"/>
      <c r="AA19" s="332"/>
      <c r="AB19" s="390"/>
      <c r="AC19" s="331"/>
      <c r="AD19" s="331"/>
      <c r="AE19" s="330"/>
      <c r="AF19" s="331"/>
      <c r="AG19" s="332"/>
      <c r="AH19" s="390">
        <v>8</v>
      </c>
      <c r="AI19" s="346">
        <v>19.82</v>
      </c>
      <c r="AJ19" s="346">
        <v>23.79</v>
      </c>
      <c r="AK19" s="344">
        <v>27.84</v>
      </c>
      <c r="AL19" s="346">
        <v>31.48</v>
      </c>
      <c r="AM19" s="347">
        <v>34.36</v>
      </c>
      <c r="AO19" s="390"/>
      <c r="AP19" s="331"/>
      <c r="AQ19" s="331"/>
      <c r="AR19" s="330"/>
      <c r="AS19" s="331"/>
      <c r="AT19" s="332"/>
      <c r="AU19" s="390"/>
      <c r="AV19" s="331"/>
      <c r="AW19" s="331"/>
      <c r="AX19" s="330"/>
      <c r="AY19" s="331"/>
      <c r="AZ19" s="332"/>
      <c r="BA19" s="390">
        <v>8</v>
      </c>
      <c r="BB19" s="331">
        <v>23.616111936197399</v>
      </c>
      <c r="BC19" s="331">
        <v>24.418656082962109</v>
      </c>
      <c r="BD19" s="330">
        <v>27.839408811867315</v>
      </c>
      <c r="BE19" s="331">
        <v>30.291376424716255</v>
      </c>
      <c r="BF19" s="332">
        <v>30.397766970589299</v>
      </c>
    </row>
    <row r="20" spans="2:58" ht="30">
      <c r="B20" s="17" t="s">
        <v>177</v>
      </c>
      <c r="D20" s="18" t="s">
        <v>10</v>
      </c>
      <c r="E20" s="20" t="s">
        <v>10</v>
      </c>
      <c r="F20" s="19" t="s">
        <v>10</v>
      </c>
      <c r="H20" s="63">
        <v>-52.22</v>
      </c>
      <c r="I20" s="64">
        <v>166.19</v>
      </c>
      <c r="K20" s="65"/>
      <c r="L20" s="63">
        <v>-54.261738786400002</v>
      </c>
      <c r="M20" s="64">
        <v>-170.93380894399999</v>
      </c>
      <c r="P20" s="60">
        <v>1500</v>
      </c>
      <c r="R20" s="337" t="s">
        <v>101</v>
      </c>
      <c r="T20" s="337" t="s">
        <v>70</v>
      </c>
      <c r="V20" s="390">
        <v>8</v>
      </c>
      <c r="W20" s="346">
        <v>24.51</v>
      </c>
      <c r="X20" s="346">
        <v>26.2</v>
      </c>
      <c r="Y20" s="344">
        <v>29.76</v>
      </c>
      <c r="Z20" s="346">
        <v>33.159999999999997</v>
      </c>
      <c r="AA20" s="347">
        <v>35.119999999999997</v>
      </c>
      <c r="AB20" s="390">
        <v>15</v>
      </c>
      <c r="AC20" s="346">
        <v>23.99</v>
      </c>
      <c r="AD20" s="346">
        <v>25.57</v>
      </c>
      <c r="AE20" s="344">
        <v>31.15</v>
      </c>
      <c r="AF20" s="346">
        <v>36.619999999999997</v>
      </c>
      <c r="AG20" s="347">
        <v>40.61</v>
      </c>
      <c r="AH20" s="390">
        <v>14</v>
      </c>
      <c r="AI20" s="346">
        <v>21.55</v>
      </c>
      <c r="AJ20" s="346">
        <v>25.56</v>
      </c>
      <c r="AK20" s="344">
        <v>30.07</v>
      </c>
      <c r="AL20" s="346">
        <v>34.17</v>
      </c>
      <c r="AM20" s="347">
        <v>39.520000000000003</v>
      </c>
      <c r="AO20" s="390">
        <v>8</v>
      </c>
      <c r="AP20" s="331">
        <v>27.833849174817601</v>
      </c>
      <c r="AQ20" s="331">
        <v>27.856421268565789</v>
      </c>
      <c r="AR20" s="330">
        <v>29.755012661358716</v>
      </c>
      <c r="AS20" s="331">
        <v>31.358667130249206</v>
      </c>
      <c r="AT20" s="332">
        <v>31.442608061675202</v>
      </c>
      <c r="AU20" s="390">
        <v>15</v>
      </c>
      <c r="AV20" s="331">
        <v>29.214559652688799</v>
      </c>
      <c r="AW20" s="331">
        <v>29.37911744834819</v>
      </c>
      <c r="AX20" s="330">
        <v>31.147607004263037</v>
      </c>
      <c r="AY20" s="331">
        <v>34.692981367824814</v>
      </c>
      <c r="AZ20" s="332">
        <v>34.709559785715598</v>
      </c>
      <c r="BA20" s="390">
        <v>14</v>
      </c>
      <c r="BB20" s="331">
        <v>25.1741630606558</v>
      </c>
      <c r="BC20" s="331">
        <v>25.291949944747497</v>
      </c>
      <c r="BD20" s="330">
        <v>30.067772259879064</v>
      </c>
      <c r="BE20" s="331">
        <v>34.407316670892612</v>
      </c>
      <c r="BF20" s="332">
        <v>35.203745060768298</v>
      </c>
    </row>
    <row r="21" spans="2:58" ht="15.75" thickBot="1">
      <c r="B21" s="21"/>
      <c r="D21" s="22"/>
      <c r="E21" s="23"/>
      <c r="F21" s="24"/>
      <c r="H21" s="22"/>
      <c r="I21" s="24"/>
      <c r="L21" s="22"/>
      <c r="M21" s="24"/>
      <c r="P21" s="25"/>
      <c r="R21" s="26"/>
      <c r="T21" s="342"/>
      <c r="V21" s="333"/>
      <c r="W21" s="334"/>
      <c r="X21" s="334"/>
      <c r="Y21" s="334"/>
      <c r="Z21" s="334"/>
      <c r="AA21" s="335"/>
      <c r="AB21" s="333"/>
      <c r="AC21" s="334"/>
      <c r="AD21" s="334"/>
      <c r="AE21" s="334"/>
      <c r="AF21" s="334"/>
      <c r="AG21" s="335"/>
      <c r="AH21" s="333"/>
      <c r="AI21" s="334"/>
      <c r="AJ21" s="334"/>
      <c r="AK21" s="334"/>
      <c r="AL21" s="334"/>
      <c r="AM21" s="335"/>
      <c r="AO21" s="333"/>
      <c r="AP21" s="334"/>
      <c r="AQ21" s="334"/>
      <c r="AR21" s="334"/>
      <c r="AS21" s="334"/>
      <c r="AT21" s="335"/>
      <c r="AU21" s="333"/>
      <c r="AV21" s="334"/>
      <c r="AW21" s="334"/>
      <c r="AX21" s="334"/>
      <c r="AY21" s="334"/>
      <c r="AZ21" s="335"/>
      <c r="BA21" s="333"/>
      <c r="BB21" s="334"/>
      <c r="BC21" s="334"/>
      <c r="BD21" s="334"/>
      <c r="BE21" s="334"/>
      <c r="BF21" s="335"/>
    </row>
    <row r="23" spans="2:58" ht="15.75" thickBot="1">
      <c r="U23" s="425" t="s">
        <v>296</v>
      </c>
      <c r="V23" s="424">
        <f>SUM(V10:V20)</f>
        <v>124</v>
      </c>
      <c r="AB23" s="424">
        <f>SUM(AB10:AB20)</f>
        <v>130</v>
      </c>
      <c r="AH23" s="424">
        <f>SUM(AH10:AH20)</f>
        <v>67</v>
      </c>
      <c r="AN23" s="424">
        <f>SUM(V23:AM23)</f>
        <v>321</v>
      </c>
    </row>
    <row r="24" spans="2:58" ht="15.75" thickBot="1">
      <c r="B24" s="446" t="s">
        <v>13</v>
      </c>
      <c r="C24" s="447"/>
      <c r="D24" s="447"/>
      <c r="E24" s="447"/>
      <c r="F24" s="447"/>
      <c r="G24" s="447"/>
      <c r="H24" s="447"/>
      <c r="I24" s="447"/>
      <c r="J24" s="447"/>
      <c r="K24" s="447"/>
      <c r="L24" s="447"/>
      <c r="M24" s="447"/>
      <c r="N24" s="447"/>
      <c r="O24" s="447"/>
      <c r="P24" s="447"/>
      <c r="Q24" s="447"/>
      <c r="R24" s="447"/>
      <c r="S24" s="447"/>
      <c r="T24" s="445"/>
      <c r="U24" s="425" t="s">
        <v>297</v>
      </c>
    </row>
    <row r="25" spans="2:58" ht="14.25" customHeight="1">
      <c r="B25" s="448" t="s">
        <v>249</v>
      </c>
      <c r="C25" s="449"/>
      <c r="D25" s="449"/>
      <c r="E25" s="449"/>
      <c r="F25" s="449"/>
      <c r="G25" s="449"/>
      <c r="H25" s="449"/>
      <c r="I25" s="449"/>
      <c r="J25" s="449"/>
      <c r="K25" s="449"/>
      <c r="L25" s="449"/>
      <c r="M25" s="449"/>
      <c r="N25" s="449"/>
      <c r="O25" s="449"/>
      <c r="P25" s="449"/>
      <c r="Q25" s="449"/>
      <c r="R25" s="449"/>
      <c r="S25" s="449"/>
      <c r="T25" s="450"/>
    </row>
    <row r="26" spans="2:58">
      <c r="B26" s="451"/>
      <c r="C26" s="452"/>
      <c r="D26" s="452"/>
      <c r="E26" s="452"/>
      <c r="F26" s="452"/>
      <c r="G26" s="452"/>
      <c r="H26" s="452"/>
      <c r="I26" s="452"/>
      <c r="J26" s="452"/>
      <c r="K26" s="452"/>
      <c r="L26" s="452"/>
      <c r="M26" s="452"/>
      <c r="N26" s="452"/>
      <c r="O26" s="452"/>
      <c r="P26" s="452"/>
      <c r="Q26" s="452"/>
      <c r="R26" s="452"/>
      <c r="S26" s="452"/>
      <c r="T26" s="453"/>
    </row>
    <row r="27" spans="2:58">
      <c r="B27" s="451"/>
      <c r="C27" s="452"/>
      <c r="D27" s="452"/>
      <c r="E27" s="452"/>
      <c r="F27" s="452"/>
      <c r="G27" s="452"/>
      <c r="H27" s="452"/>
      <c r="I27" s="452"/>
      <c r="J27" s="452"/>
      <c r="K27" s="452"/>
      <c r="L27" s="452"/>
      <c r="M27" s="452"/>
      <c r="N27" s="452"/>
      <c r="O27" s="452"/>
      <c r="P27" s="452"/>
      <c r="Q27" s="452"/>
      <c r="R27" s="452"/>
      <c r="S27" s="452"/>
      <c r="T27" s="453"/>
    </row>
    <row r="28" spans="2:58">
      <c r="B28" s="451"/>
      <c r="C28" s="452"/>
      <c r="D28" s="452"/>
      <c r="E28" s="452"/>
      <c r="F28" s="452"/>
      <c r="G28" s="452"/>
      <c r="H28" s="452"/>
      <c r="I28" s="452"/>
      <c r="J28" s="452"/>
      <c r="K28" s="452"/>
      <c r="L28" s="452"/>
      <c r="M28" s="452"/>
      <c r="N28" s="452"/>
      <c r="O28" s="452"/>
      <c r="P28" s="452"/>
      <c r="Q28" s="452"/>
      <c r="R28" s="452"/>
      <c r="S28" s="452"/>
      <c r="T28" s="453"/>
    </row>
    <row r="29" spans="2:58">
      <c r="B29" s="451"/>
      <c r="C29" s="452"/>
      <c r="D29" s="452"/>
      <c r="E29" s="452"/>
      <c r="F29" s="452"/>
      <c r="G29" s="452"/>
      <c r="H29" s="452"/>
      <c r="I29" s="452"/>
      <c r="J29" s="452"/>
      <c r="K29" s="452"/>
      <c r="L29" s="452"/>
      <c r="M29" s="452"/>
      <c r="N29" s="452"/>
      <c r="O29" s="452"/>
      <c r="P29" s="452"/>
      <c r="Q29" s="452"/>
      <c r="R29" s="452"/>
      <c r="S29" s="452"/>
      <c r="T29" s="453"/>
    </row>
    <row r="30" spans="2:58" ht="15.75" thickBot="1">
      <c r="B30" s="454"/>
      <c r="C30" s="455"/>
      <c r="D30" s="455"/>
      <c r="E30" s="455"/>
      <c r="F30" s="455"/>
      <c r="G30" s="455"/>
      <c r="H30" s="455"/>
      <c r="I30" s="455"/>
      <c r="J30" s="455"/>
      <c r="K30" s="455"/>
      <c r="L30" s="455"/>
      <c r="M30" s="455"/>
      <c r="N30" s="455"/>
      <c r="O30" s="455"/>
      <c r="P30" s="455"/>
      <c r="Q30" s="455"/>
      <c r="R30" s="455"/>
      <c r="S30" s="455"/>
      <c r="T30" s="456"/>
    </row>
    <row r="1047499" spans="20:20">
      <c r="T1047499" s="337"/>
    </row>
  </sheetData>
  <sortState xmlns:xlrd2="http://schemas.microsoft.com/office/spreadsheetml/2017/richdata2" ref="A10:Y20">
    <sortCondition descending="1" ref="H10:H20"/>
  </sortState>
  <mergeCells count="14">
    <mergeCell ref="B24:T24"/>
    <mergeCell ref="L8:M8"/>
    <mergeCell ref="B25:T30"/>
    <mergeCell ref="V7:AM7"/>
    <mergeCell ref="V8:AA8"/>
    <mergeCell ref="AB8:AG8"/>
    <mergeCell ref="AH8:AM8"/>
    <mergeCell ref="AO7:BF7"/>
    <mergeCell ref="AO8:AT8"/>
    <mergeCell ref="AU8:AZ8"/>
    <mergeCell ref="BA8:BF8"/>
    <mergeCell ref="B3:T6"/>
    <mergeCell ref="D8:F8"/>
    <mergeCell ref="H8:I8"/>
  </mergeCells>
  <pageMargins left="0.7" right="0.7" top="0.75" bottom="0.75" header="0.3" footer="0.3"/>
  <pageSetup paperSize="9" orientation="portrait" horizontalDpi="4294967292" verticalDpi="4294967292"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61"/>
  <sheetViews>
    <sheetView tabSelected="1" topLeftCell="C1" zoomScaleNormal="100" workbookViewId="0">
      <selection activeCell="W11" sqref="W11"/>
    </sheetView>
  </sheetViews>
  <sheetFormatPr defaultColWidth="8.5703125" defaultRowHeight="12.75"/>
  <cols>
    <col min="1" max="1" width="15.7109375" style="84" customWidth="1"/>
    <col min="2" max="3" width="20.7109375" style="84" customWidth="1"/>
    <col min="4" max="4" width="8.5703125" style="84" customWidth="1"/>
    <col min="5" max="5" width="8.5703125" style="84"/>
    <col min="6" max="7" width="11.5703125" style="84" customWidth="1"/>
    <col min="8" max="9" width="16.140625" style="84" customWidth="1"/>
    <col min="10" max="10" width="12.140625" style="85" customWidth="1"/>
    <col min="11" max="11" width="21.42578125" style="86" customWidth="1"/>
    <col min="12" max="12" width="17.42578125" style="86" customWidth="1"/>
    <col min="13" max="13" width="16.140625" style="87" customWidth="1"/>
    <col min="14" max="14" width="13" style="87" customWidth="1"/>
    <col min="15" max="16" width="11.7109375" style="87" customWidth="1"/>
    <col min="17" max="17" width="11" style="84" customWidth="1"/>
    <col min="18" max="18" width="6.140625" style="84" customWidth="1"/>
    <col min="19" max="19" width="22.28515625" style="84" customWidth="1"/>
    <col min="20" max="20" width="5.85546875" style="84" bestFit="1" customWidth="1"/>
    <col min="21" max="16384" width="8.5703125" style="84"/>
  </cols>
  <sheetData>
    <row r="1" spans="1:23" s="137" customFormat="1" ht="15.75">
      <c r="A1" s="134" t="s">
        <v>17</v>
      </c>
      <c r="B1" s="135" t="s">
        <v>233</v>
      </c>
      <c r="C1" s="359"/>
      <c r="D1" s="134"/>
      <c r="E1" s="134"/>
      <c r="F1" s="171"/>
      <c r="G1" s="171"/>
      <c r="J1" s="138"/>
      <c r="K1" s="139"/>
      <c r="L1" s="139"/>
      <c r="M1" s="140"/>
      <c r="N1" s="140"/>
      <c r="O1" s="140"/>
      <c r="P1" s="140"/>
    </row>
    <row r="2" spans="1:23">
      <c r="A2" s="81" t="s">
        <v>231</v>
      </c>
      <c r="B2" s="88" t="s">
        <v>228</v>
      </c>
      <c r="C2" s="357"/>
      <c r="D2" s="88"/>
      <c r="E2" s="88"/>
      <c r="F2" s="146"/>
      <c r="G2" s="146"/>
    </row>
    <row r="3" spans="1:23">
      <c r="A3" s="81" t="s">
        <v>16</v>
      </c>
      <c r="B3" s="472" t="s">
        <v>91</v>
      </c>
      <c r="C3" s="472"/>
      <c r="D3" s="472"/>
      <c r="E3" s="472"/>
      <c r="F3" s="146"/>
      <c r="G3" s="146"/>
    </row>
    <row r="4" spans="1:23">
      <c r="A4" s="81" t="s">
        <v>226</v>
      </c>
      <c r="B4" s="147">
        <v>-43.06</v>
      </c>
      <c r="C4" s="147"/>
      <c r="D4" s="146"/>
      <c r="E4" s="146"/>
      <c r="F4" s="146"/>
      <c r="G4" s="146"/>
    </row>
    <row r="5" spans="1:23">
      <c r="A5" s="81" t="s">
        <v>227</v>
      </c>
      <c r="B5" s="147">
        <v>172.61</v>
      </c>
      <c r="C5" s="147"/>
      <c r="D5" s="146"/>
      <c r="E5" s="146"/>
      <c r="F5" s="146"/>
      <c r="G5" s="146"/>
    </row>
    <row r="6" spans="1:23">
      <c r="A6" s="81" t="s">
        <v>293</v>
      </c>
      <c r="B6" s="88" t="s">
        <v>285</v>
      </c>
      <c r="C6" s="357"/>
      <c r="D6" s="471" t="s">
        <v>284</v>
      </c>
      <c r="E6" s="471"/>
      <c r="F6" s="471"/>
      <c r="G6" s="245"/>
    </row>
    <row r="7" spans="1:23" ht="14.65" customHeight="1">
      <c r="A7" s="81" t="s">
        <v>18</v>
      </c>
      <c r="B7" s="148" t="s">
        <v>91</v>
      </c>
      <c r="C7" s="358"/>
      <c r="D7" s="169" t="s">
        <v>283</v>
      </c>
      <c r="E7" s="148"/>
      <c r="F7" s="148"/>
      <c r="G7" s="246"/>
    </row>
    <row r="8" spans="1:23">
      <c r="A8" s="81" t="s">
        <v>19</v>
      </c>
      <c r="B8" s="88"/>
      <c r="C8" s="357"/>
      <c r="D8" s="471" t="s">
        <v>58</v>
      </c>
      <c r="E8" s="471"/>
      <c r="F8" s="471"/>
      <c r="G8" s="245"/>
    </row>
    <row r="9" spans="1:23" ht="13.5" thickBot="1">
      <c r="A9" s="81" t="s">
        <v>20</v>
      </c>
      <c r="B9" s="146" t="s">
        <v>67</v>
      </c>
      <c r="C9" s="146"/>
      <c r="D9" s="472" t="s">
        <v>91</v>
      </c>
      <c r="E9" s="472"/>
      <c r="F9" s="472"/>
      <c r="G9" s="246"/>
    </row>
    <row r="10" spans="1:23" ht="15.75" customHeight="1" thickBot="1">
      <c r="A10" s="82"/>
      <c r="B10" s="149"/>
      <c r="C10" s="149"/>
      <c r="G10" s="468" t="s">
        <v>250</v>
      </c>
      <c r="H10" s="469"/>
      <c r="I10" s="470"/>
      <c r="U10" s="474" t="s">
        <v>292</v>
      </c>
      <c r="V10" s="475"/>
      <c r="W10" s="476"/>
    </row>
    <row r="11" spans="1:23" ht="13.5" thickBot="1">
      <c r="A11" s="150" t="s">
        <v>21</v>
      </c>
      <c r="B11" s="151" t="s">
        <v>265</v>
      </c>
      <c r="C11" s="151" t="s">
        <v>298</v>
      </c>
      <c r="D11" s="151" t="s">
        <v>26</v>
      </c>
      <c r="E11" s="152" t="s">
        <v>44</v>
      </c>
      <c r="F11" s="199" t="s">
        <v>27</v>
      </c>
      <c r="G11" s="377">
        <v>2.5</v>
      </c>
      <c r="H11" s="377">
        <v>50</v>
      </c>
      <c r="I11" s="377">
        <v>97.5</v>
      </c>
      <c r="J11" s="306" t="s">
        <v>28</v>
      </c>
      <c r="K11" s="201" t="s">
        <v>29</v>
      </c>
      <c r="L11" s="201" t="s">
        <v>30</v>
      </c>
      <c r="M11" s="201" t="s">
        <v>31</v>
      </c>
      <c r="N11" s="201" t="s">
        <v>32</v>
      </c>
      <c r="O11" s="201" t="s">
        <v>33</v>
      </c>
      <c r="P11" s="201" t="s">
        <v>62</v>
      </c>
      <c r="Q11" s="202"/>
      <c r="R11" s="130"/>
      <c r="S11" s="203" t="s">
        <v>8</v>
      </c>
      <c r="U11" s="397" t="s">
        <v>299</v>
      </c>
      <c r="V11" s="398" t="s">
        <v>300</v>
      </c>
      <c r="W11" s="399" t="s">
        <v>301</v>
      </c>
    </row>
    <row r="12" spans="1:23">
      <c r="A12" s="112" t="s">
        <v>232</v>
      </c>
      <c r="B12" s="279" t="s">
        <v>254</v>
      </c>
      <c r="C12" s="279" t="s">
        <v>266</v>
      </c>
      <c r="D12" s="371">
        <v>109.71</v>
      </c>
      <c r="E12" s="116">
        <v>46.09</v>
      </c>
      <c r="F12" s="369">
        <v>2.0129999999999999</v>
      </c>
      <c r="G12" s="366"/>
      <c r="H12" s="367"/>
      <c r="I12" s="368"/>
      <c r="J12" s="273" t="s">
        <v>84</v>
      </c>
      <c r="K12" s="120" t="s">
        <v>65</v>
      </c>
      <c r="L12" s="120" t="s">
        <v>61</v>
      </c>
      <c r="M12" s="120" t="s">
        <v>64</v>
      </c>
      <c r="N12" s="121"/>
      <c r="O12" s="275"/>
      <c r="P12" s="275"/>
      <c r="Q12" s="368"/>
      <c r="R12" s="365"/>
      <c r="S12" s="127" t="s">
        <v>91</v>
      </c>
      <c r="U12" s="112">
        <v>18.296876320331702</v>
      </c>
      <c r="V12" s="279">
        <v>21.5456369688617</v>
      </c>
      <c r="W12" s="178">
        <v>25.0126729819027</v>
      </c>
    </row>
    <row r="13" spans="1:23">
      <c r="A13" s="112" t="s">
        <v>232</v>
      </c>
      <c r="B13" s="279" t="s">
        <v>255</v>
      </c>
      <c r="C13" s="279" t="s">
        <v>268</v>
      </c>
      <c r="D13" s="371">
        <v>106.4</v>
      </c>
      <c r="E13" s="116">
        <v>46.49</v>
      </c>
      <c r="F13" s="369">
        <v>2.6659999999999999</v>
      </c>
      <c r="G13" s="366"/>
      <c r="H13" s="367"/>
      <c r="I13" s="368"/>
      <c r="J13" s="273" t="s">
        <v>84</v>
      </c>
      <c r="K13" s="120" t="s">
        <v>65</v>
      </c>
      <c r="L13" s="120" t="s">
        <v>61</v>
      </c>
      <c r="M13" s="120" t="s">
        <v>64</v>
      </c>
      <c r="N13" s="121"/>
      <c r="O13" s="275"/>
      <c r="P13" s="275"/>
      <c r="Q13" s="368"/>
      <c r="R13" s="365"/>
      <c r="S13" s="127" t="s">
        <v>91</v>
      </c>
      <c r="U13" s="112">
        <v>23.0984685825042</v>
      </c>
      <c r="V13" s="279">
        <v>26.456011774156799</v>
      </c>
      <c r="W13" s="178">
        <v>29.804804734368801</v>
      </c>
    </row>
    <row r="14" spans="1:23">
      <c r="A14" s="112" t="s">
        <v>232</v>
      </c>
      <c r="B14" s="279" t="s">
        <v>256</v>
      </c>
      <c r="C14" s="279" t="s">
        <v>269</v>
      </c>
      <c r="D14" s="371">
        <v>100.57</v>
      </c>
      <c r="E14" s="116">
        <v>47.18</v>
      </c>
      <c r="F14" s="369">
        <v>2.6269999999999998</v>
      </c>
      <c r="G14" s="366"/>
      <c r="H14" s="367"/>
      <c r="I14" s="368"/>
      <c r="J14" s="273" t="s">
        <v>84</v>
      </c>
      <c r="K14" s="120" t="s">
        <v>65</v>
      </c>
      <c r="L14" s="120" t="s">
        <v>61</v>
      </c>
      <c r="M14" s="120" t="s">
        <v>64</v>
      </c>
      <c r="N14" s="121"/>
      <c r="O14" s="275"/>
      <c r="P14" s="275"/>
      <c r="Q14" s="368"/>
      <c r="R14" s="365"/>
      <c r="S14" s="127" t="s">
        <v>91</v>
      </c>
      <c r="U14" s="112">
        <v>22.725330577845099</v>
      </c>
      <c r="V14" s="279">
        <v>26.115632779200102</v>
      </c>
      <c r="W14" s="178">
        <v>29.346869255913901</v>
      </c>
    </row>
    <row r="15" spans="1:23">
      <c r="A15" s="112" t="s">
        <v>232</v>
      </c>
      <c r="B15" s="279" t="s">
        <v>257</v>
      </c>
      <c r="C15" s="279" t="s">
        <v>270</v>
      </c>
      <c r="D15" s="371">
        <v>193.87</v>
      </c>
      <c r="E15" s="116">
        <v>47.99</v>
      </c>
      <c r="F15" s="369">
        <v>2.7959999999999998</v>
      </c>
      <c r="G15" s="366"/>
      <c r="H15" s="367"/>
      <c r="I15" s="368"/>
      <c r="J15" s="273" t="s">
        <v>84</v>
      </c>
      <c r="K15" s="120" t="s">
        <v>65</v>
      </c>
      <c r="L15" s="120" t="s">
        <v>61</v>
      </c>
      <c r="M15" s="120" t="s">
        <v>64</v>
      </c>
      <c r="N15" s="121"/>
      <c r="O15" s="275"/>
      <c r="P15" s="275"/>
      <c r="Q15" s="368"/>
      <c r="R15" s="365"/>
      <c r="S15" s="127" t="s">
        <v>91</v>
      </c>
      <c r="U15" s="112">
        <v>23.5954275232119</v>
      </c>
      <c r="V15" s="279">
        <v>27.245563612375602</v>
      </c>
      <c r="W15" s="178">
        <v>30.221900531182801</v>
      </c>
    </row>
    <row r="16" spans="1:23">
      <c r="A16" s="112" t="s">
        <v>232</v>
      </c>
      <c r="B16" s="279" t="s">
        <v>258</v>
      </c>
      <c r="C16" s="279" t="s">
        <v>271</v>
      </c>
      <c r="D16" s="371">
        <v>90.52</v>
      </c>
      <c r="E16" s="116">
        <v>48.37</v>
      </c>
      <c r="F16" s="369">
        <v>2.956</v>
      </c>
      <c r="G16" s="366"/>
      <c r="H16" s="367"/>
      <c r="I16" s="368"/>
      <c r="J16" s="273" t="s">
        <v>84</v>
      </c>
      <c r="K16" s="120" t="s">
        <v>65</v>
      </c>
      <c r="L16" s="120" t="s">
        <v>61</v>
      </c>
      <c r="M16" s="120" t="s">
        <v>64</v>
      </c>
      <c r="N16" s="121"/>
      <c r="O16" s="275"/>
      <c r="P16" s="275"/>
      <c r="Q16" s="368"/>
      <c r="R16" s="365"/>
      <c r="S16" s="127" t="s">
        <v>91</v>
      </c>
      <c r="U16" s="112">
        <v>24.2063483293785</v>
      </c>
      <c r="V16" s="279">
        <v>27.8577407896145</v>
      </c>
      <c r="W16" s="178">
        <v>31.330239880390302</v>
      </c>
    </row>
    <row r="17" spans="1:25">
      <c r="A17" s="112" t="s">
        <v>232</v>
      </c>
      <c r="B17" s="279" t="s">
        <v>259</v>
      </c>
      <c r="C17" s="279" t="s">
        <v>272</v>
      </c>
      <c r="D17" s="371">
        <v>87.16</v>
      </c>
      <c r="E17" s="116">
        <v>48.76</v>
      </c>
      <c r="F17" s="369">
        <v>3.3119999999999998</v>
      </c>
      <c r="G17" s="366"/>
      <c r="H17" s="367"/>
      <c r="I17" s="368"/>
      <c r="J17" s="273" t="s">
        <v>84</v>
      </c>
      <c r="K17" s="120" t="s">
        <v>65</v>
      </c>
      <c r="L17" s="120" t="s">
        <v>61</v>
      </c>
      <c r="M17" s="120" t="s">
        <v>64</v>
      </c>
      <c r="N17" s="121"/>
      <c r="O17" s="275"/>
      <c r="P17" s="275"/>
      <c r="Q17" s="368"/>
      <c r="R17" s="365"/>
      <c r="S17" s="127" t="s">
        <v>91</v>
      </c>
      <c r="U17" s="112">
        <v>25.889002180746701</v>
      </c>
      <c r="V17" s="279">
        <v>29.918721545705001</v>
      </c>
      <c r="W17" s="178">
        <v>33.4810533412235</v>
      </c>
    </row>
    <row r="18" spans="1:25">
      <c r="A18" s="112" t="s">
        <v>232</v>
      </c>
      <c r="B18" s="279" t="s">
        <v>260</v>
      </c>
      <c r="C18" s="279" t="s">
        <v>273</v>
      </c>
      <c r="D18" s="371">
        <v>83.81</v>
      </c>
      <c r="E18" s="116">
        <v>49.08</v>
      </c>
      <c r="F18" s="369">
        <v>2.8460000000000001</v>
      </c>
      <c r="G18" s="366"/>
      <c r="H18" s="367"/>
      <c r="I18" s="368"/>
      <c r="J18" s="273" t="s">
        <v>84</v>
      </c>
      <c r="K18" s="120" t="s">
        <v>65</v>
      </c>
      <c r="L18" s="120" t="s">
        <v>61</v>
      </c>
      <c r="M18" s="120" t="s">
        <v>64</v>
      </c>
      <c r="N18" s="121"/>
      <c r="O18" s="275"/>
      <c r="P18" s="275"/>
      <c r="Q18" s="368"/>
      <c r="R18" s="365"/>
      <c r="S18" s="127" t="s">
        <v>91</v>
      </c>
      <c r="U18" s="112">
        <v>23.4859403393402</v>
      </c>
      <c r="V18" s="279">
        <v>27.206642147677702</v>
      </c>
      <c r="W18" s="178">
        <v>30.592559738347401</v>
      </c>
    </row>
    <row r="19" spans="1:25">
      <c r="A19" s="112" t="s">
        <v>232</v>
      </c>
      <c r="B19" s="279" t="s">
        <v>261</v>
      </c>
      <c r="C19" s="279" t="s">
        <v>274</v>
      </c>
      <c r="D19" s="371">
        <v>80.459999999999994</v>
      </c>
      <c r="E19" s="116">
        <v>49.3</v>
      </c>
      <c r="F19" s="369">
        <v>3.032</v>
      </c>
      <c r="G19" s="366"/>
      <c r="H19" s="367"/>
      <c r="I19" s="368"/>
      <c r="J19" s="273" t="s">
        <v>84</v>
      </c>
      <c r="K19" s="120" t="s">
        <v>65</v>
      </c>
      <c r="L19" s="120" t="s">
        <v>61</v>
      </c>
      <c r="M19" s="120" t="s">
        <v>64</v>
      </c>
      <c r="N19" s="121"/>
      <c r="O19" s="275"/>
      <c r="P19" s="275"/>
      <c r="Q19" s="368"/>
      <c r="R19" s="365"/>
      <c r="S19" s="127" t="s">
        <v>91</v>
      </c>
      <c r="U19" s="112">
        <v>24.414004715628</v>
      </c>
      <c r="V19" s="279">
        <v>28.1360643966275</v>
      </c>
      <c r="W19" s="178">
        <v>31.7110928653751</v>
      </c>
    </row>
    <row r="20" spans="1:25">
      <c r="A20" s="112" t="s">
        <v>232</v>
      </c>
      <c r="B20" s="90" t="s">
        <v>85</v>
      </c>
      <c r="C20" s="279" t="s">
        <v>275</v>
      </c>
      <c r="D20" s="268">
        <v>77.099999999999994</v>
      </c>
      <c r="E20" s="116">
        <v>49.52</v>
      </c>
      <c r="F20" s="363">
        <v>3.3980000000000001</v>
      </c>
      <c r="G20" s="310">
        <v>25.441803112356581</v>
      </c>
      <c r="H20" s="295">
        <v>29.612143341224701</v>
      </c>
      <c r="I20" s="189">
        <v>33.426167803113948</v>
      </c>
      <c r="J20" s="273" t="s">
        <v>84</v>
      </c>
      <c r="K20" s="120" t="s">
        <v>65</v>
      </c>
      <c r="L20" s="120" t="s">
        <v>61</v>
      </c>
      <c r="M20" s="120" t="s">
        <v>64</v>
      </c>
      <c r="N20" s="121"/>
      <c r="O20" s="121"/>
      <c r="P20" s="121"/>
      <c r="Q20" s="116"/>
      <c r="R20" s="123"/>
      <c r="S20" s="127" t="s">
        <v>91</v>
      </c>
      <c r="U20" s="112">
        <v>26.081354848371699</v>
      </c>
      <c r="V20" s="279">
        <v>30.290718069526498</v>
      </c>
      <c r="W20" s="178">
        <v>33.802418804550904</v>
      </c>
      <c r="Y20" s="373"/>
    </row>
    <row r="21" spans="1:25">
      <c r="A21" s="112" t="s">
        <v>232</v>
      </c>
      <c r="B21" s="90" t="s">
        <v>86</v>
      </c>
      <c r="C21" s="279" t="s">
        <v>276</v>
      </c>
      <c r="D21" s="268">
        <v>73.75</v>
      </c>
      <c r="E21" s="204">
        <v>49.77</v>
      </c>
      <c r="F21" s="363">
        <v>3.3079999999999998</v>
      </c>
      <c r="G21" s="310">
        <v>25.316086094794478</v>
      </c>
      <c r="H21" s="295">
        <v>29.438670271491699</v>
      </c>
      <c r="I21" s="189">
        <v>32.936156155626399</v>
      </c>
      <c r="J21" s="273" t="s">
        <v>84</v>
      </c>
      <c r="K21" s="120" t="s">
        <v>65</v>
      </c>
      <c r="L21" s="120" t="s">
        <v>61</v>
      </c>
      <c r="M21" s="120" t="s">
        <v>64</v>
      </c>
      <c r="N21" s="121"/>
      <c r="O21" s="121"/>
      <c r="P21" s="121"/>
      <c r="Q21" s="116"/>
      <c r="R21" s="123"/>
      <c r="S21" s="127" t="s">
        <v>91</v>
      </c>
      <c r="T21" s="124"/>
      <c r="U21" s="112">
        <v>25.619909747797099</v>
      </c>
      <c r="V21" s="279">
        <v>29.6860593895913</v>
      </c>
      <c r="W21" s="178">
        <v>33.233378392720802</v>
      </c>
      <c r="Y21" s="373"/>
    </row>
    <row r="22" spans="1:25">
      <c r="A22" s="112" t="s">
        <v>232</v>
      </c>
      <c r="B22" s="113" t="s">
        <v>87</v>
      </c>
      <c r="C22" s="279" t="s">
        <v>277</v>
      </c>
      <c r="D22" s="115">
        <v>70.400000000000006</v>
      </c>
      <c r="E22" s="116">
        <v>50.09</v>
      </c>
      <c r="F22" s="363">
        <v>2.5289999999999999</v>
      </c>
      <c r="G22" s="310">
        <v>20.924750952546198</v>
      </c>
      <c r="H22" s="295">
        <v>24.3636784081455</v>
      </c>
      <c r="I22" s="189">
        <v>27.6569143611679</v>
      </c>
      <c r="J22" s="273" t="s">
        <v>84</v>
      </c>
      <c r="K22" s="120" t="s">
        <v>65</v>
      </c>
      <c r="L22" s="120" t="s">
        <v>61</v>
      </c>
      <c r="M22" s="120" t="s">
        <v>64</v>
      </c>
      <c r="N22" s="121"/>
      <c r="O22" s="121"/>
      <c r="P22" s="121"/>
      <c r="Q22" s="116"/>
      <c r="R22" s="123"/>
      <c r="S22" s="127" t="s">
        <v>91</v>
      </c>
      <c r="T22" s="124"/>
      <c r="U22" s="112">
        <v>21.144488739769798</v>
      </c>
      <c r="V22" s="279">
        <v>24.8349110611972</v>
      </c>
      <c r="W22" s="178">
        <v>27.925117295101</v>
      </c>
      <c r="Y22" s="373"/>
    </row>
    <row r="23" spans="1:25">
      <c r="A23" s="112" t="s">
        <v>232</v>
      </c>
      <c r="B23" s="113" t="s">
        <v>88</v>
      </c>
      <c r="C23" s="279" t="s">
        <v>278</v>
      </c>
      <c r="D23" s="115">
        <v>67.040000000000006</v>
      </c>
      <c r="E23" s="116">
        <v>50.41</v>
      </c>
      <c r="F23" s="363">
        <v>2.452</v>
      </c>
      <c r="G23" s="310">
        <v>20.321446816706249</v>
      </c>
      <c r="H23" s="295">
        <v>23.823726757147298</v>
      </c>
      <c r="I23" s="189">
        <v>27.563884981913578</v>
      </c>
      <c r="J23" s="273" t="s">
        <v>84</v>
      </c>
      <c r="K23" s="120" t="s">
        <v>65</v>
      </c>
      <c r="L23" s="120" t="s">
        <v>61</v>
      </c>
      <c r="M23" s="120" t="s">
        <v>64</v>
      </c>
      <c r="N23" s="121"/>
      <c r="O23" s="121"/>
      <c r="P23" s="121"/>
      <c r="Q23" s="116"/>
      <c r="R23" s="123"/>
      <c r="S23" s="127" t="s">
        <v>91</v>
      </c>
      <c r="T23" s="124"/>
      <c r="U23" s="112">
        <v>20.5710249606466</v>
      </c>
      <c r="V23" s="279">
        <v>24.079122595184799</v>
      </c>
      <c r="W23" s="178">
        <v>27.578222601339899</v>
      </c>
      <c r="Y23" s="373"/>
    </row>
    <row r="24" spans="1:25">
      <c r="A24" s="112" t="s">
        <v>232</v>
      </c>
      <c r="B24" s="113" t="s">
        <v>89</v>
      </c>
      <c r="C24" s="279" t="s">
        <v>279</v>
      </c>
      <c r="D24" s="115">
        <v>64.81</v>
      </c>
      <c r="E24" s="116">
        <v>50.62</v>
      </c>
      <c r="F24" s="363">
        <v>3.5379999999999998</v>
      </c>
      <c r="G24" s="310">
        <v>25.114877223988952</v>
      </c>
      <c r="H24" s="295">
        <v>29.831695522956601</v>
      </c>
      <c r="I24" s="189">
        <v>33.143994863923602</v>
      </c>
      <c r="J24" s="273" t="s">
        <v>84</v>
      </c>
      <c r="K24" s="120" t="s">
        <v>65</v>
      </c>
      <c r="L24" s="120" t="s">
        <v>61</v>
      </c>
      <c r="M24" s="120" t="s">
        <v>64</v>
      </c>
      <c r="N24" s="121"/>
      <c r="O24" s="121"/>
      <c r="P24" s="121"/>
      <c r="Q24" s="116"/>
      <c r="R24" s="123"/>
      <c r="S24" s="127" t="s">
        <v>91</v>
      </c>
      <c r="T24" s="124"/>
      <c r="U24" s="112">
        <v>26.346277159670201</v>
      </c>
      <c r="V24" s="279">
        <v>30.787314302975201</v>
      </c>
      <c r="W24" s="178">
        <v>34.188056644504101</v>
      </c>
      <c r="Y24" s="373"/>
    </row>
    <row r="25" spans="1:25">
      <c r="A25" s="159" t="s">
        <v>232</v>
      </c>
      <c r="B25" s="160" t="s">
        <v>90</v>
      </c>
      <c r="C25" s="160" t="s">
        <v>280</v>
      </c>
      <c r="D25" s="162">
        <v>63.69</v>
      </c>
      <c r="E25" s="190">
        <v>50.73</v>
      </c>
      <c r="F25" s="364">
        <v>3.5630000000000002</v>
      </c>
      <c r="G25" s="381">
        <v>25.668513102883189</v>
      </c>
      <c r="H25" s="382">
        <v>30.346994482066901</v>
      </c>
      <c r="I25" s="383">
        <v>33.763414626480319</v>
      </c>
      <c r="J25" s="234" t="s">
        <v>84</v>
      </c>
      <c r="K25" s="165" t="s">
        <v>65</v>
      </c>
      <c r="L25" s="165" t="s">
        <v>61</v>
      </c>
      <c r="M25" s="165" t="s">
        <v>64</v>
      </c>
      <c r="N25" s="166"/>
      <c r="O25" s="166"/>
      <c r="P25" s="166"/>
      <c r="Q25" s="190"/>
      <c r="R25" s="123"/>
      <c r="S25" s="127" t="s">
        <v>91</v>
      </c>
      <c r="T25" s="124"/>
      <c r="U25" s="112">
        <v>26.380186668245099</v>
      </c>
      <c r="V25" s="279">
        <v>30.669451649427099</v>
      </c>
      <c r="W25" s="178">
        <v>34.4603099483246</v>
      </c>
      <c r="Y25" s="373"/>
    </row>
    <row r="26" spans="1:25">
      <c r="A26" s="112" t="s">
        <v>232</v>
      </c>
      <c r="B26" s="279" t="s">
        <v>262</v>
      </c>
      <c r="C26" s="279" t="s">
        <v>267</v>
      </c>
      <c r="D26" s="275">
        <v>112.46</v>
      </c>
      <c r="E26" s="116">
        <v>45.2</v>
      </c>
      <c r="F26" s="370">
        <v>2.4769999999999999</v>
      </c>
      <c r="G26" s="374"/>
      <c r="H26" s="375"/>
      <c r="I26" s="376"/>
      <c r="J26" s="273" t="s">
        <v>60</v>
      </c>
      <c r="K26" s="120" t="s">
        <v>65</v>
      </c>
      <c r="L26" s="120" t="s">
        <v>61</v>
      </c>
      <c r="M26" s="120" t="s">
        <v>64</v>
      </c>
      <c r="N26" s="277"/>
      <c r="O26" s="277"/>
      <c r="P26" s="277"/>
      <c r="Q26" s="116"/>
      <c r="R26" s="123"/>
      <c r="S26" s="127" t="s">
        <v>91</v>
      </c>
      <c r="T26" s="124"/>
      <c r="U26" s="112">
        <v>22.223015228398602</v>
      </c>
      <c r="V26" s="279">
        <v>25.5458349888175</v>
      </c>
      <c r="W26" s="178">
        <v>28.580832544113498</v>
      </c>
      <c r="Y26" s="373"/>
    </row>
    <row r="27" spans="1:25">
      <c r="A27" s="112" t="s">
        <v>232</v>
      </c>
      <c r="B27" s="279" t="s">
        <v>254</v>
      </c>
      <c r="C27" s="279" t="s">
        <v>266</v>
      </c>
      <c r="D27" s="275">
        <v>109.71</v>
      </c>
      <c r="E27" s="116">
        <v>46.06</v>
      </c>
      <c r="F27" s="370">
        <v>2.7290000000000001</v>
      </c>
      <c r="G27" s="374"/>
      <c r="H27" s="375"/>
      <c r="I27" s="376"/>
      <c r="J27" s="273" t="s">
        <v>60</v>
      </c>
      <c r="K27" s="120" t="s">
        <v>65</v>
      </c>
      <c r="L27" s="120" t="s">
        <v>61</v>
      </c>
      <c r="M27" s="120" t="s">
        <v>64</v>
      </c>
      <c r="N27" s="277"/>
      <c r="O27" s="277"/>
      <c r="P27" s="277"/>
      <c r="Q27" s="116"/>
      <c r="R27" s="123"/>
      <c r="S27" s="127" t="s">
        <v>91</v>
      </c>
      <c r="T27" s="124"/>
      <c r="U27" s="112">
        <v>23.677433914374902</v>
      </c>
      <c r="V27" s="279">
        <v>27.125552963918299</v>
      </c>
      <c r="W27" s="178">
        <v>30.329983530815699</v>
      </c>
      <c r="Y27" s="373"/>
    </row>
    <row r="28" spans="1:25">
      <c r="A28" s="112" t="s">
        <v>232</v>
      </c>
      <c r="B28" s="279" t="s">
        <v>263</v>
      </c>
      <c r="C28" s="279" t="s">
        <v>281</v>
      </c>
      <c r="D28" s="275">
        <v>103.76</v>
      </c>
      <c r="E28" s="116">
        <v>46.89</v>
      </c>
      <c r="F28" s="370">
        <v>2.81</v>
      </c>
      <c r="G28" s="374"/>
      <c r="H28" s="375"/>
      <c r="I28" s="376"/>
      <c r="J28" s="273" t="s">
        <v>60</v>
      </c>
      <c r="K28" s="120" t="s">
        <v>65</v>
      </c>
      <c r="L28" s="120" t="s">
        <v>61</v>
      </c>
      <c r="M28" s="120" t="s">
        <v>64</v>
      </c>
      <c r="N28" s="277"/>
      <c r="O28" s="277"/>
      <c r="P28" s="277"/>
      <c r="Q28" s="116"/>
      <c r="R28" s="123"/>
      <c r="S28" s="127" t="s">
        <v>91</v>
      </c>
      <c r="T28" s="124"/>
      <c r="U28" s="112">
        <v>23.7658208092463</v>
      </c>
      <c r="V28" s="279">
        <v>27.340247078502401</v>
      </c>
      <c r="W28" s="178">
        <v>30.467747664906899</v>
      </c>
      <c r="Y28" s="373"/>
    </row>
    <row r="29" spans="1:25">
      <c r="A29" s="112" t="s">
        <v>232</v>
      </c>
      <c r="B29" s="279" t="s">
        <v>256</v>
      </c>
      <c r="C29" s="279" t="s">
        <v>269</v>
      </c>
      <c r="D29" s="275">
        <v>100.57</v>
      </c>
      <c r="E29" s="116">
        <v>47.18</v>
      </c>
      <c r="F29" s="370">
        <v>1.8939999999999999</v>
      </c>
      <c r="G29" s="374"/>
      <c r="H29" s="375"/>
      <c r="I29" s="376"/>
      <c r="J29" s="273" t="s">
        <v>60</v>
      </c>
      <c r="K29" s="120" t="s">
        <v>65</v>
      </c>
      <c r="L29" s="120" t="s">
        <v>61</v>
      </c>
      <c r="M29" s="120" t="s">
        <v>64</v>
      </c>
      <c r="N29" s="277"/>
      <c r="O29" s="277"/>
      <c r="P29" s="277"/>
      <c r="Q29" s="116"/>
      <c r="R29" s="123"/>
      <c r="S29" s="127" t="s">
        <v>91</v>
      </c>
      <c r="T29" s="124"/>
      <c r="U29" s="112">
        <v>16.799948135618699</v>
      </c>
      <c r="V29" s="279">
        <v>20.178961210046801</v>
      </c>
      <c r="W29" s="178">
        <v>24.0963026016084</v>
      </c>
      <c r="Y29" s="373"/>
    </row>
    <row r="30" spans="1:25">
      <c r="A30" s="112" t="s">
        <v>232</v>
      </c>
      <c r="B30" s="279" t="s">
        <v>264</v>
      </c>
      <c r="C30" s="279" t="s">
        <v>282</v>
      </c>
      <c r="D30" s="275">
        <v>97.22</v>
      </c>
      <c r="E30" s="116">
        <v>47.58</v>
      </c>
      <c r="F30" s="370">
        <v>3.08</v>
      </c>
      <c r="G30" s="374"/>
      <c r="H30" s="375"/>
      <c r="I30" s="376"/>
      <c r="J30" s="273" t="s">
        <v>60</v>
      </c>
      <c r="K30" s="120" t="s">
        <v>65</v>
      </c>
      <c r="L30" s="120" t="s">
        <v>61</v>
      </c>
      <c r="M30" s="120" t="s">
        <v>64</v>
      </c>
      <c r="N30" s="277"/>
      <c r="O30" s="277"/>
      <c r="P30" s="277"/>
      <c r="Q30" s="116"/>
      <c r="R30" s="123"/>
      <c r="S30" s="127" t="s">
        <v>91</v>
      </c>
      <c r="T30" s="124"/>
      <c r="U30" s="112">
        <v>25.270238696943</v>
      </c>
      <c r="V30" s="279">
        <v>28.844679918216301</v>
      </c>
      <c r="W30" s="178">
        <v>32.096740614015999</v>
      </c>
      <c r="Y30" s="373"/>
    </row>
    <row r="31" spans="1:25">
      <c r="A31" s="112" t="s">
        <v>232</v>
      </c>
      <c r="B31" s="279" t="s">
        <v>258</v>
      </c>
      <c r="C31" s="279" t="s">
        <v>271</v>
      </c>
      <c r="D31" s="371">
        <v>90.52</v>
      </c>
      <c r="E31" s="116">
        <v>48.37</v>
      </c>
      <c r="F31" s="370">
        <v>2.427</v>
      </c>
      <c r="G31" s="374"/>
      <c r="H31" s="375"/>
      <c r="I31" s="376"/>
      <c r="J31" s="273" t="s">
        <v>60</v>
      </c>
      <c r="K31" s="120" t="s">
        <v>65</v>
      </c>
      <c r="L31" s="120" t="s">
        <v>61</v>
      </c>
      <c r="M31" s="120" t="s">
        <v>64</v>
      </c>
      <c r="N31" s="277"/>
      <c r="O31" s="277"/>
      <c r="P31" s="277"/>
      <c r="Q31" s="116"/>
      <c r="R31" s="123"/>
      <c r="S31" s="127" t="s">
        <v>91</v>
      </c>
      <c r="T31" s="124"/>
      <c r="U31" s="112">
        <v>20.905715389160498</v>
      </c>
      <c r="V31" s="279">
        <v>24.433352673376302</v>
      </c>
      <c r="W31" s="178">
        <v>27.563187898258299</v>
      </c>
      <c r="Y31" s="373"/>
    </row>
    <row r="32" spans="1:25">
      <c r="A32" s="112" t="s">
        <v>232</v>
      </c>
      <c r="B32" s="279" t="s">
        <v>259</v>
      </c>
      <c r="C32" s="279" t="s">
        <v>272</v>
      </c>
      <c r="D32" s="371">
        <v>87.16</v>
      </c>
      <c r="E32" s="116">
        <v>48.76</v>
      </c>
      <c r="F32" s="370">
        <v>2.6469999999999998</v>
      </c>
      <c r="G32" s="374"/>
      <c r="H32" s="375"/>
      <c r="I32" s="376"/>
      <c r="J32" s="273" t="s">
        <v>60</v>
      </c>
      <c r="K32" s="120" t="s">
        <v>65</v>
      </c>
      <c r="L32" s="120" t="s">
        <v>61</v>
      </c>
      <c r="M32" s="120" t="s">
        <v>64</v>
      </c>
      <c r="N32" s="277"/>
      <c r="O32" s="277"/>
      <c r="P32" s="277"/>
      <c r="Q32" s="116"/>
      <c r="R32" s="123"/>
      <c r="S32" s="127" t="s">
        <v>91</v>
      </c>
      <c r="T32" s="124"/>
      <c r="U32" s="112">
        <v>22.3234782190262</v>
      </c>
      <c r="V32" s="279">
        <v>25.875438066965</v>
      </c>
      <c r="W32" s="178">
        <v>29.1967281223329</v>
      </c>
      <c r="Y32" s="373"/>
    </row>
    <row r="33" spans="1:25">
      <c r="A33" s="112" t="s">
        <v>232</v>
      </c>
      <c r="B33" s="279" t="s">
        <v>260</v>
      </c>
      <c r="C33" s="279" t="s">
        <v>273</v>
      </c>
      <c r="D33" s="371">
        <v>83.81</v>
      </c>
      <c r="E33" s="116">
        <v>49.08</v>
      </c>
      <c r="F33" s="370">
        <v>2.8650000000000002</v>
      </c>
      <c r="G33" s="374"/>
      <c r="H33" s="375"/>
      <c r="I33" s="376"/>
      <c r="J33" s="273" t="s">
        <v>60</v>
      </c>
      <c r="K33" s="120" t="s">
        <v>65</v>
      </c>
      <c r="L33" s="120" t="s">
        <v>61</v>
      </c>
      <c r="M33" s="120" t="s">
        <v>64</v>
      </c>
      <c r="N33" s="277"/>
      <c r="O33" s="277"/>
      <c r="P33" s="277"/>
      <c r="Q33" s="116"/>
      <c r="R33" s="123"/>
      <c r="S33" s="127" t="s">
        <v>91</v>
      </c>
      <c r="T33" s="124"/>
      <c r="U33" s="112">
        <v>23.506194151909199</v>
      </c>
      <c r="V33" s="279">
        <v>27.319389852113201</v>
      </c>
      <c r="W33" s="178">
        <v>30.7264891448981</v>
      </c>
      <c r="Y33" s="373"/>
    </row>
    <row r="34" spans="1:25">
      <c r="A34" s="112" t="s">
        <v>232</v>
      </c>
      <c r="B34" s="279" t="s">
        <v>261</v>
      </c>
      <c r="C34" s="279" t="s">
        <v>274</v>
      </c>
      <c r="D34" s="371">
        <v>80.459999999999994</v>
      </c>
      <c r="E34" s="116">
        <v>49.3</v>
      </c>
      <c r="F34" s="370">
        <v>2.6120000000000001</v>
      </c>
      <c r="G34" s="374"/>
      <c r="H34" s="375"/>
      <c r="I34" s="376"/>
      <c r="J34" s="273" t="s">
        <v>60</v>
      </c>
      <c r="K34" s="120" t="s">
        <v>65</v>
      </c>
      <c r="L34" s="120" t="s">
        <v>61</v>
      </c>
      <c r="M34" s="120" t="s">
        <v>64</v>
      </c>
      <c r="N34" s="277"/>
      <c r="O34" s="277"/>
      <c r="P34" s="277"/>
      <c r="Q34" s="116"/>
      <c r="R34" s="123"/>
      <c r="S34" s="127" t="s">
        <v>91</v>
      </c>
      <c r="T34" s="124"/>
      <c r="U34" s="112">
        <v>21.8872067120606</v>
      </c>
      <c r="V34" s="279">
        <v>25.446414760591701</v>
      </c>
      <c r="W34" s="178">
        <v>28.978126664293899</v>
      </c>
      <c r="Y34" s="373"/>
    </row>
    <row r="35" spans="1:25">
      <c r="A35" s="112" t="s">
        <v>232</v>
      </c>
      <c r="B35" s="113" t="s">
        <v>85</v>
      </c>
      <c r="C35" s="279" t="s">
        <v>275</v>
      </c>
      <c r="D35" s="115">
        <v>77.099999999999994</v>
      </c>
      <c r="E35" s="116">
        <v>49.52</v>
      </c>
      <c r="F35" s="363">
        <v>2.371</v>
      </c>
      <c r="G35" s="310">
        <v>19.175540025866681</v>
      </c>
      <c r="H35" s="295">
        <v>22.947472881870201</v>
      </c>
      <c r="I35" s="189">
        <v>26.445871492003551</v>
      </c>
      <c r="J35" s="273" t="s">
        <v>60</v>
      </c>
      <c r="K35" s="120" t="s">
        <v>65</v>
      </c>
      <c r="L35" s="120" t="s">
        <v>61</v>
      </c>
      <c r="M35" s="120" t="s">
        <v>64</v>
      </c>
      <c r="N35" s="121"/>
      <c r="O35" s="121"/>
      <c r="P35" s="121"/>
      <c r="Q35" s="116"/>
      <c r="R35" s="123"/>
      <c r="S35" s="127" t="s">
        <v>91</v>
      </c>
      <c r="T35" s="124"/>
      <c r="U35" s="112">
        <v>20.188186264210199</v>
      </c>
      <c r="V35" s="279">
        <v>23.639198526860099</v>
      </c>
      <c r="W35" s="178">
        <v>27.105238547507199</v>
      </c>
      <c r="Y35" s="373"/>
    </row>
    <row r="36" spans="1:25">
      <c r="A36" s="112" t="s">
        <v>232</v>
      </c>
      <c r="B36" s="113" t="s">
        <v>86</v>
      </c>
      <c r="C36" s="279" t="s">
        <v>276</v>
      </c>
      <c r="D36" s="115">
        <v>73.75</v>
      </c>
      <c r="E36" s="204">
        <v>49.77</v>
      </c>
      <c r="F36" s="363">
        <v>2.8849999999999998</v>
      </c>
      <c r="G36" s="310">
        <v>22.875682687646069</v>
      </c>
      <c r="H36" s="295">
        <v>26.875169664172901</v>
      </c>
      <c r="I36" s="189">
        <v>30.219400852141341</v>
      </c>
      <c r="J36" s="273" t="s">
        <v>60</v>
      </c>
      <c r="K36" s="120" t="s">
        <v>65</v>
      </c>
      <c r="L36" s="120" t="s">
        <v>61</v>
      </c>
      <c r="M36" s="120" t="s">
        <v>64</v>
      </c>
      <c r="N36" s="121"/>
      <c r="O36" s="121"/>
      <c r="P36" s="121"/>
      <c r="Q36" s="116"/>
      <c r="R36" s="123"/>
      <c r="S36" s="127" t="s">
        <v>91</v>
      </c>
      <c r="T36" s="124"/>
      <c r="U36" s="112">
        <v>23.485164616725498</v>
      </c>
      <c r="V36" s="279">
        <v>27.209199899510299</v>
      </c>
      <c r="W36" s="178">
        <v>30.529803578462701</v>
      </c>
      <c r="Y36" s="373"/>
    </row>
    <row r="37" spans="1:25">
      <c r="A37" s="112" t="s">
        <v>232</v>
      </c>
      <c r="B37" s="113" t="s">
        <v>87</v>
      </c>
      <c r="C37" s="279" t="s">
        <v>277</v>
      </c>
      <c r="D37" s="115">
        <v>70.400000000000006</v>
      </c>
      <c r="E37" s="116">
        <v>50.09</v>
      </c>
      <c r="F37" s="363">
        <v>2.2469999999999999</v>
      </c>
      <c r="G37" s="310">
        <v>18.346816765263203</v>
      </c>
      <c r="H37" s="295">
        <v>22.010718110685701</v>
      </c>
      <c r="I37" s="189">
        <v>25.81386819182082</v>
      </c>
      <c r="J37" s="273" t="s">
        <v>60</v>
      </c>
      <c r="K37" s="120" t="s">
        <v>65</v>
      </c>
      <c r="L37" s="120" t="s">
        <v>61</v>
      </c>
      <c r="M37" s="120" t="s">
        <v>64</v>
      </c>
      <c r="N37" s="121"/>
      <c r="O37" s="121"/>
      <c r="P37" s="121"/>
      <c r="Q37" s="116"/>
      <c r="R37" s="123"/>
      <c r="S37" s="127" t="s">
        <v>91</v>
      </c>
      <c r="T37" s="124"/>
      <c r="U37" s="112">
        <v>19.270873549734301</v>
      </c>
      <c r="V37" s="279">
        <v>22.696747491326899</v>
      </c>
      <c r="W37" s="178">
        <v>26.171201411970198</v>
      </c>
      <c r="Y37" s="373"/>
    </row>
    <row r="38" spans="1:25">
      <c r="A38" s="112" t="s">
        <v>232</v>
      </c>
      <c r="B38" s="113" t="s">
        <v>88</v>
      </c>
      <c r="C38" s="279" t="s">
        <v>278</v>
      </c>
      <c r="D38" s="115">
        <v>67.040000000000006</v>
      </c>
      <c r="E38" s="116">
        <v>50.41</v>
      </c>
      <c r="F38" s="363">
        <v>3.1240000000000001</v>
      </c>
      <c r="G38" s="310">
        <v>23.907712292756479</v>
      </c>
      <c r="H38" s="295">
        <v>27.8824043427574</v>
      </c>
      <c r="I38" s="189">
        <v>31.591928090499941</v>
      </c>
      <c r="J38" s="273" t="s">
        <v>60</v>
      </c>
      <c r="K38" s="120" t="s">
        <v>65</v>
      </c>
      <c r="L38" s="120" t="s">
        <v>61</v>
      </c>
      <c r="M38" s="120" t="s">
        <v>64</v>
      </c>
      <c r="N38" s="121"/>
      <c r="O38" s="121"/>
      <c r="P38" s="121"/>
      <c r="Q38" s="116"/>
      <c r="R38" s="123"/>
      <c r="S38" s="127" t="s">
        <v>91</v>
      </c>
      <c r="T38" s="124"/>
      <c r="U38" s="112">
        <v>24.5756895480785</v>
      </c>
      <c r="V38" s="279">
        <v>28.472727428176398</v>
      </c>
      <c r="W38" s="178">
        <v>31.9781543920834</v>
      </c>
      <c r="Y38" s="373"/>
    </row>
    <row r="39" spans="1:25">
      <c r="A39" s="112" t="s">
        <v>232</v>
      </c>
      <c r="B39" s="113" t="s">
        <v>89</v>
      </c>
      <c r="C39" s="279" t="s">
        <v>279</v>
      </c>
      <c r="D39" s="115">
        <v>64.81</v>
      </c>
      <c r="E39" s="116">
        <v>50.62</v>
      </c>
      <c r="F39" s="363">
        <v>3.6339999999999999</v>
      </c>
      <c r="G39" s="310">
        <v>26.04665553108979</v>
      </c>
      <c r="H39" s="295">
        <v>30.502332045646199</v>
      </c>
      <c r="I39" s="189">
        <v>34.105593855491207</v>
      </c>
      <c r="J39" s="273" t="s">
        <v>60</v>
      </c>
      <c r="K39" s="120" t="s">
        <v>65</v>
      </c>
      <c r="L39" s="120" t="s">
        <v>61</v>
      </c>
      <c r="M39" s="120" t="s">
        <v>64</v>
      </c>
      <c r="N39" s="121"/>
      <c r="O39" s="121"/>
      <c r="P39" s="121"/>
      <c r="Q39" s="116"/>
      <c r="R39" s="123"/>
      <c r="S39" s="127" t="s">
        <v>91</v>
      </c>
      <c r="T39" s="124"/>
      <c r="U39" s="112">
        <v>26.679940897175101</v>
      </c>
      <c r="V39" s="279">
        <v>31.1977885957095</v>
      </c>
      <c r="W39" s="178">
        <v>34.787121515318603</v>
      </c>
      <c r="Y39" s="373"/>
    </row>
    <row r="40" spans="1:25">
      <c r="A40" s="112" t="s">
        <v>232</v>
      </c>
      <c r="B40" s="113" t="s">
        <v>90</v>
      </c>
      <c r="C40" s="279" t="s">
        <v>280</v>
      </c>
      <c r="D40" s="115">
        <v>63.69</v>
      </c>
      <c r="E40" s="116">
        <v>50.73</v>
      </c>
      <c r="F40" s="363">
        <v>3.0710000000000002</v>
      </c>
      <c r="G40" s="310">
        <v>23.54012767680037</v>
      </c>
      <c r="H40" s="295">
        <v>27.569909564513502</v>
      </c>
      <c r="I40" s="189">
        <v>30.883426223478242</v>
      </c>
      <c r="J40" s="273" t="s">
        <v>60</v>
      </c>
      <c r="K40" s="120" t="s">
        <v>65</v>
      </c>
      <c r="L40" s="120" t="s">
        <v>61</v>
      </c>
      <c r="M40" s="120" t="s">
        <v>64</v>
      </c>
      <c r="N40" s="121"/>
      <c r="O40" s="121"/>
      <c r="P40" s="121"/>
      <c r="Q40" s="116"/>
      <c r="R40" s="123"/>
      <c r="S40" s="127" t="s">
        <v>91</v>
      </c>
      <c r="T40" s="124"/>
      <c r="U40" s="112">
        <v>24.149952420403</v>
      </c>
      <c r="V40" s="279">
        <v>28.104310038327501</v>
      </c>
      <c r="W40" s="178">
        <v>31.6797831372925</v>
      </c>
      <c r="Y40" s="373"/>
    </row>
    <row r="41" spans="1:25" ht="13.5" thickBot="1">
      <c r="A41" s="181"/>
      <c r="B41" s="182"/>
      <c r="C41" s="182"/>
      <c r="D41" s="193"/>
      <c r="E41" s="194"/>
      <c r="F41" s="196"/>
      <c r="G41" s="254"/>
      <c r="H41" s="225"/>
      <c r="I41" s="255"/>
      <c r="J41" s="219"/>
      <c r="K41" s="184"/>
      <c r="L41" s="184"/>
      <c r="M41" s="184"/>
      <c r="N41" s="197"/>
      <c r="O41" s="197"/>
      <c r="P41" s="197"/>
      <c r="Q41" s="194"/>
      <c r="R41" s="133"/>
      <c r="S41" s="133"/>
      <c r="T41" s="124"/>
      <c r="U41" s="395"/>
      <c r="V41" s="130"/>
      <c r="W41" s="396"/>
    </row>
    <row r="42" spans="1:25" ht="13.5" thickBot="1">
      <c r="T42" s="124"/>
      <c r="Y42" s="373"/>
    </row>
    <row r="43" spans="1:25" ht="13.5" thickBot="1">
      <c r="A43" s="457" t="s">
        <v>294</v>
      </c>
      <c r="B43" s="458"/>
      <c r="C43" s="459"/>
      <c r="D43" s="378"/>
      <c r="E43" s="379" t="s">
        <v>223</v>
      </c>
      <c r="F43" s="379" t="s">
        <v>222</v>
      </c>
      <c r="G43" s="377">
        <v>2.5</v>
      </c>
      <c r="H43" s="377">
        <v>50</v>
      </c>
      <c r="I43" s="377">
        <v>97.5</v>
      </c>
      <c r="J43" s="380" t="s">
        <v>221</v>
      </c>
      <c r="T43" s="124"/>
    </row>
    <row r="44" spans="1:25">
      <c r="A44" s="460"/>
      <c r="B44" s="461"/>
      <c r="C44" s="462"/>
      <c r="D44" s="112" t="s">
        <v>4</v>
      </c>
      <c r="E44" s="284">
        <f>COUNT(G20:G40)</f>
        <v>12</v>
      </c>
      <c r="F44" s="261">
        <f>MIN(G20:G40)</f>
        <v>18.346816765263203</v>
      </c>
      <c r="G44" s="250">
        <f>AVERAGE(G20:G40)</f>
        <v>23.056667690224852</v>
      </c>
      <c r="H44" s="250">
        <f>AVERAGE(H20:H40)</f>
        <v>27.100409616056549</v>
      </c>
      <c r="I44" s="250">
        <f>AVERAGE(I20:I40)</f>
        <v>30.629218458138407</v>
      </c>
      <c r="J44" s="204">
        <f>MAX(I20:I40)</f>
        <v>34.105593855491207</v>
      </c>
      <c r="O44" s="87">
        <v>20</v>
      </c>
      <c r="P44" s="87">
        <v>32</v>
      </c>
      <c r="T44" s="124"/>
    </row>
    <row r="45" spans="1:25">
      <c r="A45" s="460"/>
      <c r="B45" s="461"/>
      <c r="C45" s="462"/>
      <c r="D45" s="112" t="s">
        <v>3</v>
      </c>
      <c r="E45" s="284"/>
      <c r="F45" s="261"/>
      <c r="G45" s="250"/>
      <c r="H45" s="250"/>
      <c r="I45" s="250"/>
      <c r="J45" s="204"/>
      <c r="T45" s="124"/>
    </row>
    <row r="46" spans="1:25" ht="13.5" thickBot="1">
      <c r="A46" s="463"/>
      <c r="B46" s="464"/>
      <c r="C46" s="465"/>
      <c r="D46" s="181" t="s">
        <v>219</v>
      </c>
      <c r="E46" s="226"/>
      <c r="F46" s="186"/>
      <c r="G46" s="131"/>
      <c r="H46" s="131"/>
      <c r="I46" s="131"/>
      <c r="J46" s="265"/>
      <c r="T46" s="124"/>
    </row>
    <row r="47" spans="1:25" ht="13.5" thickBot="1">
      <c r="A47" s="87"/>
      <c r="B47" s="87"/>
      <c r="C47" s="87"/>
      <c r="D47" s="279"/>
      <c r="E47" s="284"/>
      <c r="F47" s="261"/>
      <c r="G47" s="250"/>
      <c r="H47" s="250"/>
      <c r="I47" s="250"/>
      <c r="J47" s="264"/>
      <c r="T47" s="124"/>
    </row>
    <row r="48" spans="1:25" ht="13.5" thickBot="1">
      <c r="A48" s="457" t="s">
        <v>295</v>
      </c>
      <c r="B48" s="458"/>
      <c r="C48" s="459"/>
      <c r="D48" s="415"/>
      <c r="E48" s="416" t="s">
        <v>223</v>
      </c>
      <c r="F48" s="417" t="s">
        <v>222</v>
      </c>
      <c r="G48" s="418">
        <v>5</v>
      </c>
      <c r="H48" s="418">
        <v>50</v>
      </c>
      <c r="I48" s="418">
        <v>95</v>
      </c>
      <c r="J48" s="394" t="s">
        <v>221</v>
      </c>
      <c r="T48" s="124"/>
    </row>
    <row r="49" spans="1:22">
      <c r="A49" s="460"/>
      <c r="B49" s="461"/>
      <c r="C49" s="462"/>
      <c r="D49" s="419" t="s">
        <v>4</v>
      </c>
      <c r="E49" s="403">
        <f>COUNT(H20:H40)</f>
        <v>12</v>
      </c>
      <c r="F49" s="404">
        <f>MIN(H20:H40)</f>
        <v>22.010718110685701</v>
      </c>
      <c r="G49" s="405">
        <f>_xlfn.PERCENTILE.INC((H20:H40),0.05)</f>
        <v>22.525933234837176</v>
      </c>
      <c r="H49" s="404">
        <f>AVERAGE(H20:H40)</f>
        <v>27.100409616056549</v>
      </c>
      <c r="I49" s="405">
        <f>_xlfn.PERCENTILE.INC((H20:H40),0.95)</f>
        <v>30.416896385677585</v>
      </c>
      <c r="J49" s="406">
        <f>MAX(H20:H40)</f>
        <v>30.502332045646199</v>
      </c>
      <c r="T49" s="124"/>
    </row>
    <row r="50" spans="1:22">
      <c r="A50" s="460"/>
      <c r="B50" s="461"/>
      <c r="C50" s="462"/>
      <c r="D50" s="420" t="s">
        <v>3</v>
      </c>
      <c r="E50" s="407"/>
      <c r="F50" s="408"/>
      <c r="G50" s="409"/>
      <c r="H50" s="408"/>
      <c r="I50" s="409"/>
      <c r="J50" s="410"/>
      <c r="T50" s="124"/>
    </row>
    <row r="51" spans="1:22" ht="13.5" thickBot="1">
      <c r="A51" s="463"/>
      <c r="B51" s="464"/>
      <c r="C51" s="465"/>
      <c r="D51" s="421" t="s">
        <v>219</v>
      </c>
      <c r="E51" s="411"/>
      <c r="F51" s="412"/>
      <c r="G51" s="413"/>
      <c r="H51" s="412"/>
      <c r="I51" s="413"/>
      <c r="J51" s="414"/>
      <c r="T51" s="124"/>
    </row>
    <row r="52" spans="1:22">
      <c r="H52" s="372"/>
      <c r="I52" s="373"/>
      <c r="T52" s="124"/>
    </row>
    <row r="53" spans="1:22">
      <c r="H53" s="372"/>
      <c r="I53" s="373"/>
      <c r="T53" s="124"/>
    </row>
    <row r="54" spans="1:22">
      <c r="H54" s="372"/>
      <c r="I54" s="373"/>
      <c r="T54" s="124"/>
    </row>
    <row r="55" spans="1:22">
      <c r="H55" s="372"/>
      <c r="I55" s="373"/>
      <c r="V55" s="124"/>
    </row>
    <row r="56" spans="1:22">
      <c r="H56" s="372"/>
      <c r="I56" s="373"/>
      <c r="V56" s="124"/>
    </row>
    <row r="57" spans="1:22">
      <c r="V57" s="124"/>
    </row>
    <row r="58" spans="1:22">
      <c r="V58" s="124"/>
    </row>
    <row r="59" spans="1:22">
      <c r="V59" s="124"/>
    </row>
    <row r="60" spans="1:22">
      <c r="V60" s="124"/>
    </row>
    <row r="61" spans="1:22">
      <c r="V61" s="124"/>
    </row>
  </sheetData>
  <mergeCells count="8">
    <mergeCell ref="A43:C46"/>
    <mergeCell ref="A48:C51"/>
    <mergeCell ref="U10:W10"/>
    <mergeCell ref="B3:E3"/>
    <mergeCell ref="D6:F6"/>
    <mergeCell ref="D8:F8"/>
    <mergeCell ref="D9:F9"/>
    <mergeCell ref="G10:I10"/>
  </mergeCells>
  <pageMargins left="0.7" right="0.7" top="0.75" bottom="0.75" header="0.3" footer="0.3"/>
  <pageSetup paperSize="9" orientation="portrait" horizontalDpi="4294967292" verticalDpi="4294967292"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40"/>
  <sheetViews>
    <sheetView zoomScale="75" workbookViewId="0">
      <selection activeCell="D23" sqref="D23"/>
    </sheetView>
  </sheetViews>
  <sheetFormatPr defaultColWidth="8.5703125" defaultRowHeight="15"/>
  <cols>
    <col min="1" max="1" width="20.42578125" style="27" bestFit="1" customWidth="1"/>
    <col min="2" max="2" width="16.28515625" style="27" customWidth="1"/>
    <col min="3" max="3" width="8.5703125" style="27" customWidth="1"/>
    <col min="4" max="4" width="8.5703125" style="27"/>
    <col min="5" max="6" width="11.5703125" style="27" customWidth="1"/>
    <col min="7" max="8" width="16.140625" style="27" customWidth="1"/>
    <col min="9" max="9" width="12.140625" style="28" customWidth="1"/>
    <col min="10" max="10" width="13.140625" style="29" customWidth="1"/>
    <col min="11" max="11" width="17.42578125" style="29" customWidth="1"/>
    <col min="12" max="12" width="16.140625" customWidth="1"/>
    <col min="13" max="13" width="13" customWidth="1"/>
    <col min="14" max="15" width="11.7109375" customWidth="1"/>
    <col min="16" max="16" width="11" style="27" customWidth="1"/>
    <col min="17" max="17" width="6.140625" style="27" customWidth="1"/>
    <col min="18" max="18" width="32.28515625" style="27" customWidth="1"/>
    <col min="19" max="19" width="5.85546875" style="27" bestFit="1" customWidth="1"/>
    <col min="20" max="16384" width="8.5703125" style="27"/>
  </cols>
  <sheetData>
    <row r="1" spans="1:19" s="239" customFormat="1" ht="15.75">
      <c r="A1" s="135" t="s">
        <v>17</v>
      </c>
      <c r="B1" s="473" t="s">
        <v>234</v>
      </c>
      <c r="C1" s="473"/>
      <c r="D1" s="473"/>
      <c r="E1" s="238"/>
      <c r="F1" s="238"/>
      <c r="I1" s="240"/>
      <c r="J1" s="241"/>
      <c r="K1" s="241"/>
      <c r="L1" s="242"/>
      <c r="M1" s="242"/>
      <c r="N1" s="242"/>
      <c r="O1" s="242"/>
    </row>
    <row r="2" spans="1:19">
      <c r="A2" s="30" t="s">
        <v>229</v>
      </c>
      <c r="B2" s="66" t="s">
        <v>228</v>
      </c>
      <c r="C2" s="66"/>
      <c r="D2" s="66"/>
      <c r="E2" s="75"/>
      <c r="F2" s="75"/>
    </row>
    <row r="3" spans="1:19" ht="15" customHeight="1">
      <c r="A3" s="30" t="s">
        <v>16</v>
      </c>
      <c r="B3" s="79" t="s">
        <v>59</v>
      </c>
      <c r="C3" s="79"/>
      <c r="D3" s="79"/>
    </row>
    <row r="4" spans="1:19">
      <c r="A4" s="30" t="s">
        <v>226</v>
      </c>
      <c r="B4" s="68">
        <v>-45.32</v>
      </c>
      <c r="C4" s="68">
        <v>-45.32</v>
      </c>
      <c r="D4" s="75"/>
      <c r="E4" s="75"/>
      <c r="F4" s="75"/>
    </row>
    <row r="5" spans="1:19">
      <c r="A5" s="30" t="s">
        <v>227</v>
      </c>
      <c r="B5" s="68">
        <v>170.83</v>
      </c>
      <c r="C5" s="68">
        <v>170.83</v>
      </c>
      <c r="D5" s="75"/>
      <c r="E5" s="75"/>
      <c r="F5" s="75"/>
    </row>
    <row r="6" spans="1:19">
      <c r="A6" s="81" t="s">
        <v>293</v>
      </c>
      <c r="B6" s="66">
        <v>200</v>
      </c>
      <c r="C6" s="477" t="s">
        <v>99</v>
      </c>
      <c r="D6" s="477"/>
      <c r="E6" s="477"/>
      <c r="F6" s="247"/>
    </row>
    <row r="7" spans="1:19" ht="14.65" customHeight="1">
      <c r="A7" s="30" t="s">
        <v>18</v>
      </c>
      <c r="B7" s="67" t="s">
        <v>99</v>
      </c>
      <c r="C7" s="52" t="s">
        <v>92</v>
      </c>
      <c r="D7" s="67"/>
      <c r="E7" s="67"/>
      <c r="F7" s="67"/>
    </row>
    <row r="8" spans="1:19">
      <c r="A8" s="30" t="s">
        <v>19</v>
      </c>
      <c r="B8" s="66"/>
      <c r="C8" s="477" t="s">
        <v>58</v>
      </c>
      <c r="D8" s="477"/>
      <c r="E8" s="477"/>
      <c r="F8" s="247"/>
    </row>
    <row r="9" spans="1:19" ht="15.75" thickBot="1">
      <c r="A9" s="76" t="s">
        <v>20</v>
      </c>
      <c r="B9" s="27" t="s">
        <v>67</v>
      </c>
      <c r="C9" s="478" t="s">
        <v>246</v>
      </c>
      <c r="D9" s="478"/>
      <c r="E9" s="478"/>
      <c r="F9" s="319"/>
      <c r="G9" s="320"/>
      <c r="H9" s="320"/>
    </row>
    <row r="10" spans="1:19" ht="15.75" thickBot="1">
      <c r="A10" s="30"/>
      <c r="B10" s="31"/>
      <c r="F10" s="468" t="s">
        <v>250</v>
      </c>
      <c r="G10" s="469"/>
      <c r="H10" s="470"/>
    </row>
    <row r="11" spans="1:19" ht="15.75" thickBot="1">
      <c r="A11" s="55" t="s">
        <v>21</v>
      </c>
      <c r="B11" s="56" t="s">
        <v>56</v>
      </c>
      <c r="C11" s="56" t="s">
        <v>26</v>
      </c>
      <c r="D11" s="57" t="s">
        <v>44</v>
      </c>
      <c r="E11" s="59" t="s">
        <v>27</v>
      </c>
      <c r="F11" s="349">
        <v>2.5</v>
      </c>
      <c r="G11" s="349">
        <v>50</v>
      </c>
      <c r="H11" s="349">
        <v>97.5</v>
      </c>
      <c r="I11" s="315" t="s">
        <v>28</v>
      </c>
      <c r="J11" s="47" t="s">
        <v>29</v>
      </c>
      <c r="K11" s="47" t="s">
        <v>30</v>
      </c>
      <c r="L11" s="47" t="s">
        <v>31</v>
      </c>
      <c r="M11" s="47" t="s">
        <v>32</v>
      </c>
      <c r="N11" s="47" t="s">
        <v>33</v>
      </c>
      <c r="O11" s="47" t="s">
        <v>62</v>
      </c>
      <c r="P11" s="32"/>
      <c r="Q11" s="42"/>
      <c r="R11" s="33" t="s">
        <v>8</v>
      </c>
    </row>
    <row r="12" spans="1:19">
      <c r="A12" s="77" t="s">
        <v>234</v>
      </c>
      <c r="B12" s="7" t="s">
        <v>94</v>
      </c>
      <c r="C12" s="7">
        <v>51.4</v>
      </c>
      <c r="D12" s="38">
        <v>50.814357682619644</v>
      </c>
      <c r="E12" s="48">
        <v>2.7967366739688648</v>
      </c>
      <c r="F12" s="322">
        <v>22.414790378263561</v>
      </c>
      <c r="G12" s="321">
        <v>25.909095212667999</v>
      </c>
      <c r="H12" s="323">
        <v>29.498850470272789</v>
      </c>
      <c r="I12" s="316" t="s">
        <v>66</v>
      </c>
      <c r="J12" s="36" t="s">
        <v>65</v>
      </c>
      <c r="K12" s="36" t="s">
        <v>61</v>
      </c>
      <c r="L12" s="36" t="s">
        <v>64</v>
      </c>
      <c r="M12" s="37">
        <v>1.2544089448913014</v>
      </c>
      <c r="N12" s="37">
        <v>0.25923550601388473</v>
      </c>
      <c r="O12" s="37">
        <v>4.7851286541623905E-2</v>
      </c>
      <c r="P12" s="38"/>
      <c r="Q12" s="53"/>
      <c r="R12" s="49" t="s">
        <v>100</v>
      </c>
    </row>
    <row r="13" spans="1:19">
      <c r="A13" s="77" t="s">
        <v>234</v>
      </c>
      <c r="B13" s="7" t="s">
        <v>95</v>
      </c>
      <c r="C13" s="7">
        <v>50.8</v>
      </c>
      <c r="D13" s="58">
        <v>50.965491183879095</v>
      </c>
      <c r="E13" s="48">
        <v>3.065124586484782</v>
      </c>
      <c r="F13" s="322">
        <v>23.462075080544999</v>
      </c>
      <c r="G13" s="321">
        <v>27.307855023676399</v>
      </c>
      <c r="H13" s="323">
        <v>30.862738822771238</v>
      </c>
      <c r="I13" s="316" t="s">
        <v>66</v>
      </c>
      <c r="J13" s="36" t="s">
        <v>65</v>
      </c>
      <c r="K13" s="36" t="s">
        <v>61</v>
      </c>
      <c r="L13" s="36" t="s">
        <v>64</v>
      </c>
      <c r="M13" s="37">
        <v>1.2896905899668365</v>
      </c>
      <c r="N13" s="37">
        <v>0.19555899267628249</v>
      </c>
      <c r="O13" s="37">
        <v>4.5550250626379372E-2</v>
      </c>
      <c r="P13" s="38"/>
      <c r="Q13" s="53"/>
      <c r="R13" s="49" t="s">
        <v>100</v>
      </c>
      <c r="S13" s="39"/>
    </row>
    <row r="14" spans="1:19">
      <c r="A14" s="77" t="s">
        <v>234</v>
      </c>
      <c r="B14" s="34" t="s">
        <v>96</v>
      </c>
      <c r="C14" s="35">
        <v>49.7</v>
      </c>
      <c r="D14" s="38">
        <v>51.242569269521411</v>
      </c>
      <c r="E14" s="48">
        <v>3.5448178681805262</v>
      </c>
      <c r="F14" s="322">
        <v>25.559995134061239</v>
      </c>
      <c r="G14" s="321">
        <v>30.0937939823806</v>
      </c>
      <c r="H14" s="323">
        <v>33.701222728349627</v>
      </c>
      <c r="I14" s="316" t="s">
        <v>66</v>
      </c>
      <c r="J14" s="36" t="s">
        <v>65</v>
      </c>
      <c r="K14" s="36" t="s">
        <v>61</v>
      </c>
      <c r="L14" s="36" t="s">
        <v>64</v>
      </c>
      <c r="M14" s="37">
        <v>1.3009096936146507</v>
      </c>
      <c r="N14" s="37">
        <v>0.2023214016071837</v>
      </c>
      <c r="O14" s="37">
        <v>2.2159130031626246E-2</v>
      </c>
      <c r="P14" s="38"/>
      <c r="Q14" s="53"/>
      <c r="R14" s="49" t="s">
        <v>100</v>
      </c>
      <c r="S14" s="39"/>
    </row>
    <row r="15" spans="1:19">
      <c r="A15" s="77" t="s">
        <v>234</v>
      </c>
      <c r="B15" s="34" t="s">
        <v>97</v>
      </c>
      <c r="C15" s="35">
        <v>48</v>
      </c>
      <c r="D15" s="38">
        <v>51.670780856423171</v>
      </c>
      <c r="E15" s="48">
        <v>3.50165597463084</v>
      </c>
      <c r="F15" s="322">
        <v>25.050552250478269</v>
      </c>
      <c r="G15" s="321">
        <v>29.333105967917501</v>
      </c>
      <c r="H15" s="323">
        <v>32.943773761203673</v>
      </c>
      <c r="I15" s="316" t="s">
        <v>66</v>
      </c>
      <c r="J15" s="36" t="s">
        <v>65</v>
      </c>
      <c r="K15" s="36" t="s">
        <v>61</v>
      </c>
      <c r="L15" s="36" t="s">
        <v>64</v>
      </c>
      <c r="M15" s="37">
        <v>1.1811160641007821</v>
      </c>
      <c r="N15" s="37">
        <v>0.56034585872325915</v>
      </c>
      <c r="O15" s="37">
        <v>5.6936123947298772E-2</v>
      </c>
      <c r="P15" s="38"/>
      <c r="Q15" s="53"/>
      <c r="R15" s="49" t="s">
        <v>100</v>
      </c>
      <c r="S15" s="39"/>
    </row>
    <row r="16" spans="1:19">
      <c r="A16" s="78" t="s">
        <v>234</v>
      </c>
      <c r="B16" s="69" t="s">
        <v>98</v>
      </c>
      <c r="C16" s="70">
        <v>47.7</v>
      </c>
      <c r="D16" s="71">
        <v>51.746347607052897</v>
      </c>
      <c r="E16" s="72">
        <v>3.6129330150146233</v>
      </c>
      <c r="F16" s="322">
        <v>25.92076307874034</v>
      </c>
      <c r="G16" s="321">
        <v>30.397766970589299</v>
      </c>
      <c r="H16" s="323">
        <v>34.360759483265177</v>
      </c>
      <c r="I16" s="317" t="s">
        <v>66</v>
      </c>
      <c r="J16" s="73" t="s">
        <v>65</v>
      </c>
      <c r="K16" s="73" t="s">
        <v>61</v>
      </c>
      <c r="L16" s="73" t="s">
        <v>64</v>
      </c>
      <c r="M16" s="74">
        <v>1.3425820485350917</v>
      </c>
      <c r="N16" s="74">
        <v>0.29850465802421466</v>
      </c>
      <c r="O16" s="74">
        <v>3.2582905002389848E-2</v>
      </c>
      <c r="P16" s="71"/>
      <c r="Q16" s="53"/>
      <c r="R16" s="49" t="s">
        <v>100</v>
      </c>
      <c r="S16" s="39"/>
    </row>
    <row r="17" spans="1:19">
      <c r="A17" s="77" t="s">
        <v>234</v>
      </c>
      <c r="B17" s="34" t="s">
        <v>94</v>
      </c>
      <c r="C17" s="35">
        <v>51.4</v>
      </c>
      <c r="D17" s="38">
        <v>50.814357682619644</v>
      </c>
      <c r="E17" s="48">
        <v>3.4952757523848552</v>
      </c>
      <c r="F17" s="322">
        <v>25.728619072939381</v>
      </c>
      <c r="G17" s="321">
        <v>29.9308689997135</v>
      </c>
      <c r="H17" s="323">
        <v>33.701321588557867</v>
      </c>
      <c r="I17" s="316" t="s">
        <v>60</v>
      </c>
      <c r="J17" s="36" t="s">
        <v>65</v>
      </c>
      <c r="K17" s="36" t="s">
        <v>61</v>
      </c>
      <c r="L17" s="36" t="s">
        <v>64</v>
      </c>
      <c r="M17" s="37">
        <v>1.4542335357299552</v>
      </c>
      <c r="N17" s="37">
        <v>0.23894282973895203</v>
      </c>
      <c r="O17" s="37">
        <v>2.3655736302794269E-2</v>
      </c>
      <c r="P17" s="38"/>
      <c r="Q17" s="53"/>
      <c r="R17" s="49" t="s">
        <v>100</v>
      </c>
      <c r="S17" s="39"/>
    </row>
    <row r="18" spans="1:19">
      <c r="A18" s="77" t="s">
        <v>234</v>
      </c>
      <c r="B18" s="34" t="s">
        <v>95</v>
      </c>
      <c r="C18" s="35">
        <v>50.8</v>
      </c>
      <c r="D18" s="38">
        <v>50.965491183879095</v>
      </c>
      <c r="E18" s="48">
        <v>2.8674377735409555</v>
      </c>
      <c r="F18" s="322">
        <v>22.35121280653474</v>
      </c>
      <c r="G18" s="321">
        <v>26.126672401795801</v>
      </c>
      <c r="H18" s="323">
        <v>29.79044796653546</v>
      </c>
      <c r="I18" s="316" t="s">
        <v>60</v>
      </c>
      <c r="J18" s="36" t="s">
        <v>65</v>
      </c>
      <c r="K18" s="36" t="s">
        <v>61</v>
      </c>
      <c r="L18" s="36" t="s">
        <v>64</v>
      </c>
      <c r="M18" s="37">
        <v>1.4949799576006559</v>
      </c>
      <c r="N18" s="37">
        <v>0.16787303374342516</v>
      </c>
      <c r="O18" s="37">
        <v>2.260817341271382E-2</v>
      </c>
      <c r="P18" s="38"/>
      <c r="Q18" s="53"/>
      <c r="R18" s="49" t="s">
        <v>100</v>
      </c>
      <c r="S18" s="39"/>
    </row>
    <row r="19" spans="1:19">
      <c r="A19" s="77" t="s">
        <v>234</v>
      </c>
      <c r="B19" s="34" t="s">
        <v>96</v>
      </c>
      <c r="C19" s="35">
        <v>49.7</v>
      </c>
      <c r="D19" s="38">
        <v>51.242569269521411</v>
      </c>
      <c r="E19" s="48">
        <v>2.4751827973404632</v>
      </c>
      <c r="F19" s="322">
        <v>19.81632545081667</v>
      </c>
      <c r="G19" s="321">
        <v>23.616111936197399</v>
      </c>
      <c r="H19" s="323">
        <v>26.979675026422758</v>
      </c>
      <c r="I19" s="316" t="s">
        <v>60</v>
      </c>
      <c r="J19" s="36" t="s">
        <v>65</v>
      </c>
      <c r="K19" s="36" t="s">
        <v>61</v>
      </c>
      <c r="L19" s="36" t="s">
        <v>64</v>
      </c>
      <c r="M19" s="37">
        <v>1.3187705777417489</v>
      </c>
      <c r="N19" s="37">
        <v>0.30336839153109213</v>
      </c>
      <c r="O19" s="37">
        <v>2.9328420401699543E-2</v>
      </c>
      <c r="P19" s="38"/>
      <c r="Q19" s="53"/>
      <c r="R19" s="49" t="s">
        <v>100</v>
      </c>
      <c r="S19" s="39"/>
    </row>
    <row r="20" spans="1:19" ht="15.75" thickBot="1">
      <c r="A20" s="40"/>
      <c r="B20" s="41"/>
      <c r="C20" s="43"/>
      <c r="D20" s="45"/>
      <c r="E20" s="50"/>
      <c r="F20" s="324"/>
      <c r="G20" s="80"/>
      <c r="H20" s="325"/>
      <c r="I20" s="318"/>
      <c r="J20" s="44"/>
      <c r="K20" s="44"/>
      <c r="L20" s="44"/>
      <c r="M20" s="51"/>
      <c r="N20" s="51"/>
      <c r="O20" s="51"/>
      <c r="P20" s="45"/>
      <c r="Q20" s="54"/>
      <c r="R20" s="54"/>
      <c r="S20" s="39"/>
    </row>
    <row r="21" spans="1:19" ht="15.75" thickBot="1">
      <c r="S21" s="39"/>
    </row>
    <row r="22" spans="1:19" ht="15.75" thickBot="1">
      <c r="C22" s="378"/>
      <c r="D22" s="379" t="s">
        <v>223</v>
      </c>
      <c r="E22" s="379" t="s">
        <v>222</v>
      </c>
      <c r="F22" s="377">
        <v>2.5</v>
      </c>
      <c r="G22" s="377">
        <v>50</v>
      </c>
      <c r="H22" s="377">
        <v>97.5</v>
      </c>
      <c r="I22" s="380" t="s">
        <v>221</v>
      </c>
      <c r="K22" s="457" t="s">
        <v>294</v>
      </c>
      <c r="L22" s="458"/>
      <c r="M22" s="459"/>
      <c r="S22" s="39"/>
    </row>
    <row r="23" spans="1:19">
      <c r="C23" s="112" t="s">
        <v>4</v>
      </c>
      <c r="D23" s="284">
        <f>COUNT(F12:F19)</f>
        <v>8</v>
      </c>
      <c r="E23" s="261">
        <f>MIN(F12:F19)</f>
        <v>19.81632545081667</v>
      </c>
      <c r="F23" s="250">
        <f>AVERAGE(F12:F19)</f>
        <v>23.788041656547399</v>
      </c>
      <c r="G23" s="250">
        <f>AVERAGE(G12:G19)</f>
        <v>27.839408811867315</v>
      </c>
      <c r="H23" s="250">
        <f>AVERAGE(H12:H19)</f>
        <v>31.479848730922324</v>
      </c>
      <c r="I23" s="204">
        <f>MAX(H12:H19)</f>
        <v>34.360759483265177</v>
      </c>
      <c r="K23" s="460"/>
      <c r="L23" s="461"/>
      <c r="M23" s="462"/>
      <c r="S23" s="39"/>
    </row>
    <row r="24" spans="1:19">
      <c r="C24" s="112" t="s">
        <v>3</v>
      </c>
      <c r="D24" s="284"/>
      <c r="E24" s="261"/>
      <c r="F24" s="250"/>
      <c r="G24" s="250"/>
      <c r="H24" s="250"/>
      <c r="I24" s="204"/>
      <c r="K24" s="460"/>
      <c r="L24" s="461"/>
      <c r="M24" s="462"/>
      <c r="S24" s="39"/>
    </row>
    <row r="25" spans="1:19" ht="15.75" thickBot="1">
      <c r="C25" s="181" t="s">
        <v>219</v>
      </c>
      <c r="D25" s="226"/>
      <c r="E25" s="186"/>
      <c r="F25" s="131"/>
      <c r="G25" s="131"/>
      <c r="H25" s="131"/>
      <c r="I25" s="265"/>
      <c r="K25" s="463"/>
      <c r="L25" s="464"/>
      <c r="M25" s="465"/>
      <c r="S25" s="39"/>
    </row>
    <row r="26" spans="1:19" ht="15.75" thickBot="1">
      <c r="C26" s="279"/>
      <c r="D26" s="284"/>
      <c r="E26" s="261"/>
      <c r="F26" s="250"/>
      <c r="G26" s="250"/>
      <c r="H26" s="250"/>
      <c r="I26" s="264"/>
      <c r="K26" s="87"/>
      <c r="L26" s="87"/>
      <c r="M26" s="87"/>
      <c r="S26" s="39"/>
    </row>
    <row r="27" spans="1:19" ht="15.75" thickBot="1">
      <c r="C27" s="415"/>
      <c r="D27" s="416" t="s">
        <v>223</v>
      </c>
      <c r="E27" s="417" t="s">
        <v>222</v>
      </c>
      <c r="F27" s="418">
        <v>5</v>
      </c>
      <c r="G27" s="418">
        <v>50</v>
      </c>
      <c r="H27" s="418">
        <v>95</v>
      </c>
      <c r="I27" s="394" t="s">
        <v>221</v>
      </c>
      <c r="K27" s="457" t="s">
        <v>295</v>
      </c>
      <c r="L27" s="458"/>
      <c r="M27" s="459"/>
      <c r="S27" s="39"/>
    </row>
    <row r="28" spans="1:19">
      <c r="C28" s="419" t="s">
        <v>4</v>
      </c>
      <c r="D28" s="403">
        <f>COUNT(G12:G19)</f>
        <v>8</v>
      </c>
      <c r="E28" s="404">
        <f>MIN(G12:G19)</f>
        <v>23.616111936197399</v>
      </c>
      <c r="F28" s="405">
        <f>_xlfn.PERCENTILE.INC((G12:G19),0.05)</f>
        <v>24.418656082962109</v>
      </c>
      <c r="G28" s="404">
        <f>AVERAGE(G12:G19)</f>
        <v>27.839408811867315</v>
      </c>
      <c r="H28" s="405">
        <f>_xlfn.PERCENTILE.INC((G12:G19),0.95)</f>
        <v>30.291376424716255</v>
      </c>
      <c r="I28" s="406">
        <f>MAX(G12:G19)</f>
        <v>30.397766970589299</v>
      </c>
      <c r="K28" s="460"/>
      <c r="L28" s="461"/>
      <c r="M28" s="462"/>
      <c r="S28" s="39"/>
    </row>
    <row r="29" spans="1:19">
      <c r="C29" s="420" t="s">
        <v>3</v>
      </c>
      <c r="D29" s="407"/>
      <c r="E29" s="408"/>
      <c r="F29" s="409"/>
      <c r="G29" s="408"/>
      <c r="H29" s="409"/>
      <c r="I29" s="410"/>
      <c r="K29" s="460"/>
      <c r="L29" s="461"/>
      <c r="M29" s="462"/>
      <c r="S29" s="39"/>
    </row>
    <row r="30" spans="1:19" ht="15.75" thickBot="1">
      <c r="C30" s="421" t="s">
        <v>219</v>
      </c>
      <c r="D30" s="411"/>
      <c r="E30" s="412"/>
      <c r="F30" s="413"/>
      <c r="G30" s="412"/>
      <c r="H30" s="413"/>
      <c r="I30" s="414"/>
      <c r="K30" s="463"/>
      <c r="L30" s="464"/>
      <c r="M30" s="465"/>
      <c r="S30" s="39"/>
    </row>
    <row r="31" spans="1:19">
      <c r="S31" s="39"/>
    </row>
    <row r="32" spans="1:19">
      <c r="S32" s="39"/>
    </row>
    <row r="33" spans="19:21">
      <c r="S33" s="39"/>
    </row>
    <row r="34" spans="19:21">
      <c r="U34" s="39"/>
    </row>
    <row r="35" spans="19:21">
      <c r="U35" s="39"/>
    </row>
    <row r="36" spans="19:21">
      <c r="U36" s="39"/>
    </row>
    <row r="37" spans="19:21">
      <c r="U37" s="39"/>
    </row>
    <row r="38" spans="19:21">
      <c r="U38" s="39"/>
    </row>
    <row r="39" spans="19:21">
      <c r="U39" s="39"/>
    </row>
    <row r="40" spans="19:21">
      <c r="U40" s="39"/>
    </row>
  </sheetData>
  <mergeCells count="7">
    <mergeCell ref="K22:M25"/>
    <mergeCell ref="K27:M30"/>
    <mergeCell ref="B1:D1"/>
    <mergeCell ref="C6:E6"/>
    <mergeCell ref="C8:E8"/>
    <mergeCell ref="C9:E9"/>
    <mergeCell ref="F10:H10"/>
  </mergeCells>
  <pageMargins left="0.7" right="0.7" top="0.75" bottom="0.75" header="0.3" footer="0.3"/>
  <pageSetup orientation="portrait" horizontalDpi="4294967292" verticalDpi="4294967292" r:id="rId1"/>
  <ignoredErrors>
    <ignoredError sqref="D23:I23" formulaRange="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59"/>
  <sheetViews>
    <sheetView topLeftCell="A6" zoomScale="75" workbookViewId="0">
      <selection activeCell="H54" sqref="H54"/>
    </sheetView>
  </sheetViews>
  <sheetFormatPr defaultColWidth="8.5703125" defaultRowHeight="12.75"/>
  <cols>
    <col min="1" max="1" width="20.42578125" style="84" bestFit="1" customWidth="1"/>
    <col min="2" max="2" width="16.28515625" style="84" customWidth="1"/>
    <col min="3" max="3" width="8.5703125" style="84" customWidth="1"/>
    <col min="4" max="4" width="8.5703125" style="84"/>
    <col min="5" max="5" width="11.5703125" style="84" customWidth="1"/>
    <col min="6" max="6" width="19.7109375" style="84" customWidth="1"/>
    <col min="7" max="7" width="17" style="84" customWidth="1"/>
    <col min="8" max="8" width="11.5703125" style="84" bestFit="1" customWidth="1"/>
    <col min="9" max="9" width="12.140625" style="85" customWidth="1"/>
    <col min="10" max="10" width="10.7109375" style="85" customWidth="1"/>
    <col min="11" max="12" width="10.7109375" style="86" customWidth="1"/>
    <col min="13" max="13" width="13.28515625" style="87" customWidth="1"/>
    <col min="14" max="14" width="14.85546875" style="87" customWidth="1"/>
    <col min="15" max="15" width="15.42578125" style="87" customWidth="1"/>
    <col min="16" max="16" width="13.85546875" style="87" customWidth="1"/>
    <col min="17" max="19" width="11" style="84" customWidth="1"/>
    <col min="20" max="20" width="5.85546875" style="84" bestFit="1" customWidth="1"/>
    <col min="21" max="21" width="8.5703125" style="84"/>
    <col min="22" max="22" width="31.7109375" style="84" customWidth="1"/>
    <col min="23" max="16384" width="8.5703125" style="84"/>
  </cols>
  <sheetData>
    <row r="1" spans="1:25" s="137" customFormat="1" ht="15.75">
      <c r="A1" s="135" t="s">
        <v>17</v>
      </c>
      <c r="B1" s="135" t="s">
        <v>102</v>
      </c>
      <c r="C1" s="236"/>
      <c r="I1" s="138"/>
      <c r="J1" s="138"/>
      <c r="K1" s="139"/>
      <c r="L1" s="139"/>
      <c r="M1" s="140"/>
      <c r="N1" s="140"/>
      <c r="O1" s="140"/>
      <c r="P1" s="140"/>
    </row>
    <row r="2" spans="1:25">
      <c r="A2" s="82" t="s">
        <v>229</v>
      </c>
      <c r="B2" s="89" t="s">
        <v>237</v>
      </c>
      <c r="C2" s="89"/>
    </row>
    <row r="3" spans="1:25">
      <c r="A3" s="82" t="s">
        <v>16</v>
      </c>
      <c r="B3" s="84" t="s">
        <v>101</v>
      </c>
    </row>
    <row r="4" spans="1:25">
      <c r="A4" s="81" t="s">
        <v>226</v>
      </c>
      <c r="B4" s="87">
        <v>-52.22</v>
      </c>
    </row>
    <row r="5" spans="1:25">
      <c r="A5" s="81" t="s">
        <v>227</v>
      </c>
      <c r="B5" s="87">
        <v>166.19</v>
      </c>
    </row>
    <row r="6" spans="1:25">
      <c r="A6" s="81" t="s">
        <v>293</v>
      </c>
      <c r="B6" s="88" t="s">
        <v>239</v>
      </c>
      <c r="C6" s="471" t="s">
        <v>107</v>
      </c>
      <c r="D6" s="471"/>
      <c r="E6" s="471"/>
    </row>
    <row r="7" spans="1:25" ht="14.65" customHeight="1">
      <c r="A7" s="82" t="s">
        <v>18</v>
      </c>
      <c r="B7" s="228" t="s">
        <v>106</v>
      </c>
      <c r="C7" s="472" t="s">
        <v>238</v>
      </c>
      <c r="D7" s="472"/>
      <c r="E7" s="472"/>
      <c r="F7" s="472"/>
      <c r="G7" s="472"/>
      <c r="H7" s="472"/>
      <c r="I7" s="472"/>
      <c r="J7" s="246"/>
      <c r="K7" s="92"/>
      <c r="L7" s="244"/>
    </row>
    <row r="8" spans="1:25">
      <c r="A8" s="82" t="s">
        <v>19</v>
      </c>
      <c r="B8" s="89" t="s">
        <v>58</v>
      </c>
      <c r="C8" s="471" t="s">
        <v>107</v>
      </c>
      <c r="D8" s="471"/>
      <c r="E8" s="471"/>
    </row>
    <row r="9" spans="1:25" ht="13.5" thickBot="1">
      <c r="A9" s="82" t="s">
        <v>20</v>
      </c>
      <c r="B9" s="149" t="s">
        <v>55</v>
      </c>
    </row>
    <row r="10" spans="1:25" ht="15.75" customHeight="1" thickBot="1">
      <c r="A10" s="82"/>
      <c r="B10" s="149"/>
      <c r="J10" s="468" t="s">
        <v>250</v>
      </c>
      <c r="K10" s="469"/>
      <c r="L10" s="470"/>
    </row>
    <row r="11" spans="1:25" ht="13.5" thickBot="1">
      <c r="A11" s="93" t="s">
        <v>21</v>
      </c>
      <c r="B11" s="94" t="s">
        <v>22</v>
      </c>
      <c r="C11" s="94" t="s">
        <v>23</v>
      </c>
      <c r="D11" s="94" t="s">
        <v>24</v>
      </c>
      <c r="E11" s="94" t="s">
        <v>25</v>
      </c>
      <c r="F11" s="94" t="s">
        <v>218</v>
      </c>
      <c r="G11" s="229" t="s">
        <v>217</v>
      </c>
      <c r="H11" s="95" t="s">
        <v>44</v>
      </c>
      <c r="I11" s="96" t="s">
        <v>27</v>
      </c>
      <c r="J11" s="349">
        <v>2.5</v>
      </c>
      <c r="K11" s="349">
        <v>50</v>
      </c>
      <c r="L11" s="349">
        <v>97.5</v>
      </c>
      <c r="M11" s="249" t="s">
        <v>28</v>
      </c>
      <c r="N11" s="95" t="s">
        <v>29</v>
      </c>
      <c r="O11" s="95" t="s">
        <v>30</v>
      </c>
      <c r="P11" s="95" t="s">
        <v>31</v>
      </c>
      <c r="Q11" s="95" t="s">
        <v>32</v>
      </c>
      <c r="R11" s="95" t="s">
        <v>33</v>
      </c>
      <c r="S11" s="95" t="s">
        <v>62</v>
      </c>
      <c r="T11" s="97"/>
      <c r="V11" s="98" t="s">
        <v>8</v>
      </c>
      <c r="X11" s="360"/>
      <c r="Y11" s="361"/>
    </row>
    <row r="12" spans="1:25">
      <c r="A12" s="99" t="s">
        <v>102</v>
      </c>
      <c r="B12" s="100">
        <v>277</v>
      </c>
      <c r="C12" s="100">
        <v>41</v>
      </c>
      <c r="D12" s="100">
        <v>1</v>
      </c>
      <c r="E12" s="101" t="s">
        <v>195</v>
      </c>
      <c r="F12" s="230">
        <v>415.99</v>
      </c>
      <c r="G12" s="230">
        <v>415.79</v>
      </c>
      <c r="H12" s="103">
        <v>49.877294685990336</v>
      </c>
      <c r="I12" s="102">
        <v>4.3870000000000005</v>
      </c>
      <c r="J12" s="299">
        <v>28.522025120529541</v>
      </c>
      <c r="K12" s="300">
        <v>33.978470614805701</v>
      </c>
      <c r="L12" s="223">
        <v>37.783871180169925</v>
      </c>
      <c r="M12" s="231" t="s">
        <v>66</v>
      </c>
      <c r="N12" s="108" t="s">
        <v>36</v>
      </c>
      <c r="O12" s="108" t="s">
        <v>61</v>
      </c>
      <c r="P12" s="108" t="s">
        <v>37</v>
      </c>
      <c r="Q12" s="102">
        <v>1.1995</v>
      </c>
      <c r="R12" s="102">
        <v>0.19889999999999999</v>
      </c>
      <c r="S12" s="102">
        <v>0.47750000000000004</v>
      </c>
      <c r="T12" s="97"/>
      <c r="U12" s="128"/>
      <c r="V12" s="153" t="s">
        <v>59</v>
      </c>
      <c r="X12" s="362"/>
      <c r="Y12" s="362"/>
    </row>
    <row r="13" spans="1:25">
      <c r="A13" s="112" t="s">
        <v>102</v>
      </c>
      <c r="B13" s="113">
        <v>277</v>
      </c>
      <c r="C13" s="113">
        <v>42</v>
      </c>
      <c r="D13" s="113">
        <v>2</v>
      </c>
      <c r="E13" s="114" t="s">
        <v>196</v>
      </c>
      <c r="F13" s="115">
        <v>426.71</v>
      </c>
      <c r="G13" s="232">
        <v>426.72</v>
      </c>
      <c r="H13" s="116">
        <v>52.59176328502415</v>
      </c>
      <c r="I13" s="117">
        <v>4.7997499999999995</v>
      </c>
      <c r="J13" s="299">
        <v>29.636668344299199</v>
      </c>
      <c r="K13" s="300">
        <v>35.203745060768298</v>
      </c>
      <c r="L13" s="223">
        <v>39.519433523311442</v>
      </c>
      <c r="M13" s="119" t="s">
        <v>66</v>
      </c>
      <c r="N13" s="120" t="s">
        <v>65</v>
      </c>
      <c r="O13" s="120" t="s">
        <v>61</v>
      </c>
      <c r="P13" s="120" t="s">
        <v>64</v>
      </c>
      <c r="Q13" s="121">
        <v>1.1872500000000001</v>
      </c>
      <c r="R13" s="121">
        <v>0.17912500000000001</v>
      </c>
      <c r="S13" s="121">
        <v>0.26950000000000002</v>
      </c>
      <c r="T13" s="116"/>
      <c r="U13" s="122"/>
      <c r="V13" s="123" t="s">
        <v>59</v>
      </c>
      <c r="W13" s="124"/>
      <c r="X13" s="362"/>
      <c r="Y13" s="362"/>
    </row>
    <row r="14" spans="1:25">
      <c r="A14" s="112" t="s">
        <v>102</v>
      </c>
      <c r="B14" s="113">
        <v>277</v>
      </c>
      <c r="C14" s="113">
        <v>42</v>
      </c>
      <c r="D14" s="113">
        <v>2</v>
      </c>
      <c r="E14" s="114" t="s">
        <v>197</v>
      </c>
      <c r="F14" s="115">
        <v>427.12</v>
      </c>
      <c r="G14" s="232">
        <v>427.13499999999999</v>
      </c>
      <c r="H14" s="116">
        <v>52.699710144927543</v>
      </c>
      <c r="I14" s="117">
        <v>2.7698888888888891</v>
      </c>
      <c r="J14" s="299">
        <v>21.551533553452412</v>
      </c>
      <c r="K14" s="300">
        <v>25.355373651566101</v>
      </c>
      <c r="L14" s="223">
        <v>29.072507101892199</v>
      </c>
      <c r="M14" s="119" t="s">
        <v>66</v>
      </c>
      <c r="N14" s="120" t="s">
        <v>65</v>
      </c>
      <c r="O14" s="120" t="s">
        <v>61</v>
      </c>
      <c r="P14" s="120" t="s">
        <v>64</v>
      </c>
      <c r="Q14" s="121">
        <v>1.1131888888888888</v>
      </c>
      <c r="R14" s="121">
        <v>0.18435555555555558</v>
      </c>
      <c r="S14" s="121">
        <v>5.8588888888888899E-2</v>
      </c>
      <c r="T14" s="116"/>
      <c r="U14" s="122"/>
      <c r="V14" s="123" t="s">
        <v>59</v>
      </c>
      <c r="W14" s="124"/>
      <c r="X14" s="362"/>
      <c r="Y14" s="362"/>
    </row>
    <row r="15" spans="1:25">
      <c r="A15" s="112" t="s">
        <v>102</v>
      </c>
      <c r="B15" s="113">
        <v>277</v>
      </c>
      <c r="C15" s="113">
        <v>42</v>
      </c>
      <c r="D15" s="113">
        <v>2</v>
      </c>
      <c r="E15" s="114" t="s">
        <v>198</v>
      </c>
      <c r="F15" s="115">
        <v>427.5</v>
      </c>
      <c r="G15" s="232">
        <v>427.51499999999999</v>
      </c>
      <c r="H15" s="116">
        <v>52.799758454106282</v>
      </c>
      <c r="I15" s="117">
        <v>3.1939090909090919</v>
      </c>
      <c r="J15" s="299">
        <v>23.66074238867926</v>
      </c>
      <c r="K15" s="300">
        <v>27.638396826491501</v>
      </c>
      <c r="L15" s="223">
        <v>31.42840969047673</v>
      </c>
      <c r="M15" s="119" t="s">
        <v>66</v>
      </c>
      <c r="N15" s="120" t="s">
        <v>65</v>
      </c>
      <c r="O15" s="120" t="s">
        <v>61</v>
      </c>
      <c r="P15" s="120" t="s">
        <v>64</v>
      </c>
      <c r="Q15" s="121">
        <v>1.148490909090909</v>
      </c>
      <c r="R15" s="121">
        <v>0.15619545454545458</v>
      </c>
      <c r="S15" s="121">
        <v>0.36601818181818185</v>
      </c>
      <c r="T15" s="116"/>
      <c r="U15" s="122"/>
      <c r="V15" s="123" t="s">
        <v>59</v>
      </c>
      <c r="W15" s="124"/>
      <c r="X15" s="362"/>
      <c r="Y15" s="362"/>
    </row>
    <row r="16" spans="1:25">
      <c r="A16" s="112" t="s">
        <v>102</v>
      </c>
      <c r="B16" s="113">
        <v>277</v>
      </c>
      <c r="C16" s="113">
        <v>42</v>
      </c>
      <c r="D16" s="113">
        <v>2</v>
      </c>
      <c r="E16" s="114" t="s">
        <v>199</v>
      </c>
      <c r="F16" s="115">
        <v>427.94</v>
      </c>
      <c r="G16" s="232">
        <v>427.95499999999998</v>
      </c>
      <c r="H16" s="116">
        <v>52.915603864734301</v>
      </c>
      <c r="I16" s="117">
        <v>2.7435</v>
      </c>
      <c r="J16" s="299">
        <v>21.600601962131041</v>
      </c>
      <c r="K16" s="300">
        <v>25.1741630606558</v>
      </c>
      <c r="L16" s="223">
        <v>29.074652020338881</v>
      </c>
      <c r="M16" s="119" t="s">
        <v>66</v>
      </c>
      <c r="N16" s="120" t="s">
        <v>65</v>
      </c>
      <c r="O16" s="120" t="s">
        <v>61</v>
      </c>
      <c r="P16" s="120" t="s">
        <v>64</v>
      </c>
      <c r="Q16" s="121">
        <v>1.1065812500000001</v>
      </c>
      <c r="R16" s="121">
        <v>0.12480625000000001</v>
      </c>
      <c r="S16" s="121">
        <v>4.9224999999999998E-2</v>
      </c>
      <c r="T16" s="116"/>
      <c r="U16" s="122"/>
      <c r="V16" s="123" t="s">
        <v>59</v>
      </c>
      <c r="W16" s="124"/>
      <c r="X16" s="362"/>
      <c r="Y16" s="362"/>
    </row>
    <row r="17" spans="1:25">
      <c r="A17" s="112" t="s">
        <v>102</v>
      </c>
      <c r="B17" s="113">
        <v>277</v>
      </c>
      <c r="C17" s="113">
        <v>42</v>
      </c>
      <c r="D17" s="113">
        <v>3</v>
      </c>
      <c r="E17" s="114" t="s">
        <v>200</v>
      </c>
      <c r="F17" s="115">
        <v>428.2</v>
      </c>
      <c r="G17" s="232">
        <v>428.21499999999997</v>
      </c>
      <c r="H17" s="116">
        <v>52.984057971014494</v>
      </c>
      <c r="I17" s="117">
        <v>3.1944166666666667</v>
      </c>
      <c r="J17" s="299">
        <v>23.599840389660049</v>
      </c>
      <c r="K17" s="300">
        <v>27.6351756527135</v>
      </c>
      <c r="L17" s="223">
        <v>31.653091526580241</v>
      </c>
      <c r="M17" s="119" t="s">
        <v>66</v>
      </c>
      <c r="N17" s="120" t="s">
        <v>65</v>
      </c>
      <c r="O17" s="120" t="s">
        <v>61</v>
      </c>
      <c r="P17" s="120" t="s">
        <v>64</v>
      </c>
      <c r="Q17" s="121">
        <v>1.0342499999999999</v>
      </c>
      <c r="R17" s="121">
        <v>0.176675</v>
      </c>
      <c r="S17" s="121">
        <v>0.30185833333333328</v>
      </c>
      <c r="T17" s="116"/>
      <c r="U17" s="122"/>
      <c r="V17" s="123" t="s">
        <v>59</v>
      </c>
      <c r="W17" s="124"/>
      <c r="X17" s="362"/>
      <c r="Y17" s="362"/>
    </row>
    <row r="18" spans="1:25">
      <c r="A18" s="112" t="s">
        <v>102</v>
      </c>
      <c r="B18" s="113">
        <v>277</v>
      </c>
      <c r="C18" s="113">
        <v>42</v>
      </c>
      <c r="D18" s="113">
        <v>3</v>
      </c>
      <c r="E18" s="114" t="s">
        <v>201</v>
      </c>
      <c r="F18" s="232">
        <v>428.53</v>
      </c>
      <c r="G18" s="232">
        <v>428.55</v>
      </c>
      <c r="H18" s="116">
        <v>53.063043478260873</v>
      </c>
      <c r="I18" s="117">
        <v>3.0207499999999996</v>
      </c>
      <c r="J18" s="299">
        <v>22.776335060432977</v>
      </c>
      <c r="K18" s="300">
        <v>26.686837731410499</v>
      </c>
      <c r="L18" s="223">
        <v>30.60561005815304</v>
      </c>
      <c r="M18" s="119" t="s">
        <v>66</v>
      </c>
      <c r="N18" s="120" t="s">
        <v>65</v>
      </c>
      <c r="O18" s="120" t="s">
        <v>61</v>
      </c>
      <c r="P18" s="120" t="s">
        <v>64</v>
      </c>
      <c r="Q18" s="121">
        <v>1.31125</v>
      </c>
      <c r="R18" s="121">
        <v>0.21357500000000001</v>
      </c>
      <c r="S18" s="121">
        <v>0.73349999999999993</v>
      </c>
      <c r="T18" s="116"/>
      <c r="U18" s="122"/>
      <c r="V18" s="123" t="s">
        <v>59</v>
      </c>
      <c r="W18" s="124"/>
      <c r="X18" s="362"/>
      <c r="Y18" s="362"/>
    </row>
    <row r="19" spans="1:25">
      <c r="A19" s="159" t="s">
        <v>102</v>
      </c>
      <c r="B19" s="160">
        <v>277</v>
      </c>
      <c r="C19" s="160">
        <v>42</v>
      </c>
      <c r="D19" s="160">
        <v>3</v>
      </c>
      <c r="E19" s="161" t="s">
        <v>202</v>
      </c>
      <c r="F19" s="233">
        <v>428.8</v>
      </c>
      <c r="G19" s="233">
        <v>428.815</v>
      </c>
      <c r="H19" s="190">
        <v>53.168357487922705</v>
      </c>
      <c r="I19" s="191">
        <v>4.1394615384615383</v>
      </c>
      <c r="J19" s="299">
        <v>27.501135109775863</v>
      </c>
      <c r="K19" s="300">
        <v>32.342418219324102</v>
      </c>
      <c r="L19" s="223">
        <v>36.876393050482179</v>
      </c>
      <c r="M19" s="234" t="s">
        <v>66</v>
      </c>
      <c r="N19" s="165" t="s">
        <v>65</v>
      </c>
      <c r="O19" s="165" t="s">
        <v>61</v>
      </c>
      <c r="P19" s="165" t="s">
        <v>64</v>
      </c>
      <c r="Q19" s="166">
        <v>0.95230769230769252</v>
      </c>
      <c r="R19" s="166">
        <v>0.39752307692307698</v>
      </c>
      <c r="S19" s="166">
        <v>0.34114615384615399</v>
      </c>
      <c r="T19" s="190"/>
      <c r="U19" s="122"/>
      <c r="V19" s="123" t="s">
        <v>59</v>
      </c>
      <c r="W19" s="124"/>
      <c r="X19" s="362"/>
      <c r="Y19" s="362"/>
    </row>
    <row r="20" spans="1:25">
      <c r="A20" s="112" t="s">
        <v>102</v>
      </c>
      <c r="B20" s="113">
        <v>277</v>
      </c>
      <c r="C20" s="113">
        <v>42</v>
      </c>
      <c r="D20" s="113">
        <v>2</v>
      </c>
      <c r="E20" s="114" t="s">
        <v>196</v>
      </c>
      <c r="F20" s="115">
        <v>426.71</v>
      </c>
      <c r="G20" s="232">
        <v>426.72</v>
      </c>
      <c r="H20" s="116">
        <v>52.59176328502415</v>
      </c>
      <c r="I20" s="117">
        <v>4.0901666666666667</v>
      </c>
      <c r="J20" s="299">
        <v>27.253552440285393</v>
      </c>
      <c r="K20" s="300">
        <v>32.210158541621503</v>
      </c>
      <c r="L20" s="223">
        <v>36.54962588234558</v>
      </c>
      <c r="M20" s="119" t="s">
        <v>60</v>
      </c>
      <c r="N20" s="120" t="s">
        <v>65</v>
      </c>
      <c r="O20" s="120" t="s">
        <v>61</v>
      </c>
      <c r="P20" s="120" t="s">
        <v>64</v>
      </c>
      <c r="Q20" s="121">
        <v>1.174175</v>
      </c>
      <c r="R20" s="121">
        <v>0.23850000000000002</v>
      </c>
      <c r="S20" s="121">
        <v>0.69688333333333341</v>
      </c>
      <c r="T20" s="116"/>
      <c r="U20" s="122"/>
      <c r="V20" s="123" t="s">
        <v>59</v>
      </c>
      <c r="W20" s="124"/>
      <c r="X20" s="362"/>
      <c r="Y20" s="362"/>
    </row>
    <row r="21" spans="1:25">
      <c r="A21" s="112" t="s">
        <v>102</v>
      </c>
      <c r="B21" s="113">
        <v>277</v>
      </c>
      <c r="C21" s="113">
        <v>42</v>
      </c>
      <c r="D21" s="113">
        <v>2</v>
      </c>
      <c r="E21" s="114" t="s">
        <v>197</v>
      </c>
      <c r="F21" s="115">
        <v>427.12</v>
      </c>
      <c r="G21" s="232">
        <v>427.13499999999999</v>
      </c>
      <c r="H21" s="116">
        <v>52.699710144927543</v>
      </c>
      <c r="I21" s="117">
        <v>4.1606666666666685</v>
      </c>
      <c r="J21" s="299">
        <v>27.210611432394817</v>
      </c>
      <c r="K21" s="300">
        <v>32.460453897096897</v>
      </c>
      <c r="L21" s="223">
        <v>36.703720092136869</v>
      </c>
      <c r="M21" s="119" t="s">
        <v>60</v>
      </c>
      <c r="N21" s="120" t="s">
        <v>65</v>
      </c>
      <c r="O21" s="120" t="s">
        <v>61</v>
      </c>
      <c r="P21" s="120" t="s">
        <v>64</v>
      </c>
      <c r="Q21" s="121">
        <v>1.1096833333333336</v>
      </c>
      <c r="R21" s="121">
        <v>0.28940833333333332</v>
      </c>
      <c r="S21" s="121">
        <v>0.49089166666666667</v>
      </c>
      <c r="T21" s="116"/>
      <c r="U21" s="122"/>
      <c r="V21" s="123" t="s">
        <v>59</v>
      </c>
      <c r="W21" s="124"/>
      <c r="X21" s="362"/>
      <c r="Y21" s="362"/>
    </row>
    <row r="22" spans="1:25">
      <c r="A22" s="112" t="s">
        <v>102</v>
      </c>
      <c r="B22" s="113">
        <v>277</v>
      </c>
      <c r="C22" s="113">
        <v>42</v>
      </c>
      <c r="D22" s="113">
        <v>2</v>
      </c>
      <c r="E22" s="114" t="s">
        <v>198</v>
      </c>
      <c r="F22" s="115">
        <v>427.5</v>
      </c>
      <c r="G22" s="232">
        <v>427.51499999999999</v>
      </c>
      <c r="H22" s="116">
        <v>52.799758454106282</v>
      </c>
      <c r="I22" s="117">
        <v>3.6988181818181824</v>
      </c>
      <c r="J22" s="299">
        <v>26.147975397622851</v>
      </c>
      <c r="K22" s="300">
        <v>30.492449413568099</v>
      </c>
      <c r="L22" s="223">
        <v>34.751301206965309</v>
      </c>
      <c r="M22" s="119" t="s">
        <v>60</v>
      </c>
      <c r="N22" s="120" t="s">
        <v>65</v>
      </c>
      <c r="O22" s="120" t="s">
        <v>61</v>
      </c>
      <c r="P22" s="120" t="s">
        <v>64</v>
      </c>
      <c r="Q22" s="121">
        <v>1.0667318181818184</v>
      </c>
      <c r="R22" s="121">
        <v>0.2586090909090909</v>
      </c>
      <c r="S22" s="121">
        <v>0.51280454545454546</v>
      </c>
      <c r="T22" s="116"/>
      <c r="U22" s="122"/>
      <c r="V22" s="123" t="s">
        <v>59</v>
      </c>
      <c r="W22" s="124"/>
      <c r="X22" s="362"/>
      <c r="Y22" s="362"/>
    </row>
    <row r="23" spans="1:25">
      <c r="A23" s="112" t="s">
        <v>102</v>
      </c>
      <c r="B23" s="113">
        <v>277</v>
      </c>
      <c r="C23" s="113">
        <v>42</v>
      </c>
      <c r="D23" s="113">
        <v>2</v>
      </c>
      <c r="E23" s="114" t="s">
        <v>199</v>
      </c>
      <c r="F23" s="115">
        <v>427.94</v>
      </c>
      <c r="G23" s="232">
        <v>427.95499999999998</v>
      </c>
      <c r="H23" s="116">
        <v>52.915603864734301</v>
      </c>
      <c r="I23" s="117">
        <v>3.6765588235294118</v>
      </c>
      <c r="J23" s="299">
        <v>26.084404908733458</v>
      </c>
      <c r="K23" s="300">
        <v>30.408882530474799</v>
      </c>
      <c r="L23" s="223">
        <v>34.574022889972156</v>
      </c>
      <c r="M23" s="119" t="s">
        <v>60</v>
      </c>
      <c r="N23" s="120" t="s">
        <v>65</v>
      </c>
      <c r="O23" s="120" t="s">
        <v>61</v>
      </c>
      <c r="P23" s="120" t="s">
        <v>64</v>
      </c>
      <c r="Q23" s="121">
        <v>1.1059794117647057</v>
      </c>
      <c r="R23" s="121">
        <v>0.19305294117647057</v>
      </c>
      <c r="S23" s="121">
        <v>0.26542352941176472</v>
      </c>
      <c r="T23" s="116"/>
      <c r="U23" s="122"/>
      <c r="V23" s="123" t="s">
        <v>59</v>
      </c>
      <c r="W23" s="124"/>
      <c r="X23" s="362"/>
      <c r="Y23" s="362"/>
    </row>
    <row r="24" spans="1:25">
      <c r="A24" s="112" t="s">
        <v>102</v>
      </c>
      <c r="B24" s="113">
        <v>277</v>
      </c>
      <c r="C24" s="113">
        <v>42</v>
      </c>
      <c r="D24" s="113">
        <v>3</v>
      </c>
      <c r="E24" s="114" t="s">
        <v>200</v>
      </c>
      <c r="F24" s="115">
        <v>428.2</v>
      </c>
      <c r="G24" s="232">
        <v>428.21499999999997</v>
      </c>
      <c r="H24" s="116">
        <v>52.984057971014494</v>
      </c>
      <c r="I24" s="117">
        <v>3.8669583333333328</v>
      </c>
      <c r="J24" s="299">
        <v>26.767416798939109</v>
      </c>
      <c r="K24" s="300">
        <v>31.3831697457823</v>
      </c>
      <c r="L24" s="223">
        <v>35.417888852228053</v>
      </c>
      <c r="M24" s="119" t="s">
        <v>60</v>
      </c>
      <c r="N24" s="120" t="s">
        <v>65</v>
      </c>
      <c r="O24" s="120" t="s">
        <v>61</v>
      </c>
      <c r="P24" s="120" t="s">
        <v>64</v>
      </c>
      <c r="Q24" s="121">
        <v>1.0397791666666667</v>
      </c>
      <c r="R24" s="121">
        <v>0.27937916666666657</v>
      </c>
      <c r="S24" s="121">
        <v>0.20400416666666663</v>
      </c>
      <c r="T24" s="116"/>
      <c r="U24" s="122"/>
      <c r="V24" s="123" t="s">
        <v>59</v>
      </c>
      <c r="W24" s="124"/>
      <c r="X24" s="362"/>
      <c r="Y24" s="362"/>
    </row>
    <row r="25" spans="1:25">
      <c r="A25" s="159" t="s">
        <v>102</v>
      </c>
      <c r="B25" s="160">
        <v>277</v>
      </c>
      <c r="C25" s="160">
        <v>42</v>
      </c>
      <c r="D25" s="160">
        <v>3</v>
      </c>
      <c r="E25" s="161" t="s">
        <v>198</v>
      </c>
      <c r="F25" s="233">
        <v>429</v>
      </c>
      <c r="G25" s="233">
        <v>429.15</v>
      </c>
      <c r="H25" s="190">
        <v>53.189420289855079</v>
      </c>
      <c r="I25" s="191">
        <v>3.6710952380952384</v>
      </c>
      <c r="J25" s="299">
        <v>25.595707468813661</v>
      </c>
      <c r="K25" s="300">
        <v>29.979116692027802</v>
      </c>
      <c r="L25" s="223">
        <v>34.345590537472319</v>
      </c>
      <c r="M25" s="234" t="s">
        <v>60</v>
      </c>
      <c r="N25" s="165" t="s">
        <v>65</v>
      </c>
      <c r="O25" s="165" t="s">
        <v>61</v>
      </c>
      <c r="P25" s="165" t="s">
        <v>64</v>
      </c>
      <c r="Q25" s="166">
        <v>1.0884142857142856</v>
      </c>
      <c r="R25" s="166">
        <v>0.36660952380952372</v>
      </c>
      <c r="S25" s="166">
        <v>0.4266619047619048</v>
      </c>
      <c r="T25" s="190"/>
      <c r="U25" s="122"/>
      <c r="V25" s="123" t="s">
        <v>59</v>
      </c>
      <c r="W25" s="124"/>
      <c r="X25" s="362"/>
      <c r="Y25" s="362"/>
    </row>
    <row r="26" spans="1:25">
      <c r="A26" s="112" t="s">
        <v>102</v>
      </c>
      <c r="B26" s="113">
        <v>277</v>
      </c>
      <c r="C26" s="113">
        <v>45</v>
      </c>
      <c r="D26" s="113">
        <v>3</v>
      </c>
      <c r="E26" s="114" t="s">
        <v>203</v>
      </c>
      <c r="F26" s="115">
        <v>457</v>
      </c>
      <c r="G26" s="232">
        <v>457.01</v>
      </c>
      <c r="H26" s="116" t="s">
        <v>3</v>
      </c>
      <c r="I26" s="117">
        <v>4.716333333333333</v>
      </c>
      <c r="J26" s="285">
        <v>26.089333416764571</v>
      </c>
      <c r="K26" s="248">
        <v>31.407873421560101</v>
      </c>
      <c r="L26" s="118">
        <v>36.88478414350287</v>
      </c>
      <c r="M26" s="119" t="s">
        <v>66</v>
      </c>
      <c r="N26" s="120" t="s">
        <v>65</v>
      </c>
      <c r="O26" s="120" t="s">
        <v>61</v>
      </c>
      <c r="P26" s="120" t="s">
        <v>64</v>
      </c>
      <c r="Q26" s="121">
        <v>1.0953249999999999</v>
      </c>
      <c r="R26" s="121">
        <v>0.52733333333333332</v>
      </c>
      <c r="S26" s="121">
        <v>0.80558333333333332</v>
      </c>
      <c r="T26" s="116"/>
      <c r="U26" s="122"/>
      <c r="V26" s="123" t="s">
        <v>107</v>
      </c>
      <c r="W26" s="124"/>
      <c r="X26" s="362"/>
      <c r="Y26" s="362"/>
    </row>
    <row r="27" spans="1:25">
      <c r="A27" s="112" t="s">
        <v>102</v>
      </c>
      <c r="B27" s="113">
        <v>277</v>
      </c>
      <c r="C27" s="113">
        <v>45</v>
      </c>
      <c r="D27" s="113">
        <v>3</v>
      </c>
      <c r="E27" s="114" t="s">
        <v>204</v>
      </c>
      <c r="F27" s="115">
        <v>457.02</v>
      </c>
      <c r="G27" s="232">
        <v>457.03</v>
      </c>
      <c r="H27" s="116" t="s">
        <v>3</v>
      </c>
      <c r="I27" s="117">
        <v>4.3450000000000006</v>
      </c>
      <c r="J27" s="285">
        <v>24.701423893008759</v>
      </c>
      <c r="K27" s="248">
        <v>30.090439229675798</v>
      </c>
      <c r="L27" s="118">
        <v>35.563849626371429</v>
      </c>
      <c r="M27" s="119" t="s">
        <v>66</v>
      </c>
      <c r="N27" s="120" t="s">
        <v>65</v>
      </c>
      <c r="O27" s="120" t="s">
        <v>61</v>
      </c>
      <c r="P27" s="120" t="s">
        <v>64</v>
      </c>
      <c r="Q27" s="121">
        <v>1.1440000000000001</v>
      </c>
      <c r="R27" s="121">
        <v>0.36959999999999998</v>
      </c>
      <c r="S27" s="121">
        <v>1.7480000000000002</v>
      </c>
      <c r="T27" s="116"/>
      <c r="U27" s="122"/>
      <c r="V27" s="123" t="s">
        <v>107</v>
      </c>
      <c r="W27" s="124"/>
      <c r="X27" s="362"/>
      <c r="Y27" s="362"/>
    </row>
    <row r="28" spans="1:25">
      <c r="A28" s="112" t="s">
        <v>102</v>
      </c>
      <c r="B28" s="113">
        <v>277</v>
      </c>
      <c r="C28" s="113">
        <v>45</v>
      </c>
      <c r="D28" s="113">
        <v>3</v>
      </c>
      <c r="E28" s="114" t="s">
        <v>205</v>
      </c>
      <c r="F28" s="115">
        <v>457.07</v>
      </c>
      <c r="G28" s="232">
        <v>457.08</v>
      </c>
      <c r="H28" s="116" t="s">
        <v>3</v>
      </c>
      <c r="I28" s="117">
        <v>4.4420000000000002</v>
      </c>
      <c r="J28" s="285">
        <v>25.28899002571525</v>
      </c>
      <c r="K28" s="248">
        <v>30.4563553958182</v>
      </c>
      <c r="L28" s="118">
        <v>35.880278471582173</v>
      </c>
      <c r="M28" s="119" t="s">
        <v>66</v>
      </c>
      <c r="N28" s="120" t="s">
        <v>65</v>
      </c>
      <c r="O28" s="120" t="s">
        <v>61</v>
      </c>
      <c r="P28" s="120" t="s">
        <v>64</v>
      </c>
      <c r="Q28" s="121">
        <v>1.1579999999999999</v>
      </c>
      <c r="R28" s="121">
        <v>0.4597</v>
      </c>
      <c r="S28" s="121">
        <v>1.6140000000000001</v>
      </c>
      <c r="T28" s="116"/>
      <c r="U28" s="122"/>
      <c r="V28" s="123" t="s">
        <v>107</v>
      </c>
      <c r="W28" s="124"/>
      <c r="X28" s="362"/>
      <c r="Y28" s="362"/>
    </row>
    <row r="29" spans="1:25">
      <c r="A29" s="112" t="s">
        <v>102</v>
      </c>
      <c r="B29" s="113">
        <v>277</v>
      </c>
      <c r="C29" s="113">
        <v>45</v>
      </c>
      <c r="D29" s="113">
        <v>3</v>
      </c>
      <c r="E29" s="114" t="s">
        <v>206</v>
      </c>
      <c r="F29" s="115">
        <v>457.11</v>
      </c>
      <c r="G29" s="232">
        <v>457.12</v>
      </c>
      <c r="H29" s="116" t="s">
        <v>3</v>
      </c>
      <c r="I29" s="117">
        <v>4.5772500000000003</v>
      </c>
      <c r="J29" s="285">
        <v>25.503966366974552</v>
      </c>
      <c r="K29" s="248">
        <v>31.146607479381501</v>
      </c>
      <c r="L29" s="118">
        <v>36.534317716430124</v>
      </c>
      <c r="M29" s="119" t="s">
        <v>66</v>
      </c>
      <c r="N29" s="120" t="s">
        <v>65</v>
      </c>
      <c r="O29" s="120" t="s">
        <v>61</v>
      </c>
      <c r="P29" s="120" t="s">
        <v>64</v>
      </c>
      <c r="Q29" s="121">
        <v>1.0945500000000001</v>
      </c>
      <c r="R29" s="121">
        <v>0.50834999999999997</v>
      </c>
      <c r="S29" s="121">
        <v>4.0725000000000007</v>
      </c>
      <c r="T29" s="116"/>
      <c r="U29" s="122"/>
      <c r="V29" s="123" t="s">
        <v>107</v>
      </c>
      <c r="W29" s="124"/>
      <c r="X29" s="362"/>
      <c r="Y29" s="362"/>
    </row>
    <row r="30" spans="1:25">
      <c r="A30" s="112" t="s">
        <v>102</v>
      </c>
      <c r="B30" s="113">
        <v>277</v>
      </c>
      <c r="C30" s="113">
        <v>45</v>
      </c>
      <c r="D30" s="113">
        <v>3</v>
      </c>
      <c r="E30" s="114" t="s">
        <v>207</v>
      </c>
      <c r="F30" s="115">
        <v>457.15</v>
      </c>
      <c r="G30" s="232">
        <v>457.16</v>
      </c>
      <c r="H30" s="116" t="s">
        <v>3</v>
      </c>
      <c r="I30" s="117">
        <v>4.45</v>
      </c>
      <c r="J30" s="285">
        <v>24.81011144048156</v>
      </c>
      <c r="K30" s="248">
        <v>30.4767128326768</v>
      </c>
      <c r="L30" s="118">
        <v>36.085787663645597</v>
      </c>
      <c r="M30" s="119" t="s">
        <v>66</v>
      </c>
      <c r="N30" s="120" t="s">
        <v>65</v>
      </c>
      <c r="O30" s="120" t="s">
        <v>61</v>
      </c>
      <c r="P30" s="120" t="s">
        <v>64</v>
      </c>
      <c r="Q30" s="121">
        <v>1.21</v>
      </c>
      <c r="R30" s="121">
        <v>0.313</v>
      </c>
      <c r="S30" s="121">
        <v>2.76</v>
      </c>
      <c r="T30" s="116"/>
      <c r="U30" s="122"/>
      <c r="V30" s="123" t="s">
        <v>107</v>
      </c>
      <c r="W30" s="124"/>
      <c r="X30" s="362"/>
      <c r="Y30" s="362"/>
    </row>
    <row r="31" spans="1:25">
      <c r="A31" s="112" t="s">
        <v>102</v>
      </c>
      <c r="B31" s="113">
        <v>277</v>
      </c>
      <c r="C31" s="113">
        <v>45</v>
      </c>
      <c r="D31" s="113">
        <v>3</v>
      </c>
      <c r="E31" s="114" t="s">
        <v>208</v>
      </c>
      <c r="F31" s="115">
        <v>457.19</v>
      </c>
      <c r="G31" s="232">
        <v>457.2</v>
      </c>
      <c r="H31" s="116" t="s">
        <v>3</v>
      </c>
      <c r="I31" s="117">
        <v>4.766</v>
      </c>
      <c r="J31" s="285">
        <v>25.917873459605229</v>
      </c>
      <c r="K31" s="248">
        <v>31.675927759015799</v>
      </c>
      <c r="L31" s="118">
        <v>37.275659759598028</v>
      </c>
      <c r="M31" s="119" t="s">
        <v>66</v>
      </c>
      <c r="N31" s="120" t="s">
        <v>65</v>
      </c>
      <c r="O31" s="120" t="s">
        <v>61</v>
      </c>
      <c r="P31" s="120" t="s">
        <v>64</v>
      </c>
      <c r="Q31" s="121">
        <v>1.0846333333333333</v>
      </c>
      <c r="R31" s="121">
        <v>0.69729999999999992</v>
      </c>
      <c r="S31" s="121">
        <v>8.5699999999999985</v>
      </c>
      <c r="T31" s="116"/>
      <c r="U31" s="122"/>
      <c r="V31" s="123" t="s">
        <v>107</v>
      </c>
      <c r="W31" s="124"/>
      <c r="X31" s="362"/>
      <c r="Y31" s="362"/>
    </row>
    <row r="32" spans="1:25">
      <c r="A32" s="159" t="s">
        <v>102</v>
      </c>
      <c r="B32" s="160">
        <v>277</v>
      </c>
      <c r="C32" s="160">
        <v>45</v>
      </c>
      <c r="D32" s="160">
        <v>3</v>
      </c>
      <c r="E32" s="161" t="s">
        <v>209</v>
      </c>
      <c r="F32" s="162">
        <v>457.21</v>
      </c>
      <c r="G32" s="233">
        <v>457.22</v>
      </c>
      <c r="H32" s="190" t="s">
        <v>3</v>
      </c>
      <c r="I32" s="191">
        <v>5.84</v>
      </c>
      <c r="J32" s="285">
        <v>28.222805889796213</v>
      </c>
      <c r="K32" s="248">
        <v>34.685876331585902</v>
      </c>
      <c r="L32" s="118">
        <v>40.611402711400842</v>
      </c>
      <c r="M32" s="234" t="s">
        <v>66</v>
      </c>
      <c r="N32" s="165" t="s">
        <v>65</v>
      </c>
      <c r="O32" s="165" t="s">
        <v>61</v>
      </c>
      <c r="P32" s="165" t="s">
        <v>64</v>
      </c>
      <c r="Q32" s="166">
        <v>0.96699999999999997</v>
      </c>
      <c r="R32" s="166">
        <v>0.82899999999999996</v>
      </c>
      <c r="S32" s="166">
        <v>9.33</v>
      </c>
      <c r="T32" s="190"/>
      <c r="U32" s="122"/>
      <c r="V32" s="123" t="s">
        <v>107</v>
      </c>
      <c r="W32" s="124"/>
      <c r="X32" s="362"/>
      <c r="Y32" s="362"/>
    </row>
    <row r="33" spans="1:25">
      <c r="A33" s="112" t="s">
        <v>102</v>
      </c>
      <c r="B33" s="113">
        <v>277</v>
      </c>
      <c r="C33" s="113">
        <v>45</v>
      </c>
      <c r="D33" s="113">
        <v>3</v>
      </c>
      <c r="E33" s="114" t="s">
        <v>203</v>
      </c>
      <c r="F33" s="115">
        <v>457</v>
      </c>
      <c r="G33" s="232">
        <v>457.01</v>
      </c>
      <c r="H33" s="116" t="s">
        <v>3</v>
      </c>
      <c r="I33" s="117">
        <v>4.6646666666666663</v>
      </c>
      <c r="J33" s="285">
        <v>25.832326044076581</v>
      </c>
      <c r="K33" s="248">
        <v>31.258959096259499</v>
      </c>
      <c r="L33" s="118">
        <v>36.564207284910587</v>
      </c>
      <c r="M33" s="119" t="s">
        <v>60</v>
      </c>
      <c r="N33" s="120" t="s">
        <v>65</v>
      </c>
      <c r="O33" s="120" t="s">
        <v>61</v>
      </c>
      <c r="P33" s="120" t="s">
        <v>64</v>
      </c>
      <c r="Q33" s="121">
        <v>1.2008333333333334</v>
      </c>
      <c r="R33" s="121">
        <v>0.33498</v>
      </c>
      <c r="S33" s="121">
        <v>2.0459133333333335</v>
      </c>
      <c r="T33" s="116"/>
      <c r="U33" s="122"/>
      <c r="V33" s="123" t="s">
        <v>107</v>
      </c>
      <c r="W33" s="124"/>
      <c r="X33" s="362"/>
      <c r="Y33" s="362"/>
    </row>
    <row r="34" spans="1:25">
      <c r="A34" s="112" t="s">
        <v>102</v>
      </c>
      <c r="B34" s="113">
        <v>277</v>
      </c>
      <c r="C34" s="113">
        <v>45</v>
      </c>
      <c r="D34" s="113">
        <v>3</v>
      </c>
      <c r="E34" s="114" t="s">
        <v>204</v>
      </c>
      <c r="F34" s="115">
        <v>457.02</v>
      </c>
      <c r="G34" s="232">
        <v>457.03</v>
      </c>
      <c r="H34" s="116" t="s">
        <v>3</v>
      </c>
      <c r="I34" s="117">
        <v>4.1399999999999997</v>
      </c>
      <c r="J34" s="285">
        <v>23.98850478337156</v>
      </c>
      <c r="K34" s="248">
        <v>29.214559652688799</v>
      </c>
      <c r="L34" s="118">
        <v>34.594700946724281</v>
      </c>
      <c r="M34" s="119" t="s">
        <v>60</v>
      </c>
      <c r="N34" s="120" t="s">
        <v>65</v>
      </c>
      <c r="O34" s="120" t="s">
        <v>61</v>
      </c>
      <c r="P34" s="120" t="s">
        <v>64</v>
      </c>
      <c r="Q34" s="121">
        <v>1.353</v>
      </c>
      <c r="R34" s="121">
        <v>0.30590000000000001</v>
      </c>
      <c r="S34" s="121">
        <v>4.2</v>
      </c>
      <c r="T34" s="116"/>
      <c r="U34" s="122"/>
      <c r="V34" s="123" t="s">
        <v>107</v>
      </c>
      <c r="W34" s="124"/>
      <c r="X34" s="362"/>
      <c r="Y34" s="362"/>
    </row>
    <row r="35" spans="1:25">
      <c r="A35" s="112" t="s">
        <v>102</v>
      </c>
      <c r="B35" s="113">
        <v>277</v>
      </c>
      <c r="C35" s="113">
        <v>45</v>
      </c>
      <c r="D35" s="113">
        <v>3</v>
      </c>
      <c r="E35" s="114" t="s">
        <v>205</v>
      </c>
      <c r="F35" s="115">
        <v>457.07</v>
      </c>
      <c r="G35" s="232">
        <v>457.08</v>
      </c>
      <c r="H35" s="116" t="s">
        <v>3</v>
      </c>
      <c r="I35" s="117">
        <v>4.2341249999999997</v>
      </c>
      <c r="J35" s="285">
        <v>24.216572060180411</v>
      </c>
      <c r="K35" s="248">
        <v>29.574438235405001</v>
      </c>
      <c r="L35" s="118">
        <v>34.747109524481601</v>
      </c>
      <c r="M35" s="119" t="s">
        <v>60</v>
      </c>
      <c r="N35" s="120" t="s">
        <v>65</v>
      </c>
      <c r="O35" s="120" t="s">
        <v>61</v>
      </c>
      <c r="P35" s="120" t="s">
        <v>64</v>
      </c>
      <c r="Q35" s="121">
        <v>1.1645000000000001</v>
      </c>
      <c r="R35" s="121">
        <v>0.30990000000000001</v>
      </c>
      <c r="S35" s="121">
        <v>1.6035124999999999</v>
      </c>
      <c r="T35" s="116"/>
      <c r="U35" s="122"/>
      <c r="V35" s="123" t="s">
        <v>107</v>
      </c>
      <c r="W35" s="124"/>
      <c r="X35" s="362"/>
      <c r="Y35" s="362"/>
    </row>
    <row r="36" spans="1:25">
      <c r="A36" s="112" t="s">
        <v>102</v>
      </c>
      <c r="B36" s="113">
        <v>277</v>
      </c>
      <c r="C36" s="113">
        <v>45</v>
      </c>
      <c r="D36" s="113">
        <v>3</v>
      </c>
      <c r="E36" s="114" t="s">
        <v>206</v>
      </c>
      <c r="F36" s="115">
        <v>457.11</v>
      </c>
      <c r="G36" s="232">
        <v>457.12</v>
      </c>
      <c r="H36" s="116" t="s">
        <v>3</v>
      </c>
      <c r="I36" s="117">
        <v>4.4547499999999998</v>
      </c>
      <c r="J36" s="285">
        <v>25.03338382066249</v>
      </c>
      <c r="K36" s="248">
        <v>30.577918996039699</v>
      </c>
      <c r="L36" s="118">
        <v>35.986409133232982</v>
      </c>
      <c r="M36" s="119" t="s">
        <v>60</v>
      </c>
      <c r="N36" s="120" t="s">
        <v>65</v>
      </c>
      <c r="O36" s="120" t="s">
        <v>61</v>
      </c>
      <c r="P36" s="120" t="s">
        <v>64</v>
      </c>
      <c r="Q36" s="121">
        <v>1.0493999999999999</v>
      </c>
      <c r="R36" s="121">
        <v>0.61402500000000004</v>
      </c>
      <c r="S36" s="121">
        <v>1.36425</v>
      </c>
      <c r="T36" s="116"/>
      <c r="U36" s="122"/>
      <c r="V36" s="123" t="s">
        <v>107</v>
      </c>
      <c r="W36" s="124"/>
      <c r="X36" s="362"/>
      <c r="Y36" s="362"/>
    </row>
    <row r="37" spans="1:25">
      <c r="A37" s="112" t="s">
        <v>102</v>
      </c>
      <c r="B37" s="113">
        <v>277</v>
      </c>
      <c r="C37" s="113">
        <v>45</v>
      </c>
      <c r="D37" s="113">
        <v>3</v>
      </c>
      <c r="E37" s="114" t="s">
        <v>207</v>
      </c>
      <c r="F37" s="115">
        <v>457.15</v>
      </c>
      <c r="G37" s="232">
        <v>457.16</v>
      </c>
      <c r="H37" s="116" t="s">
        <v>3</v>
      </c>
      <c r="I37" s="117">
        <v>4.7169999999999996</v>
      </c>
      <c r="J37" s="285">
        <v>25.7390042648743</v>
      </c>
      <c r="K37" s="248">
        <v>31.5042918720569</v>
      </c>
      <c r="L37" s="118">
        <v>36.700348168792061</v>
      </c>
      <c r="M37" s="119" t="s">
        <v>60</v>
      </c>
      <c r="N37" s="120" t="s">
        <v>65</v>
      </c>
      <c r="O37" s="120" t="s">
        <v>61</v>
      </c>
      <c r="P37" s="120" t="s">
        <v>64</v>
      </c>
      <c r="Q37" s="121">
        <v>1.1166857142857143</v>
      </c>
      <c r="R37" s="121">
        <v>0.36019999999999996</v>
      </c>
      <c r="S37" s="121">
        <v>1.7937142857142856</v>
      </c>
      <c r="T37" s="116"/>
      <c r="U37" s="122"/>
      <c r="V37" s="123" t="s">
        <v>107</v>
      </c>
      <c r="X37" s="362"/>
      <c r="Y37" s="362"/>
    </row>
    <row r="38" spans="1:25">
      <c r="A38" s="112" t="s">
        <v>102</v>
      </c>
      <c r="B38" s="113">
        <v>277</v>
      </c>
      <c r="C38" s="113">
        <v>45</v>
      </c>
      <c r="D38" s="113">
        <v>3</v>
      </c>
      <c r="E38" s="114" t="s">
        <v>208</v>
      </c>
      <c r="F38" s="115">
        <v>457.19</v>
      </c>
      <c r="G38" s="232">
        <v>457.2</v>
      </c>
      <c r="H38" s="116" t="s">
        <v>3</v>
      </c>
      <c r="I38" s="117">
        <v>4.532</v>
      </c>
      <c r="J38" s="285">
        <v>25.602552970219872</v>
      </c>
      <c r="K38" s="248">
        <v>30.984942758149401</v>
      </c>
      <c r="L38" s="118">
        <v>36.624019714634144</v>
      </c>
      <c r="M38" s="119" t="s">
        <v>60</v>
      </c>
      <c r="N38" s="120" t="s">
        <v>65</v>
      </c>
      <c r="O38" s="120" t="s">
        <v>61</v>
      </c>
      <c r="P38" s="120" t="s">
        <v>64</v>
      </c>
      <c r="Q38" s="121">
        <v>1.03765</v>
      </c>
      <c r="R38" s="121">
        <v>0.9305000000000001</v>
      </c>
      <c r="S38" s="121">
        <v>0.97594999999999998</v>
      </c>
      <c r="T38" s="116"/>
      <c r="U38" s="122"/>
      <c r="V38" s="123" t="s">
        <v>107</v>
      </c>
      <c r="X38" s="362"/>
      <c r="Y38" s="362"/>
    </row>
    <row r="39" spans="1:25">
      <c r="A39" s="112" t="s">
        <v>102</v>
      </c>
      <c r="B39" s="113">
        <v>277</v>
      </c>
      <c r="C39" s="113">
        <v>45</v>
      </c>
      <c r="D39" s="113">
        <v>3</v>
      </c>
      <c r="E39" s="114" t="s">
        <v>209</v>
      </c>
      <c r="F39" s="115">
        <v>457.21</v>
      </c>
      <c r="G39" s="232">
        <v>457.22</v>
      </c>
      <c r="H39" s="116" t="s">
        <v>3</v>
      </c>
      <c r="I39" s="117">
        <v>4.0888497707682738</v>
      </c>
      <c r="J39" s="285">
        <v>24.170085437204641</v>
      </c>
      <c r="K39" s="248">
        <v>29.449642217916502</v>
      </c>
      <c r="L39" s="118">
        <v>34.788264704616381</v>
      </c>
      <c r="M39" s="119" t="s">
        <v>60</v>
      </c>
      <c r="N39" s="120" t="s">
        <v>65</v>
      </c>
      <c r="O39" s="120" t="s">
        <v>61</v>
      </c>
      <c r="P39" s="120" t="s">
        <v>64</v>
      </c>
      <c r="Q39" s="121">
        <v>1.0339972788235954</v>
      </c>
      <c r="R39" s="121">
        <v>0.53878387879395151</v>
      </c>
      <c r="S39" s="121">
        <v>1.7346220790708567E-2</v>
      </c>
      <c r="T39" s="116"/>
      <c r="U39" s="122"/>
      <c r="V39" s="123" t="s">
        <v>107</v>
      </c>
      <c r="X39" s="362"/>
      <c r="Y39" s="362"/>
    </row>
    <row r="40" spans="1:25">
      <c r="A40" s="112" t="s">
        <v>102</v>
      </c>
      <c r="B40" s="113">
        <v>277</v>
      </c>
      <c r="C40" s="113">
        <v>45</v>
      </c>
      <c r="D40" s="113">
        <v>3</v>
      </c>
      <c r="E40" s="114" t="s">
        <v>210</v>
      </c>
      <c r="F40" s="115">
        <v>457.27</v>
      </c>
      <c r="G40" s="232">
        <v>457.28500000000003</v>
      </c>
      <c r="H40" s="116" t="s">
        <v>3</v>
      </c>
      <c r="I40" s="117">
        <v>5.85</v>
      </c>
      <c r="J40" s="285">
        <v>28.493652030962046</v>
      </c>
      <c r="K40" s="248">
        <v>34.709559785715598</v>
      </c>
      <c r="L40" s="118">
        <v>40.466828499533335</v>
      </c>
      <c r="M40" s="119" t="s">
        <v>60</v>
      </c>
      <c r="N40" s="120" t="s">
        <v>65</v>
      </c>
      <c r="O40" s="120" t="s">
        <v>61</v>
      </c>
      <c r="P40" s="120" t="s">
        <v>64</v>
      </c>
      <c r="Q40" s="121">
        <v>1.0249999999999999</v>
      </c>
      <c r="R40" s="121">
        <v>0.81100000000000005</v>
      </c>
      <c r="S40" s="121">
        <v>6.89</v>
      </c>
      <c r="T40" s="116"/>
      <c r="U40" s="122"/>
      <c r="V40" s="123" t="s">
        <v>107</v>
      </c>
      <c r="X40" s="362"/>
      <c r="Y40" s="362"/>
    </row>
    <row r="41" spans="1:25">
      <c r="A41" s="112" t="s">
        <v>102</v>
      </c>
      <c r="B41" s="113">
        <v>277</v>
      </c>
      <c r="C41" s="113">
        <v>45</v>
      </c>
      <c r="D41" s="113">
        <v>3</v>
      </c>
      <c r="E41" s="114" t="s">
        <v>211</v>
      </c>
      <c r="F41" s="115">
        <v>457.33</v>
      </c>
      <c r="G41" s="232">
        <v>457.33499999999998</v>
      </c>
      <c r="H41" s="116" t="s">
        <v>219</v>
      </c>
      <c r="I41" s="117">
        <v>3.6295000000000002</v>
      </c>
      <c r="J41" s="283">
        <v>25.8878859283328</v>
      </c>
      <c r="K41" s="257">
        <v>29.3593995030662</v>
      </c>
      <c r="L41" s="205">
        <v>32.757632633866628</v>
      </c>
      <c r="M41" s="119" t="s">
        <v>60</v>
      </c>
      <c r="N41" s="120" t="s">
        <v>65</v>
      </c>
      <c r="O41" s="120" t="s">
        <v>61</v>
      </c>
      <c r="P41" s="120" t="s">
        <v>64</v>
      </c>
      <c r="Q41" s="121">
        <v>1.0815000000000001</v>
      </c>
      <c r="R41" s="121">
        <v>0.625</v>
      </c>
      <c r="S41" s="121">
        <v>1.5145</v>
      </c>
      <c r="T41" s="116"/>
      <c r="U41" s="122"/>
      <c r="V41" s="123" t="s">
        <v>107</v>
      </c>
      <c r="X41" s="362"/>
      <c r="Y41" s="362"/>
    </row>
    <row r="42" spans="1:25">
      <c r="A42" s="112" t="s">
        <v>102</v>
      </c>
      <c r="B42" s="113">
        <v>277</v>
      </c>
      <c r="C42" s="113">
        <v>45</v>
      </c>
      <c r="D42" s="113">
        <v>3</v>
      </c>
      <c r="E42" s="114" t="s">
        <v>212</v>
      </c>
      <c r="F42" s="115">
        <v>457.42</v>
      </c>
      <c r="G42" s="232">
        <v>457.43</v>
      </c>
      <c r="H42" s="116" t="s">
        <v>219</v>
      </c>
      <c r="I42" s="117">
        <v>4.09</v>
      </c>
      <c r="J42" s="283">
        <v>27.475736993476712</v>
      </c>
      <c r="K42" s="257">
        <v>31.442608061675202</v>
      </c>
      <c r="L42" s="205">
        <v>35.118763890727962</v>
      </c>
      <c r="M42" s="119" t="s">
        <v>60</v>
      </c>
      <c r="N42" s="120" t="s">
        <v>65</v>
      </c>
      <c r="O42" s="120" t="s">
        <v>61</v>
      </c>
      <c r="P42" s="120" t="s">
        <v>64</v>
      </c>
      <c r="Q42" s="121">
        <v>1.02</v>
      </c>
      <c r="R42" s="121">
        <v>0.76949999999999996</v>
      </c>
      <c r="S42" s="121">
        <v>2.02</v>
      </c>
      <c r="T42" s="116"/>
      <c r="U42" s="122"/>
      <c r="V42" s="123" t="s">
        <v>107</v>
      </c>
      <c r="X42" s="362"/>
      <c r="Y42" s="362"/>
    </row>
    <row r="43" spans="1:25">
      <c r="A43" s="112" t="s">
        <v>102</v>
      </c>
      <c r="B43" s="113">
        <v>277</v>
      </c>
      <c r="C43" s="113">
        <v>45</v>
      </c>
      <c r="D43" s="113">
        <v>3</v>
      </c>
      <c r="E43" s="114" t="s">
        <v>158</v>
      </c>
      <c r="F43" s="115">
        <v>457.48</v>
      </c>
      <c r="G43" s="232">
        <v>457.49</v>
      </c>
      <c r="H43" s="116" t="s">
        <v>219</v>
      </c>
      <c r="I43" s="117">
        <v>3.9676666666666662</v>
      </c>
      <c r="J43" s="283">
        <v>26.907444859285651</v>
      </c>
      <c r="K43" s="257">
        <v>30.726339170621301</v>
      </c>
      <c r="L43" s="205">
        <v>33.98686807021253</v>
      </c>
      <c r="M43" s="119" t="s">
        <v>60</v>
      </c>
      <c r="N43" s="120" t="s">
        <v>65</v>
      </c>
      <c r="O43" s="120" t="s">
        <v>61</v>
      </c>
      <c r="P43" s="120" t="s">
        <v>64</v>
      </c>
      <c r="Q43" s="121">
        <v>0.9903333333333334</v>
      </c>
      <c r="R43" s="121">
        <v>0.65476666666666661</v>
      </c>
      <c r="S43" s="121">
        <v>3.1733333333333333</v>
      </c>
      <c r="T43" s="116"/>
      <c r="U43" s="122"/>
      <c r="V43" s="123" t="s">
        <v>107</v>
      </c>
      <c r="X43" s="362"/>
      <c r="Y43" s="362"/>
    </row>
    <row r="44" spans="1:25">
      <c r="A44" s="112" t="s">
        <v>102</v>
      </c>
      <c r="B44" s="113">
        <v>277</v>
      </c>
      <c r="C44" s="113">
        <v>45</v>
      </c>
      <c r="D44" s="113">
        <v>3</v>
      </c>
      <c r="E44" s="114" t="s">
        <v>213</v>
      </c>
      <c r="F44" s="115">
        <v>457.54</v>
      </c>
      <c r="G44" s="232">
        <v>457.55</v>
      </c>
      <c r="H44" s="116" t="s">
        <v>219</v>
      </c>
      <c r="I44" s="117">
        <v>4.0413333333333332</v>
      </c>
      <c r="J44" s="283">
        <v>27.61062227021074</v>
      </c>
      <c r="K44" s="257">
        <v>31.202776829029499</v>
      </c>
      <c r="L44" s="205">
        <v>34.785580820462506</v>
      </c>
      <c r="M44" s="119" t="s">
        <v>60</v>
      </c>
      <c r="N44" s="120" t="s">
        <v>65</v>
      </c>
      <c r="O44" s="120" t="s">
        <v>61</v>
      </c>
      <c r="P44" s="120" t="s">
        <v>64</v>
      </c>
      <c r="Q44" s="121">
        <v>1.0022666666666666</v>
      </c>
      <c r="R44" s="121">
        <v>0.77596666666666658</v>
      </c>
      <c r="S44" s="121">
        <v>3.1839999999999997</v>
      </c>
      <c r="T44" s="116"/>
      <c r="U44" s="122"/>
      <c r="V44" s="123" t="s">
        <v>107</v>
      </c>
      <c r="X44" s="362"/>
      <c r="Y44" s="362"/>
    </row>
    <row r="45" spans="1:25">
      <c r="A45" s="112" t="s">
        <v>102</v>
      </c>
      <c r="B45" s="113">
        <v>277</v>
      </c>
      <c r="C45" s="113">
        <v>45</v>
      </c>
      <c r="D45" s="113">
        <v>3</v>
      </c>
      <c r="E45" s="114" t="s">
        <v>214</v>
      </c>
      <c r="F45" s="115">
        <v>457.6</v>
      </c>
      <c r="G45" s="232">
        <v>457.61</v>
      </c>
      <c r="H45" s="116" t="s">
        <v>219</v>
      </c>
      <c r="I45" s="117">
        <v>3.8426666666666667</v>
      </c>
      <c r="J45" s="283">
        <v>26.635353995628378</v>
      </c>
      <c r="K45" s="257">
        <v>30.208083561387099</v>
      </c>
      <c r="L45" s="205">
        <v>33.744515604255362</v>
      </c>
      <c r="M45" s="119" t="s">
        <v>60</v>
      </c>
      <c r="N45" s="120" t="s">
        <v>65</v>
      </c>
      <c r="O45" s="120" t="s">
        <v>61</v>
      </c>
      <c r="P45" s="120" t="s">
        <v>64</v>
      </c>
      <c r="Q45" s="121">
        <v>0.98566666666666658</v>
      </c>
      <c r="R45" s="121">
        <v>0.73766666666666669</v>
      </c>
      <c r="S45" s="121">
        <v>1.7733333333333334</v>
      </c>
      <c r="T45" s="116"/>
      <c r="U45" s="122"/>
      <c r="V45" s="123" t="s">
        <v>107</v>
      </c>
      <c r="X45" s="362"/>
      <c r="Y45" s="362"/>
    </row>
    <row r="46" spans="1:25">
      <c r="A46" s="112" t="s">
        <v>102</v>
      </c>
      <c r="B46" s="113">
        <v>277</v>
      </c>
      <c r="C46" s="113">
        <v>45</v>
      </c>
      <c r="D46" s="113">
        <v>3</v>
      </c>
      <c r="E46" s="114" t="s">
        <v>215</v>
      </c>
      <c r="F46" s="115">
        <v>457.64</v>
      </c>
      <c r="G46" s="232">
        <v>457.65</v>
      </c>
      <c r="H46" s="116" t="s">
        <v>219</v>
      </c>
      <c r="I46" s="117">
        <v>3.3194444444444446</v>
      </c>
      <c r="J46" s="283">
        <v>24.514951811302133</v>
      </c>
      <c r="K46" s="257">
        <v>27.833849174817601</v>
      </c>
      <c r="L46" s="205">
        <v>30.971815251414892</v>
      </c>
      <c r="M46" s="119" t="s">
        <v>60</v>
      </c>
      <c r="N46" s="120" t="s">
        <v>65</v>
      </c>
      <c r="O46" s="120" t="s">
        <v>61</v>
      </c>
      <c r="P46" s="120" t="s">
        <v>64</v>
      </c>
      <c r="Q46" s="121">
        <v>1.064022222222222</v>
      </c>
      <c r="R46" s="121">
        <v>0.57708888888888887</v>
      </c>
      <c r="S46" s="121">
        <v>1.9054444444444445</v>
      </c>
      <c r="T46" s="116"/>
      <c r="U46" s="122"/>
      <c r="V46" s="123" t="s">
        <v>107</v>
      </c>
      <c r="X46" s="362"/>
      <c r="Y46" s="362"/>
    </row>
    <row r="47" spans="1:25">
      <c r="A47" s="112" t="s">
        <v>102</v>
      </c>
      <c r="B47" s="113">
        <v>277</v>
      </c>
      <c r="C47" s="113">
        <v>45</v>
      </c>
      <c r="D47" s="113">
        <v>3</v>
      </c>
      <c r="E47" s="114" t="s">
        <v>216</v>
      </c>
      <c r="F47" s="115">
        <v>457.72</v>
      </c>
      <c r="G47" s="232">
        <v>457.73</v>
      </c>
      <c r="H47" s="116" t="s">
        <v>219</v>
      </c>
      <c r="I47" s="117">
        <v>3.6383999999999999</v>
      </c>
      <c r="J47" s="283">
        <v>25.798469082703299</v>
      </c>
      <c r="K47" s="257">
        <v>29.368704119031801</v>
      </c>
      <c r="L47" s="205">
        <v>32.841893862058789</v>
      </c>
      <c r="M47" s="119" t="s">
        <v>60</v>
      </c>
      <c r="N47" s="120" t="s">
        <v>65</v>
      </c>
      <c r="O47" s="120" t="s">
        <v>61</v>
      </c>
      <c r="P47" s="120" t="s">
        <v>64</v>
      </c>
      <c r="Q47" s="121">
        <v>1.07521</v>
      </c>
      <c r="R47" s="121">
        <v>0.72360000000000002</v>
      </c>
      <c r="S47" s="121">
        <v>2.0836000000000001</v>
      </c>
      <c r="T47" s="116"/>
      <c r="U47" s="122"/>
      <c r="V47" s="123" t="s">
        <v>107</v>
      </c>
      <c r="X47" s="362"/>
      <c r="Y47" s="362"/>
    </row>
    <row r="48" spans="1:25" ht="13.5" thickBot="1">
      <c r="A48" s="181" t="s">
        <v>102</v>
      </c>
      <c r="B48" s="182">
        <v>277</v>
      </c>
      <c r="C48" s="182">
        <v>45</v>
      </c>
      <c r="D48" s="182">
        <v>4</v>
      </c>
      <c r="E48" s="192" t="s">
        <v>53</v>
      </c>
      <c r="F48" s="193">
        <v>458.6</v>
      </c>
      <c r="G48" s="235">
        <v>458.61</v>
      </c>
      <c r="H48" s="194" t="s">
        <v>219</v>
      </c>
      <c r="I48" s="196">
        <v>3.3385384615384615</v>
      </c>
      <c r="J48" s="294">
        <v>24.739314567135501</v>
      </c>
      <c r="K48" s="208">
        <v>27.898340871241</v>
      </c>
      <c r="L48" s="209">
        <v>31.04968567694953</v>
      </c>
      <c r="M48" s="219" t="s">
        <v>60</v>
      </c>
      <c r="N48" s="184" t="s">
        <v>65</v>
      </c>
      <c r="O48" s="184" t="s">
        <v>61</v>
      </c>
      <c r="P48" s="184" t="s">
        <v>64</v>
      </c>
      <c r="Q48" s="197">
        <v>1.0787538461538462</v>
      </c>
      <c r="R48" s="197">
        <v>0.74999230769230774</v>
      </c>
      <c r="S48" s="197">
        <v>1.3830769230769231</v>
      </c>
      <c r="T48" s="194"/>
      <c r="U48" s="220"/>
      <c r="V48" s="133" t="s">
        <v>107</v>
      </c>
      <c r="X48" s="362"/>
      <c r="Y48" s="362"/>
    </row>
    <row r="50" spans="3:13" ht="13.5" thickBot="1"/>
    <row r="51" spans="3:13" ht="13.5" customHeight="1" thickBot="1">
      <c r="C51" s="457" t="s">
        <v>294</v>
      </c>
      <c r="D51" s="458"/>
      <c r="E51" s="459"/>
      <c r="G51" s="378"/>
      <c r="H51" s="379" t="s">
        <v>223</v>
      </c>
      <c r="I51" s="379" t="s">
        <v>222</v>
      </c>
      <c r="J51" s="377">
        <v>2.5</v>
      </c>
      <c r="K51" s="377">
        <v>50</v>
      </c>
      <c r="L51" s="377">
        <v>97.5</v>
      </c>
      <c r="M51" s="380" t="s">
        <v>221</v>
      </c>
    </row>
    <row r="52" spans="3:13">
      <c r="C52" s="460"/>
      <c r="D52" s="461"/>
      <c r="E52" s="462"/>
      <c r="G52" s="112" t="s">
        <v>4</v>
      </c>
      <c r="H52" s="284">
        <f>COUNT(J12:J25)</f>
        <v>14</v>
      </c>
      <c r="I52" s="261">
        <f>MIN(J12:J25)</f>
        <v>21.551533553452412</v>
      </c>
      <c r="J52" s="250">
        <f>AVERAGE(J12:J25)</f>
        <v>25.56489645541069</v>
      </c>
      <c r="K52" s="250">
        <f>AVERAGE(K12:K25)</f>
        <v>30.067772259879064</v>
      </c>
      <c r="L52" s="250">
        <f>AVERAGE(L12:L25)</f>
        <v>34.168294115180352</v>
      </c>
      <c r="M52" s="204">
        <f>MAX(L12:L25)</f>
        <v>39.519433523311442</v>
      </c>
    </row>
    <row r="53" spans="3:13">
      <c r="C53" s="460"/>
      <c r="D53" s="461"/>
      <c r="E53" s="462"/>
      <c r="G53" s="112" t="s">
        <v>3</v>
      </c>
      <c r="H53" s="284">
        <f>COUNT(J26:J40)</f>
        <v>15</v>
      </c>
      <c r="I53" s="261">
        <f>MIN(J26:J40)</f>
        <v>23.98850478337156</v>
      </c>
      <c r="J53" s="250">
        <f>AVERAGE(J26:J40)</f>
        <v>25.574039060259867</v>
      </c>
      <c r="K53" s="250">
        <f>AVERAGE(K26:K40)</f>
        <v>31.147607004263037</v>
      </c>
      <c r="L53" s="250">
        <f>AVERAGE(L26:L40)</f>
        <v>36.620531204630424</v>
      </c>
      <c r="M53" s="204">
        <f>MAX(L26:L40)</f>
        <v>40.611402711400842</v>
      </c>
    </row>
    <row r="54" spans="3:13" ht="13.5" thickBot="1">
      <c r="C54" s="463"/>
      <c r="D54" s="464"/>
      <c r="E54" s="465"/>
      <c r="G54" s="181" t="s">
        <v>219</v>
      </c>
      <c r="H54" s="226">
        <f>COUNT(J41:J48)</f>
        <v>8</v>
      </c>
      <c r="I54" s="186">
        <f>MIN(J41:J48)</f>
        <v>24.514951811302133</v>
      </c>
      <c r="J54" s="131">
        <f>AVERAGE(J41:J48)</f>
        <v>26.196222438509398</v>
      </c>
      <c r="K54" s="131">
        <f>AVERAGE(K41:K48)</f>
        <v>29.755012661358716</v>
      </c>
      <c r="L54" s="131">
        <f>AVERAGE(L41:L48)</f>
        <v>33.157094476243522</v>
      </c>
      <c r="M54" s="265">
        <f>MAX(L41:L48)</f>
        <v>35.118763890727962</v>
      </c>
    </row>
    <row r="55" spans="3:13" ht="13.5" thickBot="1">
      <c r="C55" s="87"/>
      <c r="D55" s="87"/>
      <c r="E55" s="87"/>
      <c r="G55" s="279"/>
      <c r="H55" s="284"/>
      <c r="I55" s="261"/>
      <c r="J55" s="250"/>
      <c r="K55" s="250"/>
      <c r="L55" s="250"/>
      <c r="M55" s="264"/>
    </row>
    <row r="56" spans="3:13" ht="13.5" customHeight="1" thickBot="1">
      <c r="C56" s="457" t="s">
        <v>295</v>
      </c>
      <c r="D56" s="458"/>
      <c r="E56" s="459"/>
      <c r="G56" s="415"/>
      <c r="H56" s="416" t="s">
        <v>223</v>
      </c>
      <c r="I56" s="417" t="s">
        <v>222</v>
      </c>
      <c r="J56" s="418">
        <v>5</v>
      </c>
      <c r="K56" s="418">
        <v>50</v>
      </c>
      <c r="L56" s="418">
        <v>95</v>
      </c>
      <c r="M56" s="394" t="s">
        <v>221</v>
      </c>
    </row>
    <row r="57" spans="3:13">
      <c r="C57" s="460"/>
      <c r="D57" s="461"/>
      <c r="E57" s="462"/>
      <c r="G57" s="419" t="s">
        <v>4</v>
      </c>
      <c r="H57" s="403">
        <f>COUNT(K12:K25)</f>
        <v>14</v>
      </c>
      <c r="I57" s="404">
        <f>MIN(K12:K25)</f>
        <v>25.1741630606558</v>
      </c>
      <c r="J57" s="405">
        <f>_xlfn.PERCENTILE.INC((K12:K25),0.05)</f>
        <v>25.291949944747497</v>
      </c>
      <c r="K57" s="404">
        <f>AVERAGE(K12:K25)</f>
        <v>30.067772259879064</v>
      </c>
      <c r="L57" s="405">
        <f>_xlfn.PERCENTILE.INC((K12:K25),0.95)</f>
        <v>34.407316670892612</v>
      </c>
      <c r="M57" s="406">
        <f>MAX(K12:K25)</f>
        <v>35.203745060768298</v>
      </c>
    </row>
    <row r="58" spans="3:13">
      <c r="C58" s="460"/>
      <c r="D58" s="461"/>
      <c r="E58" s="462"/>
      <c r="G58" s="420" t="s">
        <v>3</v>
      </c>
      <c r="H58" s="407">
        <f>COUNT(K26:K40)</f>
        <v>15</v>
      </c>
      <c r="I58" s="408">
        <f>MIN(K26:K40)</f>
        <v>29.214559652688799</v>
      </c>
      <c r="J58" s="409">
        <f>_xlfn.PERCENTILE.INC((K26:K40),0.05)</f>
        <v>29.37911744834819</v>
      </c>
      <c r="K58" s="408">
        <f>AVERAGE(K26:K40)</f>
        <v>31.147607004263037</v>
      </c>
      <c r="L58" s="409">
        <f>_xlfn.PERCENTILE.INC((K26:K40),0.95)</f>
        <v>34.692981367824814</v>
      </c>
      <c r="M58" s="410">
        <f>MAX(K26:K40)</f>
        <v>34.709559785715598</v>
      </c>
    </row>
    <row r="59" spans="3:13" ht="13.5" thickBot="1">
      <c r="C59" s="463"/>
      <c r="D59" s="464"/>
      <c r="E59" s="465"/>
      <c r="G59" s="421" t="s">
        <v>219</v>
      </c>
      <c r="H59" s="411">
        <f>COUNT(K41:K48)</f>
        <v>8</v>
      </c>
      <c r="I59" s="412">
        <f>MIN(K41:K48)</f>
        <v>27.833849174817601</v>
      </c>
      <c r="J59" s="413">
        <f>_xlfn.PERCENTILE.INC((K41:K48),0.05)</f>
        <v>27.856421268565789</v>
      </c>
      <c r="K59" s="412">
        <f>AVERAGE(K41:K48)</f>
        <v>29.755012661358716</v>
      </c>
      <c r="L59" s="413">
        <f>_xlfn.PERCENTILE.INC((K41:K48),0.95)</f>
        <v>31.358667130249206</v>
      </c>
      <c r="M59" s="414">
        <f>MAX(K41:K48)</f>
        <v>31.442608061675202</v>
      </c>
    </row>
  </sheetData>
  <mergeCells count="6">
    <mergeCell ref="J10:L10"/>
    <mergeCell ref="C51:E54"/>
    <mergeCell ref="C56:E59"/>
    <mergeCell ref="C6:E6"/>
    <mergeCell ref="C8:E8"/>
    <mergeCell ref="C7:I7"/>
  </mergeCells>
  <pageMargins left="0.7" right="0.7" top="0.75" bottom="0.75" header="0.3" footer="0.3"/>
  <pageSetup orientation="portrait" horizontalDpi="4294967292" verticalDpi="4294967292" r:id="rId1"/>
  <ignoredErrors>
    <ignoredError sqref="H52:M54" formulaRange="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6"/>
  <sheetViews>
    <sheetView zoomScale="75" workbookViewId="0">
      <selection activeCell="N42" sqref="N42"/>
    </sheetView>
  </sheetViews>
  <sheetFormatPr defaultColWidth="8.5703125" defaultRowHeight="12.75"/>
  <cols>
    <col min="1" max="1" width="15.7109375" style="84" customWidth="1"/>
    <col min="2" max="2" width="20.7109375" style="84" customWidth="1"/>
    <col min="3" max="3" width="8.5703125" style="84" customWidth="1"/>
    <col min="4" max="4" width="8.5703125" style="84"/>
    <col min="5" max="5" width="11.5703125" style="84" customWidth="1"/>
    <col min="6" max="6" width="9" style="84" customWidth="1"/>
    <col min="7" max="7" width="11.5703125" style="84" bestFit="1" customWidth="1"/>
    <col min="8" max="11" width="12.140625" style="85" customWidth="1"/>
    <col min="12" max="12" width="13.28515625" style="87" customWidth="1"/>
    <col min="13" max="13" width="14.85546875" style="87" customWidth="1"/>
    <col min="14" max="14" width="15.42578125" style="87" customWidth="1"/>
    <col min="15" max="15" width="13.85546875" style="87" customWidth="1"/>
    <col min="16" max="18" width="11" style="84" customWidth="1"/>
    <col min="19" max="19" width="5.85546875" style="84" bestFit="1" customWidth="1"/>
    <col min="20" max="20" width="8.5703125" style="84"/>
    <col min="21" max="21" width="33.5703125" style="84" customWidth="1"/>
    <col min="22" max="16384" width="8.5703125" style="84"/>
  </cols>
  <sheetData>
    <row r="1" spans="1:24" s="137" customFormat="1" ht="15.75">
      <c r="A1" s="134" t="s">
        <v>17</v>
      </c>
      <c r="B1" s="135" t="s">
        <v>135</v>
      </c>
      <c r="C1" s="136"/>
      <c r="H1" s="138"/>
      <c r="I1" s="138"/>
      <c r="J1" s="138"/>
      <c r="K1" s="138"/>
      <c r="L1" s="140"/>
      <c r="M1" s="140"/>
      <c r="N1" s="140"/>
      <c r="O1" s="140"/>
    </row>
    <row r="2" spans="1:24" s="87" customFormat="1">
      <c r="A2" s="82" t="s">
        <v>229</v>
      </c>
      <c r="B2" s="88" t="s">
        <v>240</v>
      </c>
      <c r="C2" s="89"/>
      <c r="F2" s="90"/>
      <c r="G2" s="90"/>
      <c r="H2" s="91"/>
      <c r="I2" s="91"/>
      <c r="J2" s="91"/>
      <c r="K2" s="91"/>
      <c r="L2" s="90"/>
      <c r="M2" s="90"/>
      <c r="N2" s="90"/>
      <c r="O2" s="90"/>
    </row>
    <row r="3" spans="1:24">
      <c r="A3" s="81" t="s">
        <v>16</v>
      </c>
      <c r="B3" s="84" t="s">
        <v>134</v>
      </c>
      <c r="C3" s="83"/>
    </row>
    <row r="4" spans="1:24">
      <c r="A4" s="81" t="s">
        <v>226</v>
      </c>
      <c r="B4" s="147">
        <v>47.427500000000002</v>
      </c>
    </row>
    <row r="5" spans="1:24">
      <c r="A5" s="81" t="s">
        <v>227</v>
      </c>
      <c r="B5" s="147">
        <v>-8.8102999999999998</v>
      </c>
    </row>
    <row r="6" spans="1:24">
      <c r="A6" s="81" t="s">
        <v>293</v>
      </c>
      <c r="B6" s="83" t="s">
        <v>138</v>
      </c>
      <c r="C6" s="466" t="s">
        <v>159</v>
      </c>
      <c r="D6" s="466"/>
      <c r="E6" s="466"/>
    </row>
    <row r="7" spans="1:24" ht="14.65" customHeight="1">
      <c r="A7" s="81" t="s">
        <v>18</v>
      </c>
      <c r="B7" s="92" t="s">
        <v>119</v>
      </c>
      <c r="C7" s="467"/>
      <c r="D7" s="467"/>
      <c r="E7" s="467"/>
    </row>
    <row r="8" spans="1:24">
      <c r="A8" s="81" t="s">
        <v>19</v>
      </c>
      <c r="B8" s="83"/>
      <c r="C8" s="466" t="s">
        <v>120</v>
      </c>
      <c r="D8" s="466"/>
      <c r="E8" s="466"/>
    </row>
    <row r="9" spans="1:24" ht="13.5" thickBot="1">
      <c r="A9" s="81" t="s">
        <v>20</v>
      </c>
      <c r="B9" s="84" t="s">
        <v>55</v>
      </c>
    </row>
    <row r="10" spans="1:24" ht="15.75" customHeight="1" thickBot="1">
      <c r="A10" s="81"/>
      <c r="I10" s="468" t="s">
        <v>250</v>
      </c>
      <c r="J10" s="469"/>
      <c r="K10" s="470"/>
    </row>
    <row r="11" spans="1:24" ht="13.5" thickBot="1">
      <c r="A11" s="93" t="s">
        <v>21</v>
      </c>
      <c r="B11" s="94" t="s">
        <v>22</v>
      </c>
      <c r="C11" s="94" t="s">
        <v>23</v>
      </c>
      <c r="D11" s="94" t="s">
        <v>24</v>
      </c>
      <c r="E11" s="94" t="s">
        <v>25</v>
      </c>
      <c r="F11" s="94" t="s">
        <v>26</v>
      </c>
      <c r="G11" s="95" t="s">
        <v>44</v>
      </c>
      <c r="H11" s="96" t="s">
        <v>27</v>
      </c>
      <c r="I11" s="349">
        <v>2.5</v>
      </c>
      <c r="J11" s="349">
        <v>50</v>
      </c>
      <c r="K11" s="349">
        <v>97.5</v>
      </c>
      <c r="L11" s="249" t="s">
        <v>28</v>
      </c>
      <c r="M11" s="95" t="s">
        <v>29</v>
      </c>
      <c r="N11" s="95" t="s">
        <v>30</v>
      </c>
      <c r="O11" s="95" t="s">
        <v>31</v>
      </c>
      <c r="P11" s="95" t="s">
        <v>32</v>
      </c>
      <c r="Q11" s="95" t="s">
        <v>33</v>
      </c>
      <c r="R11" s="95" t="s">
        <v>62</v>
      </c>
      <c r="S11" s="97"/>
      <c r="U11" s="98" t="s">
        <v>8</v>
      </c>
      <c r="W11" s="402"/>
      <c r="X11" s="402"/>
    </row>
    <row r="12" spans="1:24">
      <c r="A12" s="392" t="s">
        <v>135</v>
      </c>
      <c r="B12" s="393">
        <v>401</v>
      </c>
      <c r="C12" s="393" t="s">
        <v>136</v>
      </c>
      <c r="D12" s="393">
        <v>3</v>
      </c>
      <c r="E12" s="101" t="s">
        <v>151</v>
      </c>
      <c r="F12" s="102">
        <v>202.09</v>
      </c>
      <c r="G12" s="103" t="s">
        <v>3</v>
      </c>
      <c r="H12" s="104">
        <v>3.8164228918951699</v>
      </c>
      <c r="I12" s="269">
        <v>22.945518659878548</v>
      </c>
      <c r="J12" s="354">
        <v>28.136893290539199</v>
      </c>
      <c r="K12" s="355">
        <v>33.488424123716939</v>
      </c>
      <c r="L12" s="107" t="s">
        <v>54</v>
      </c>
      <c r="M12" s="108" t="s">
        <v>65</v>
      </c>
      <c r="N12" s="108" t="s">
        <v>115</v>
      </c>
      <c r="O12" s="108" t="s">
        <v>64</v>
      </c>
      <c r="P12" s="109"/>
      <c r="Q12" s="109"/>
      <c r="R12" s="109">
        <v>4.9918804062108572E-2</v>
      </c>
      <c r="S12" s="103"/>
      <c r="T12" s="110"/>
      <c r="U12" s="111" t="s">
        <v>137</v>
      </c>
      <c r="W12" s="375"/>
      <c r="X12" s="375"/>
    </row>
    <row r="13" spans="1:24">
      <c r="A13" s="112" t="s">
        <v>135</v>
      </c>
      <c r="B13" s="279">
        <v>401</v>
      </c>
      <c r="C13" s="279" t="s">
        <v>136</v>
      </c>
      <c r="D13" s="279"/>
      <c r="E13" s="280"/>
      <c r="F13" s="275">
        <v>202.18</v>
      </c>
      <c r="G13" s="116" t="s">
        <v>3</v>
      </c>
      <c r="H13" s="251">
        <v>3.97</v>
      </c>
      <c r="I13" s="258">
        <v>23.25710503944012</v>
      </c>
      <c r="J13" s="348">
        <v>28.391161498344498</v>
      </c>
      <c r="K13" s="356">
        <v>31.495486034402887</v>
      </c>
      <c r="L13" s="273" t="s">
        <v>54</v>
      </c>
      <c r="M13" s="276" t="s">
        <v>65</v>
      </c>
      <c r="N13" s="276" t="s">
        <v>115</v>
      </c>
      <c r="O13" s="276" t="s">
        <v>64</v>
      </c>
      <c r="P13" s="277">
        <v>1.4</v>
      </c>
      <c r="Q13" s="277"/>
      <c r="R13" s="277"/>
      <c r="S13" s="116"/>
      <c r="T13" s="371"/>
      <c r="U13" s="123" t="s">
        <v>139</v>
      </c>
      <c r="V13" s="124"/>
      <c r="W13" s="375"/>
      <c r="X13" s="375"/>
    </row>
    <row r="14" spans="1:24">
      <c r="A14" s="112" t="s">
        <v>135</v>
      </c>
      <c r="B14" s="279">
        <v>401</v>
      </c>
      <c r="C14" s="279" t="s">
        <v>136</v>
      </c>
      <c r="D14" s="279">
        <v>3</v>
      </c>
      <c r="E14" s="280" t="s">
        <v>152</v>
      </c>
      <c r="F14" s="275">
        <v>202.19</v>
      </c>
      <c r="G14" s="116" t="s">
        <v>3</v>
      </c>
      <c r="H14" s="251">
        <v>3.9637915017342857</v>
      </c>
      <c r="I14" s="258">
        <v>23.483541984744111</v>
      </c>
      <c r="J14" s="348">
        <v>28.791947431370801</v>
      </c>
      <c r="K14" s="356">
        <v>32.001392599225703</v>
      </c>
      <c r="L14" s="273" t="s">
        <v>54</v>
      </c>
      <c r="M14" s="276" t="s">
        <v>65</v>
      </c>
      <c r="N14" s="276" t="s">
        <v>115</v>
      </c>
      <c r="O14" s="276" t="s">
        <v>64</v>
      </c>
      <c r="P14" s="277"/>
      <c r="Q14" s="277"/>
      <c r="R14" s="277">
        <v>3.8600098138205148E-2</v>
      </c>
      <c r="S14" s="116"/>
      <c r="T14" s="371"/>
      <c r="U14" s="123" t="s">
        <v>137</v>
      </c>
      <c r="V14" s="124"/>
      <c r="W14" s="375"/>
      <c r="X14" s="375"/>
    </row>
    <row r="15" spans="1:24">
      <c r="A15" s="112" t="s">
        <v>135</v>
      </c>
      <c r="B15" s="279">
        <v>401</v>
      </c>
      <c r="C15" s="279" t="s">
        <v>136</v>
      </c>
      <c r="D15" s="279">
        <v>3</v>
      </c>
      <c r="E15" s="280" t="s">
        <v>153</v>
      </c>
      <c r="F15" s="275">
        <v>202.25</v>
      </c>
      <c r="G15" s="116" t="s">
        <v>3</v>
      </c>
      <c r="H15" s="251">
        <v>3.7869383844424482</v>
      </c>
      <c r="I15" s="258">
        <v>22.936456886622938</v>
      </c>
      <c r="J15" s="348">
        <v>27.814301667811598</v>
      </c>
      <c r="K15" s="356">
        <v>30.915694262107348</v>
      </c>
      <c r="L15" s="273" t="s">
        <v>54</v>
      </c>
      <c r="M15" s="276" t="s">
        <v>65</v>
      </c>
      <c r="N15" s="276" t="s">
        <v>115</v>
      </c>
      <c r="O15" s="276" t="s">
        <v>64</v>
      </c>
      <c r="P15" s="277"/>
      <c r="Q15" s="277"/>
      <c r="R15" s="277">
        <v>1.843247643140767E-2</v>
      </c>
      <c r="S15" s="116"/>
      <c r="T15" s="371"/>
      <c r="U15" s="123" t="s">
        <v>137</v>
      </c>
      <c r="V15" s="124"/>
      <c r="W15" s="375"/>
      <c r="X15" s="375"/>
    </row>
    <row r="16" spans="1:24">
      <c r="A16" s="112" t="s">
        <v>135</v>
      </c>
      <c r="B16" s="279">
        <v>401</v>
      </c>
      <c r="C16" s="279" t="s">
        <v>136</v>
      </c>
      <c r="D16" s="279"/>
      <c r="E16" s="280"/>
      <c r="F16" s="275">
        <v>202.29</v>
      </c>
      <c r="G16" s="116" t="s">
        <v>3</v>
      </c>
      <c r="H16" s="251">
        <v>3.94</v>
      </c>
      <c r="I16" s="258">
        <v>23.17091724392818</v>
      </c>
      <c r="J16" s="348">
        <v>28.3633522767242</v>
      </c>
      <c r="K16" s="356">
        <v>31.721985848541308</v>
      </c>
      <c r="L16" s="273" t="s">
        <v>54</v>
      </c>
      <c r="M16" s="276" t="s">
        <v>65</v>
      </c>
      <c r="N16" s="276" t="s">
        <v>115</v>
      </c>
      <c r="O16" s="276" t="s">
        <v>64</v>
      </c>
      <c r="P16" s="277">
        <v>1.41</v>
      </c>
      <c r="Q16" s="277"/>
      <c r="R16" s="277"/>
      <c r="S16" s="116"/>
      <c r="T16" s="371"/>
      <c r="U16" s="123" t="s">
        <v>139</v>
      </c>
      <c r="V16" s="124"/>
      <c r="W16" s="375"/>
      <c r="X16" s="375"/>
    </row>
    <row r="17" spans="1:24">
      <c r="A17" s="112" t="s">
        <v>135</v>
      </c>
      <c r="B17" s="279">
        <v>401</v>
      </c>
      <c r="C17" s="279" t="s">
        <v>136</v>
      </c>
      <c r="D17" s="279">
        <v>3</v>
      </c>
      <c r="E17" s="280" t="s">
        <v>154</v>
      </c>
      <c r="F17" s="275">
        <v>202.3</v>
      </c>
      <c r="G17" s="116" t="s">
        <v>3</v>
      </c>
      <c r="H17" s="251">
        <v>3.7696020121027884</v>
      </c>
      <c r="I17" s="258">
        <v>22.187387888427772</v>
      </c>
      <c r="J17" s="348">
        <v>27.654042543217901</v>
      </c>
      <c r="K17" s="356">
        <v>30.792996567584211</v>
      </c>
      <c r="L17" s="273" t="s">
        <v>54</v>
      </c>
      <c r="M17" s="276" t="s">
        <v>65</v>
      </c>
      <c r="N17" s="276" t="s">
        <v>115</v>
      </c>
      <c r="O17" s="276" t="s">
        <v>64</v>
      </c>
      <c r="P17" s="277"/>
      <c r="Q17" s="277"/>
      <c r="R17" s="277">
        <v>7.3247526806537219E-2</v>
      </c>
      <c r="S17" s="116"/>
      <c r="T17" s="371"/>
      <c r="U17" s="123" t="s">
        <v>137</v>
      </c>
      <c r="V17" s="124"/>
      <c r="W17" s="375"/>
      <c r="X17" s="375"/>
    </row>
    <row r="18" spans="1:24">
      <c r="A18" s="112" t="s">
        <v>135</v>
      </c>
      <c r="B18" s="279">
        <v>401</v>
      </c>
      <c r="C18" s="279" t="s">
        <v>136</v>
      </c>
      <c r="D18" s="279">
        <v>3</v>
      </c>
      <c r="E18" s="280" t="s">
        <v>155</v>
      </c>
      <c r="F18" s="275">
        <v>202.35</v>
      </c>
      <c r="G18" s="116" t="s">
        <v>3</v>
      </c>
      <c r="H18" s="251">
        <v>3.7069173983686459</v>
      </c>
      <c r="I18" s="258">
        <v>22.33991205730965</v>
      </c>
      <c r="J18" s="348">
        <v>27.433234742483201</v>
      </c>
      <c r="K18" s="356">
        <v>30.445868080681791</v>
      </c>
      <c r="L18" s="273" t="s">
        <v>54</v>
      </c>
      <c r="M18" s="276" t="s">
        <v>65</v>
      </c>
      <c r="N18" s="276" t="s">
        <v>115</v>
      </c>
      <c r="O18" s="276" t="s">
        <v>64</v>
      </c>
      <c r="P18" s="277"/>
      <c r="Q18" s="277"/>
      <c r="R18" s="277">
        <v>1.3438278819721101E-2</v>
      </c>
      <c r="S18" s="116"/>
      <c r="T18" s="371"/>
      <c r="U18" s="123" t="s">
        <v>137</v>
      </c>
      <c r="V18" s="124"/>
      <c r="W18" s="375"/>
      <c r="X18" s="375"/>
    </row>
    <row r="19" spans="1:24">
      <c r="A19" s="112" t="s">
        <v>135</v>
      </c>
      <c r="B19" s="279">
        <v>401</v>
      </c>
      <c r="C19" s="279" t="s">
        <v>136</v>
      </c>
      <c r="D19" s="279"/>
      <c r="E19" s="280"/>
      <c r="F19" s="275">
        <v>202.4</v>
      </c>
      <c r="G19" s="116" t="s">
        <v>3</v>
      </c>
      <c r="H19" s="251">
        <v>3.93</v>
      </c>
      <c r="I19" s="258">
        <v>23.142082143573447</v>
      </c>
      <c r="J19" s="348">
        <v>28.694213214445998</v>
      </c>
      <c r="K19" s="356">
        <v>32.084424448682576</v>
      </c>
      <c r="L19" s="273" t="s">
        <v>54</v>
      </c>
      <c r="M19" s="276" t="s">
        <v>65</v>
      </c>
      <c r="N19" s="276" t="s">
        <v>115</v>
      </c>
      <c r="O19" s="276" t="s">
        <v>64</v>
      </c>
      <c r="P19" s="277">
        <v>1.44</v>
      </c>
      <c r="Q19" s="277"/>
      <c r="R19" s="277"/>
      <c r="S19" s="116"/>
      <c r="T19" s="371"/>
      <c r="U19" s="123" t="s">
        <v>139</v>
      </c>
      <c r="V19" s="124"/>
      <c r="W19" s="375"/>
      <c r="X19" s="375"/>
    </row>
    <row r="20" spans="1:24">
      <c r="A20" s="112" t="s">
        <v>135</v>
      </c>
      <c r="B20" s="279">
        <v>401</v>
      </c>
      <c r="C20" s="279" t="s">
        <v>136</v>
      </c>
      <c r="D20" s="279">
        <v>3</v>
      </c>
      <c r="E20" s="280" t="s">
        <v>156</v>
      </c>
      <c r="F20" s="275">
        <v>202.41</v>
      </c>
      <c r="G20" s="116" t="s">
        <v>3</v>
      </c>
      <c r="H20" s="251">
        <v>4.0038359634207881</v>
      </c>
      <c r="I20" s="258">
        <v>23.1421217527637</v>
      </c>
      <c r="J20" s="348">
        <v>28.554157220054702</v>
      </c>
      <c r="K20" s="356">
        <v>31.815866473780552</v>
      </c>
      <c r="L20" s="273" t="s">
        <v>54</v>
      </c>
      <c r="M20" s="276" t="s">
        <v>65</v>
      </c>
      <c r="N20" s="276" t="s">
        <v>115</v>
      </c>
      <c r="O20" s="276" t="s">
        <v>64</v>
      </c>
      <c r="P20" s="277"/>
      <c r="Q20" s="277"/>
      <c r="R20" s="277">
        <v>4.8186059447430221E-2</v>
      </c>
      <c r="S20" s="116"/>
      <c r="T20" s="371"/>
      <c r="U20" s="123" t="s">
        <v>137</v>
      </c>
      <c r="V20" s="124"/>
      <c r="W20" s="375"/>
      <c r="X20" s="375"/>
    </row>
    <row r="21" spans="1:24">
      <c r="A21" s="112" t="s">
        <v>135</v>
      </c>
      <c r="B21" s="279">
        <v>401</v>
      </c>
      <c r="C21" s="279" t="s">
        <v>136</v>
      </c>
      <c r="D21" s="279">
        <v>3</v>
      </c>
      <c r="E21" s="280" t="s">
        <v>157</v>
      </c>
      <c r="F21" s="275">
        <v>202.47</v>
      </c>
      <c r="G21" s="116" t="s">
        <v>3</v>
      </c>
      <c r="H21" s="251">
        <v>3.6605740608383188</v>
      </c>
      <c r="I21" s="258">
        <v>21.986253511242101</v>
      </c>
      <c r="J21" s="348">
        <v>27.3344208931133</v>
      </c>
      <c r="K21" s="356">
        <v>30.52022079562105</v>
      </c>
      <c r="L21" s="273" t="s">
        <v>54</v>
      </c>
      <c r="M21" s="276" t="s">
        <v>65</v>
      </c>
      <c r="N21" s="276" t="s">
        <v>115</v>
      </c>
      <c r="O21" s="276" t="s">
        <v>64</v>
      </c>
      <c r="P21" s="277"/>
      <c r="Q21" s="277"/>
      <c r="R21" s="277">
        <v>1.4422576822665523</v>
      </c>
      <c r="S21" s="116"/>
      <c r="T21" s="371"/>
      <c r="U21" s="123" t="s">
        <v>137</v>
      </c>
      <c r="V21" s="124"/>
      <c r="W21" s="375"/>
      <c r="X21" s="375"/>
    </row>
    <row r="22" spans="1:24">
      <c r="A22" s="112" t="s">
        <v>135</v>
      </c>
      <c r="B22" s="279">
        <v>401</v>
      </c>
      <c r="C22" s="279" t="s">
        <v>136</v>
      </c>
      <c r="D22" s="279">
        <v>3</v>
      </c>
      <c r="E22" s="280" t="s">
        <v>158</v>
      </c>
      <c r="F22" s="275">
        <v>202.49</v>
      </c>
      <c r="G22" s="116" t="s">
        <v>3</v>
      </c>
      <c r="H22" s="251">
        <v>3.9457377846107891</v>
      </c>
      <c r="I22" s="258">
        <v>23.276125596875737</v>
      </c>
      <c r="J22" s="348">
        <v>28.680077987350899</v>
      </c>
      <c r="K22" s="356">
        <v>31.908898912597177</v>
      </c>
      <c r="L22" s="273" t="s">
        <v>54</v>
      </c>
      <c r="M22" s="276" t="s">
        <v>65</v>
      </c>
      <c r="N22" s="276" t="s">
        <v>115</v>
      </c>
      <c r="O22" s="276" t="s">
        <v>64</v>
      </c>
      <c r="P22" s="277"/>
      <c r="Q22" s="277"/>
      <c r="R22" s="277">
        <v>3.013923712619881</v>
      </c>
      <c r="S22" s="116"/>
      <c r="T22" s="371"/>
      <c r="U22" s="123" t="s">
        <v>137</v>
      </c>
      <c r="V22" s="124"/>
      <c r="W22" s="375"/>
      <c r="X22" s="375"/>
    </row>
    <row r="23" spans="1:24">
      <c r="A23" s="112" t="s">
        <v>135</v>
      </c>
      <c r="B23" s="279">
        <v>401</v>
      </c>
      <c r="C23" s="279" t="s">
        <v>136</v>
      </c>
      <c r="D23" s="279">
        <v>3</v>
      </c>
      <c r="E23" s="280" t="s">
        <v>141</v>
      </c>
      <c r="F23" s="279">
        <v>202.63</v>
      </c>
      <c r="G23" s="116" t="s">
        <v>219</v>
      </c>
      <c r="H23" s="275">
        <v>3.3415576914728224</v>
      </c>
      <c r="I23" s="256">
        <v>24.655857554411799</v>
      </c>
      <c r="J23" s="350">
        <v>27.958686301666798</v>
      </c>
      <c r="K23" s="351">
        <v>31.1598937024199</v>
      </c>
      <c r="L23" s="274" t="s">
        <v>54</v>
      </c>
      <c r="M23" s="276" t="s">
        <v>36</v>
      </c>
      <c r="N23" s="276" t="s">
        <v>115</v>
      </c>
      <c r="O23" s="276" t="s">
        <v>37</v>
      </c>
      <c r="P23" s="275"/>
      <c r="Q23" s="401"/>
      <c r="R23" s="275">
        <v>0.5267641652245737</v>
      </c>
      <c r="S23" s="126"/>
      <c r="T23" s="365"/>
      <c r="U23" s="127" t="s">
        <v>137</v>
      </c>
      <c r="V23" s="124"/>
      <c r="W23" s="375"/>
      <c r="X23" s="375"/>
    </row>
    <row r="24" spans="1:24">
      <c r="A24" s="112" t="s">
        <v>135</v>
      </c>
      <c r="B24" s="279">
        <v>401</v>
      </c>
      <c r="C24" s="279" t="s">
        <v>136</v>
      </c>
      <c r="D24" s="279">
        <v>3</v>
      </c>
      <c r="E24" s="280" t="s">
        <v>142</v>
      </c>
      <c r="F24" s="275">
        <v>202.72499999999999</v>
      </c>
      <c r="G24" s="116" t="s">
        <v>219</v>
      </c>
      <c r="H24" s="251">
        <v>3.3192328171555929</v>
      </c>
      <c r="I24" s="256">
        <v>24.727111891704411</v>
      </c>
      <c r="J24" s="350">
        <v>27.915636244275301</v>
      </c>
      <c r="K24" s="351">
        <v>30.992100658227493</v>
      </c>
      <c r="L24" s="273" t="s">
        <v>54</v>
      </c>
      <c r="M24" s="276" t="s">
        <v>65</v>
      </c>
      <c r="N24" s="276" t="s">
        <v>115</v>
      </c>
      <c r="O24" s="276" t="s">
        <v>64</v>
      </c>
      <c r="P24" s="277"/>
      <c r="Q24" s="277"/>
      <c r="R24" s="277">
        <v>0.48043893513511732</v>
      </c>
      <c r="S24" s="116"/>
      <c r="T24" s="371"/>
      <c r="U24" s="123" t="s">
        <v>137</v>
      </c>
      <c r="V24" s="124"/>
      <c r="W24" s="375"/>
      <c r="X24" s="375"/>
    </row>
    <row r="25" spans="1:24">
      <c r="A25" s="112" t="s">
        <v>135</v>
      </c>
      <c r="B25" s="279">
        <v>401</v>
      </c>
      <c r="C25" s="279" t="s">
        <v>136</v>
      </c>
      <c r="D25" s="279">
        <v>3</v>
      </c>
      <c r="E25" s="280" t="s">
        <v>143</v>
      </c>
      <c r="F25" s="275">
        <v>202.83500000000001</v>
      </c>
      <c r="G25" s="116" t="s">
        <v>219</v>
      </c>
      <c r="H25" s="251">
        <v>3.4063889614935712</v>
      </c>
      <c r="I25" s="256">
        <v>24.919526080073673</v>
      </c>
      <c r="J25" s="350">
        <v>28.305279363749602</v>
      </c>
      <c r="K25" s="351">
        <v>31.588418613043981</v>
      </c>
      <c r="L25" s="273" t="s">
        <v>54</v>
      </c>
      <c r="M25" s="276" t="s">
        <v>65</v>
      </c>
      <c r="N25" s="276" t="s">
        <v>115</v>
      </c>
      <c r="O25" s="276" t="s">
        <v>64</v>
      </c>
      <c r="P25" s="277"/>
      <c r="Q25" s="277"/>
      <c r="R25" s="277">
        <v>0.28012327363197626</v>
      </c>
      <c r="S25" s="116"/>
      <c r="T25" s="371"/>
      <c r="U25" s="123" t="s">
        <v>137</v>
      </c>
      <c r="V25" s="124"/>
      <c r="W25" s="375"/>
      <c r="X25" s="375"/>
    </row>
    <row r="26" spans="1:24">
      <c r="A26" s="112" t="s">
        <v>135</v>
      </c>
      <c r="B26" s="279">
        <v>401</v>
      </c>
      <c r="C26" s="279" t="s">
        <v>136</v>
      </c>
      <c r="D26" s="279"/>
      <c r="E26" s="280"/>
      <c r="F26" s="275">
        <v>202.88</v>
      </c>
      <c r="G26" s="116" t="s">
        <v>219</v>
      </c>
      <c r="H26" s="251">
        <v>3.43</v>
      </c>
      <c r="I26" s="256">
        <v>24.870396994167191</v>
      </c>
      <c r="J26" s="350">
        <v>28.180425951525201</v>
      </c>
      <c r="K26" s="351">
        <v>28.180425951525201</v>
      </c>
      <c r="L26" s="273" t="s">
        <v>54</v>
      </c>
      <c r="M26" s="276" t="s">
        <v>65</v>
      </c>
      <c r="N26" s="276" t="s">
        <v>115</v>
      </c>
      <c r="O26" s="276" t="s">
        <v>64</v>
      </c>
      <c r="P26" s="277">
        <v>1.06</v>
      </c>
      <c r="Q26" s="277"/>
      <c r="R26" s="277"/>
      <c r="S26" s="116"/>
      <c r="T26" s="371"/>
      <c r="U26" s="123" t="s">
        <v>139</v>
      </c>
      <c r="V26" s="124"/>
      <c r="W26" s="375"/>
      <c r="X26" s="375"/>
    </row>
    <row r="27" spans="1:24">
      <c r="A27" s="112" t="s">
        <v>135</v>
      </c>
      <c r="B27" s="279">
        <v>401</v>
      </c>
      <c r="C27" s="279" t="s">
        <v>136</v>
      </c>
      <c r="D27" s="279">
        <v>3</v>
      </c>
      <c r="E27" s="280" t="s">
        <v>144</v>
      </c>
      <c r="F27" s="275">
        <v>202.94</v>
      </c>
      <c r="G27" s="116" t="s">
        <v>219</v>
      </c>
      <c r="H27" s="251">
        <v>3.4302693765829804</v>
      </c>
      <c r="I27" s="256">
        <v>24.840970921240558</v>
      </c>
      <c r="J27" s="350">
        <v>28.285255811138999</v>
      </c>
      <c r="K27" s="351">
        <v>28.285255811138999</v>
      </c>
      <c r="L27" s="273" t="s">
        <v>54</v>
      </c>
      <c r="M27" s="276" t="s">
        <v>65</v>
      </c>
      <c r="N27" s="276" t="s">
        <v>115</v>
      </c>
      <c r="O27" s="276" t="s">
        <v>64</v>
      </c>
      <c r="P27" s="277"/>
      <c r="Q27" s="277"/>
      <c r="R27" s="277">
        <v>0.23431432439643901</v>
      </c>
      <c r="S27" s="116"/>
      <c r="T27" s="371"/>
      <c r="U27" s="123" t="s">
        <v>137</v>
      </c>
      <c r="V27" s="124"/>
      <c r="W27" s="375"/>
      <c r="X27" s="375"/>
    </row>
    <row r="28" spans="1:24">
      <c r="A28" s="112" t="s">
        <v>135</v>
      </c>
      <c r="B28" s="279">
        <v>401</v>
      </c>
      <c r="C28" s="279" t="s">
        <v>136</v>
      </c>
      <c r="D28" s="279"/>
      <c r="E28" s="280"/>
      <c r="F28" s="275">
        <v>202.98</v>
      </c>
      <c r="G28" s="116" t="s">
        <v>219</v>
      </c>
      <c r="H28" s="251">
        <v>3.37</v>
      </c>
      <c r="I28" s="256">
        <v>24.50717313273114</v>
      </c>
      <c r="J28" s="350">
        <v>28.045839522400001</v>
      </c>
      <c r="K28" s="351">
        <v>28.045839522400001</v>
      </c>
      <c r="L28" s="273" t="s">
        <v>54</v>
      </c>
      <c r="M28" s="276" t="s">
        <v>65</v>
      </c>
      <c r="N28" s="276" t="s">
        <v>115</v>
      </c>
      <c r="O28" s="276" t="s">
        <v>64</v>
      </c>
      <c r="P28" s="277">
        <v>1.05</v>
      </c>
      <c r="Q28" s="277"/>
      <c r="R28" s="277"/>
      <c r="S28" s="116"/>
      <c r="T28" s="371"/>
      <c r="U28" s="123" t="s">
        <v>139</v>
      </c>
      <c r="V28" s="124"/>
      <c r="W28" s="375"/>
      <c r="X28" s="375"/>
    </row>
    <row r="29" spans="1:24">
      <c r="A29" s="112" t="s">
        <v>135</v>
      </c>
      <c r="B29" s="279">
        <v>401</v>
      </c>
      <c r="C29" s="279" t="s">
        <v>136</v>
      </c>
      <c r="D29" s="279">
        <v>4</v>
      </c>
      <c r="E29" s="280" t="s">
        <v>145</v>
      </c>
      <c r="F29" s="275">
        <v>203.22499999999999</v>
      </c>
      <c r="G29" s="116" t="s">
        <v>219</v>
      </c>
      <c r="H29" s="251">
        <v>3.4734728977347857</v>
      </c>
      <c r="I29" s="256">
        <v>25.143415027913871</v>
      </c>
      <c r="J29" s="350">
        <v>28.4373326525835</v>
      </c>
      <c r="K29" s="351">
        <v>28.4373326525835</v>
      </c>
      <c r="L29" s="273" t="s">
        <v>54</v>
      </c>
      <c r="M29" s="276" t="s">
        <v>65</v>
      </c>
      <c r="N29" s="276" t="s">
        <v>115</v>
      </c>
      <c r="O29" s="276" t="s">
        <v>64</v>
      </c>
      <c r="P29" s="277"/>
      <c r="Q29" s="277"/>
      <c r="R29" s="277">
        <v>9.0615440246831352E-2</v>
      </c>
      <c r="S29" s="116"/>
      <c r="T29" s="371"/>
      <c r="U29" s="123" t="s">
        <v>137</v>
      </c>
      <c r="V29" s="124"/>
      <c r="W29" s="375"/>
      <c r="X29" s="375"/>
    </row>
    <row r="30" spans="1:24">
      <c r="A30" s="112" t="s">
        <v>135</v>
      </c>
      <c r="B30" s="279">
        <v>401</v>
      </c>
      <c r="C30" s="279" t="s">
        <v>136</v>
      </c>
      <c r="D30" s="279">
        <v>4</v>
      </c>
      <c r="E30" s="280" t="s">
        <v>146</v>
      </c>
      <c r="F30" s="275">
        <v>203.32499999999999</v>
      </c>
      <c r="G30" s="116" t="s">
        <v>219</v>
      </c>
      <c r="H30" s="251">
        <v>3.4432335150492195</v>
      </c>
      <c r="I30" s="256">
        <v>24.971005702486472</v>
      </c>
      <c r="J30" s="350">
        <v>28.395138167807001</v>
      </c>
      <c r="K30" s="351">
        <v>28.395138167807001</v>
      </c>
      <c r="L30" s="273" t="s">
        <v>54</v>
      </c>
      <c r="M30" s="276" t="s">
        <v>65</v>
      </c>
      <c r="N30" s="276" t="s">
        <v>115</v>
      </c>
      <c r="O30" s="276" t="s">
        <v>64</v>
      </c>
      <c r="P30" s="277"/>
      <c r="Q30" s="277"/>
      <c r="R30" s="277">
        <v>0.24693428003782003</v>
      </c>
      <c r="S30" s="116"/>
      <c r="T30" s="371"/>
      <c r="U30" s="123" t="s">
        <v>137</v>
      </c>
      <c r="V30" s="124"/>
      <c r="W30" s="375"/>
      <c r="X30" s="375"/>
    </row>
    <row r="31" spans="1:24">
      <c r="A31" s="112" t="s">
        <v>135</v>
      </c>
      <c r="B31" s="279">
        <v>401</v>
      </c>
      <c r="C31" s="279" t="s">
        <v>136</v>
      </c>
      <c r="D31" s="279"/>
      <c r="E31" s="280"/>
      <c r="F31" s="275">
        <v>203.39</v>
      </c>
      <c r="G31" s="116" t="s">
        <v>219</v>
      </c>
      <c r="H31" s="251">
        <v>3.45</v>
      </c>
      <c r="I31" s="256">
        <v>25.189476529167631</v>
      </c>
      <c r="J31" s="350">
        <v>28.569073796484702</v>
      </c>
      <c r="K31" s="351">
        <v>28.569073796484702</v>
      </c>
      <c r="L31" s="273" t="s">
        <v>54</v>
      </c>
      <c r="M31" s="276" t="s">
        <v>65</v>
      </c>
      <c r="N31" s="276" t="s">
        <v>115</v>
      </c>
      <c r="O31" s="276" t="s">
        <v>64</v>
      </c>
      <c r="P31" s="277">
        <v>1</v>
      </c>
      <c r="Q31" s="277"/>
      <c r="R31" s="277"/>
      <c r="S31" s="116"/>
      <c r="T31" s="371"/>
      <c r="U31" s="123" t="s">
        <v>139</v>
      </c>
      <c r="V31" s="124"/>
      <c r="W31" s="375"/>
      <c r="X31" s="375"/>
    </row>
    <row r="32" spans="1:24">
      <c r="A32" s="112" t="s">
        <v>135</v>
      </c>
      <c r="B32" s="279">
        <v>401</v>
      </c>
      <c r="C32" s="279" t="s">
        <v>136</v>
      </c>
      <c r="D32" s="279">
        <v>4</v>
      </c>
      <c r="E32" s="280" t="s">
        <v>147</v>
      </c>
      <c r="F32" s="275">
        <v>203.39500000000001</v>
      </c>
      <c r="G32" s="116" t="s">
        <v>219</v>
      </c>
      <c r="H32" s="251">
        <v>3.4600971872555037</v>
      </c>
      <c r="I32" s="256">
        <v>24.99282740895584</v>
      </c>
      <c r="J32" s="350">
        <v>28.364700905965599</v>
      </c>
      <c r="K32" s="351">
        <v>28.364700905965599</v>
      </c>
      <c r="L32" s="273" t="s">
        <v>54</v>
      </c>
      <c r="M32" s="276" t="s">
        <v>65</v>
      </c>
      <c r="N32" s="276" t="s">
        <v>115</v>
      </c>
      <c r="O32" s="276" t="s">
        <v>64</v>
      </c>
      <c r="P32" s="277"/>
      <c r="Q32" s="277"/>
      <c r="R32" s="277">
        <v>0.4349241877706419</v>
      </c>
      <c r="S32" s="116"/>
      <c r="T32" s="371"/>
      <c r="U32" s="123" t="s">
        <v>137</v>
      </c>
      <c r="V32" s="124"/>
      <c r="W32" s="375"/>
      <c r="X32" s="375"/>
    </row>
    <row r="33" spans="1:24">
      <c r="A33" s="112" t="s">
        <v>135</v>
      </c>
      <c r="B33" s="279">
        <v>401</v>
      </c>
      <c r="C33" s="279" t="s">
        <v>136</v>
      </c>
      <c r="D33" s="279">
        <v>4</v>
      </c>
      <c r="E33" s="280" t="s">
        <v>148</v>
      </c>
      <c r="F33" s="275">
        <v>203.70500000000001</v>
      </c>
      <c r="G33" s="116" t="s">
        <v>219</v>
      </c>
      <c r="H33" s="251">
        <v>3.3188109164932915</v>
      </c>
      <c r="I33" s="256">
        <v>24.235976014891691</v>
      </c>
      <c r="J33" s="350">
        <v>27.8408947602057</v>
      </c>
      <c r="K33" s="351">
        <v>27.8408947602057</v>
      </c>
      <c r="L33" s="273" t="s">
        <v>54</v>
      </c>
      <c r="M33" s="276" t="s">
        <v>65</v>
      </c>
      <c r="N33" s="276" t="s">
        <v>115</v>
      </c>
      <c r="O33" s="276" t="s">
        <v>64</v>
      </c>
      <c r="P33" s="277"/>
      <c r="Q33" s="277"/>
      <c r="R33" s="277">
        <v>0.20716120578864053</v>
      </c>
      <c r="S33" s="116"/>
      <c r="T33" s="371"/>
      <c r="U33" s="123" t="s">
        <v>137</v>
      </c>
      <c r="V33" s="124"/>
      <c r="W33" s="375"/>
      <c r="X33" s="375"/>
    </row>
    <row r="34" spans="1:24">
      <c r="A34" s="112" t="s">
        <v>135</v>
      </c>
      <c r="B34" s="279">
        <v>401</v>
      </c>
      <c r="C34" s="279" t="s">
        <v>136</v>
      </c>
      <c r="D34" s="279">
        <v>4</v>
      </c>
      <c r="E34" s="280" t="s">
        <v>149</v>
      </c>
      <c r="F34" s="275">
        <v>203.905</v>
      </c>
      <c r="G34" s="116" t="s">
        <v>219</v>
      </c>
      <c r="H34" s="251">
        <v>3.4627404502736874</v>
      </c>
      <c r="I34" s="256">
        <v>25.118671690878973</v>
      </c>
      <c r="J34" s="350">
        <v>28.474626664119501</v>
      </c>
      <c r="K34" s="351">
        <v>28.474626664119501</v>
      </c>
      <c r="L34" s="273" t="s">
        <v>54</v>
      </c>
      <c r="M34" s="276" t="s">
        <v>65</v>
      </c>
      <c r="N34" s="276" t="s">
        <v>115</v>
      </c>
      <c r="O34" s="276" t="s">
        <v>64</v>
      </c>
      <c r="P34" s="277"/>
      <c r="Q34" s="277"/>
      <c r="R34" s="277">
        <v>0.33974933895197074</v>
      </c>
      <c r="S34" s="116"/>
      <c r="T34" s="371"/>
      <c r="U34" s="123" t="s">
        <v>137</v>
      </c>
      <c r="V34" s="124"/>
      <c r="W34" s="375"/>
      <c r="X34" s="375"/>
    </row>
    <row r="35" spans="1:24" ht="13.5" thickBot="1">
      <c r="A35" s="181" t="s">
        <v>135</v>
      </c>
      <c r="B35" s="182">
        <v>401</v>
      </c>
      <c r="C35" s="182" t="s">
        <v>136</v>
      </c>
      <c r="D35" s="182">
        <v>5</v>
      </c>
      <c r="E35" s="192" t="s">
        <v>150</v>
      </c>
      <c r="F35" s="193">
        <v>205.15</v>
      </c>
      <c r="G35" s="194" t="s">
        <v>219</v>
      </c>
      <c r="H35" s="196">
        <v>3.5813752500753488</v>
      </c>
      <c r="I35" s="270">
        <v>25.71225098413581</v>
      </c>
      <c r="J35" s="352">
        <v>29.2129439609587</v>
      </c>
      <c r="K35" s="353">
        <v>29.2129439609587</v>
      </c>
      <c r="L35" s="219" t="s">
        <v>54</v>
      </c>
      <c r="M35" s="184" t="s">
        <v>65</v>
      </c>
      <c r="N35" s="184" t="s">
        <v>115</v>
      </c>
      <c r="O35" s="184" t="s">
        <v>64</v>
      </c>
      <c r="P35" s="197"/>
      <c r="Q35" s="197"/>
      <c r="R35" s="197">
        <v>8.9529794685068456E-2</v>
      </c>
      <c r="S35" s="194"/>
      <c r="T35" s="220"/>
      <c r="U35" s="133" t="s">
        <v>137</v>
      </c>
      <c r="V35" s="124"/>
      <c r="W35" s="375"/>
      <c r="X35" s="375"/>
    </row>
    <row r="36" spans="1:24" s="365" customFormat="1">
      <c r="A36" s="279"/>
      <c r="B36" s="279"/>
      <c r="C36" s="279"/>
      <c r="D36" s="279"/>
      <c r="E36" s="280"/>
      <c r="F36" s="275"/>
      <c r="G36" s="275"/>
      <c r="H36" s="251"/>
      <c r="I36" s="251"/>
      <c r="J36" s="251"/>
      <c r="K36" s="251"/>
      <c r="L36" s="273"/>
      <c r="M36" s="276"/>
      <c r="N36" s="276"/>
      <c r="O36" s="276"/>
      <c r="P36" s="277"/>
      <c r="Q36" s="277"/>
      <c r="R36" s="277"/>
      <c r="S36" s="275"/>
      <c r="T36" s="371"/>
      <c r="U36" s="371"/>
      <c r="V36" s="400"/>
      <c r="W36" s="402"/>
      <c r="X36" s="402"/>
    </row>
    <row r="37" spans="1:24" ht="13.5" thickBot="1"/>
    <row r="38" spans="1:24" ht="13.5" thickBot="1">
      <c r="B38" s="457" t="s">
        <v>294</v>
      </c>
      <c r="C38" s="458"/>
      <c r="D38" s="459"/>
      <c r="F38" s="378"/>
      <c r="G38" s="379" t="s">
        <v>223</v>
      </c>
      <c r="H38" s="379" t="s">
        <v>222</v>
      </c>
      <c r="I38" s="377">
        <v>2.5</v>
      </c>
      <c r="J38" s="377">
        <v>50</v>
      </c>
      <c r="K38" s="377">
        <v>97.5</v>
      </c>
      <c r="L38" s="380" t="s">
        <v>221</v>
      </c>
      <c r="M38" s="84"/>
    </row>
    <row r="39" spans="1:24">
      <c r="B39" s="460"/>
      <c r="C39" s="461"/>
      <c r="D39" s="462"/>
      <c r="F39" s="112" t="s">
        <v>4</v>
      </c>
      <c r="G39" s="261"/>
      <c r="H39" s="261"/>
      <c r="I39" s="252"/>
      <c r="J39" s="252"/>
      <c r="K39" s="252"/>
      <c r="L39" s="263"/>
      <c r="M39" s="84"/>
    </row>
    <row r="40" spans="1:24">
      <c r="B40" s="460"/>
      <c r="C40" s="461"/>
      <c r="D40" s="462"/>
      <c r="F40" s="112" t="s">
        <v>3</v>
      </c>
      <c r="G40" s="261">
        <f>COUNT(I12:I22)</f>
        <v>11</v>
      </c>
      <c r="H40" s="261">
        <f>MIN(I12:I22)</f>
        <v>21.986253511242101</v>
      </c>
      <c r="I40" s="250">
        <f>AVERAGE(I12:I22)</f>
        <v>22.897038433164209</v>
      </c>
      <c r="J40" s="250">
        <f t="shared" ref="J40:K40" si="0">AVERAGE(J12:J22)</f>
        <v>28.167982069586934</v>
      </c>
      <c r="K40" s="250">
        <f t="shared" si="0"/>
        <v>31.56284164972196</v>
      </c>
      <c r="L40" s="204">
        <f>MAX(K12:K22)</f>
        <v>33.488424123716939</v>
      </c>
      <c r="M40" s="84"/>
    </row>
    <row r="41" spans="1:24" ht="13.5" thickBot="1">
      <c r="B41" s="463"/>
      <c r="C41" s="464"/>
      <c r="D41" s="465"/>
      <c r="F41" s="181" t="s">
        <v>219</v>
      </c>
      <c r="G41" s="186">
        <f>COUNT(I23:I35)</f>
        <v>13</v>
      </c>
      <c r="H41" s="186">
        <f>MIN(I23:I35)</f>
        <v>24.235976014891691</v>
      </c>
      <c r="I41" s="131">
        <f>AVERAGE(I23:I35)</f>
        <v>24.914204610212234</v>
      </c>
      <c r="J41" s="131">
        <f t="shared" ref="J41:K41" si="1">AVERAGE(J23:J35)</f>
        <v>28.306602623298506</v>
      </c>
      <c r="K41" s="131">
        <f t="shared" si="1"/>
        <v>29.042049628221555</v>
      </c>
      <c r="L41" s="265">
        <f>MAX(K23:K35)</f>
        <v>31.588418613043981</v>
      </c>
      <c r="M41" s="84"/>
    </row>
    <row r="42" spans="1:24" ht="13.5" thickBot="1">
      <c r="B42" s="87"/>
      <c r="C42" s="87"/>
      <c r="D42" s="87"/>
    </row>
    <row r="43" spans="1:24" ht="13.5" thickBot="1">
      <c r="B43" s="457" t="s">
        <v>295</v>
      </c>
      <c r="C43" s="458"/>
      <c r="D43" s="459"/>
      <c r="F43" s="415"/>
      <c r="G43" s="416" t="s">
        <v>223</v>
      </c>
      <c r="H43" s="417" t="s">
        <v>222</v>
      </c>
      <c r="I43" s="418">
        <v>5</v>
      </c>
      <c r="J43" s="418">
        <v>50</v>
      </c>
      <c r="K43" s="418">
        <v>95</v>
      </c>
      <c r="L43" s="394" t="s">
        <v>221</v>
      </c>
    </row>
    <row r="44" spans="1:24">
      <c r="B44" s="460"/>
      <c r="C44" s="461"/>
      <c r="D44" s="462"/>
      <c r="F44" s="419" t="s">
        <v>4</v>
      </c>
      <c r="G44" s="403"/>
      <c r="H44" s="404"/>
      <c r="I44" s="405"/>
      <c r="J44" s="404"/>
      <c r="K44" s="405"/>
      <c r="L44" s="406"/>
    </row>
    <row r="45" spans="1:24">
      <c r="B45" s="460"/>
      <c r="C45" s="461"/>
      <c r="D45" s="462"/>
      <c r="F45" s="420" t="s">
        <v>3</v>
      </c>
      <c r="G45" s="407">
        <f>COUNT(J12:J22)</f>
        <v>11</v>
      </c>
      <c r="H45" s="408">
        <f>MIN(J12:J22)</f>
        <v>27.3344208931133</v>
      </c>
      <c r="I45" s="409">
        <f>_xlfn.PERCENTILE.INC((J12:J22),0.05)</f>
        <v>27.383827817798249</v>
      </c>
      <c r="J45" s="408">
        <f>AVERAGE(J12:J22)</f>
        <v>28.167982069586934</v>
      </c>
      <c r="K45" s="409">
        <f>_xlfn.PERCENTILE.INC((J12:J22),0.95)</f>
        <v>28.743080322908398</v>
      </c>
      <c r="L45" s="410">
        <f>MAX(J12:J22)</f>
        <v>28.791947431370801</v>
      </c>
    </row>
    <row r="46" spans="1:24" ht="13.5" thickBot="1">
      <c r="B46" s="463"/>
      <c r="C46" s="464"/>
      <c r="D46" s="465"/>
      <c r="F46" s="421" t="s">
        <v>219</v>
      </c>
      <c r="G46" s="411">
        <f>COUNT(J23:J35)</f>
        <v>13</v>
      </c>
      <c r="H46" s="412">
        <f>MIN(J23:J35)</f>
        <v>27.8408947602057</v>
      </c>
      <c r="I46" s="413">
        <f>_xlfn.PERCENTILE.INC((J23:J35),0.05)</f>
        <v>27.885739650647462</v>
      </c>
      <c r="J46" s="412">
        <f>AVERAGE(J23:J35)</f>
        <v>28.306602623298506</v>
      </c>
      <c r="K46" s="413">
        <f>_xlfn.PERCENTILE.INC((J23:J35),0.95)</f>
        <v>28.826621862274301</v>
      </c>
      <c r="L46" s="414">
        <f>MAX(J23:J35)</f>
        <v>29.2129439609587</v>
      </c>
    </row>
  </sheetData>
  <sortState xmlns:xlrd2="http://schemas.microsoft.com/office/spreadsheetml/2017/richdata2" ref="A12:U36">
    <sortCondition ref="F12:F36"/>
  </sortState>
  <mergeCells count="6">
    <mergeCell ref="B43:D46"/>
    <mergeCell ref="C6:E6"/>
    <mergeCell ref="C7:E7"/>
    <mergeCell ref="C8:E8"/>
    <mergeCell ref="I10:K10"/>
    <mergeCell ref="B38:D41"/>
  </mergeCells>
  <pageMargins left="0.7" right="0.7" top="0.75" bottom="0.75" header="0.3" footer="0.3"/>
  <pageSetup orientation="portrait" horizontalDpi="4294967292" verticalDpi="4294967292" r:id="rId1"/>
  <ignoredErrors>
    <ignoredError sqref="G40:I41 L40:L41 J40:J41" formulaRange="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47"/>
  <sheetViews>
    <sheetView zoomScale="75" workbookViewId="0">
      <selection activeCell="G41" sqref="G41"/>
    </sheetView>
  </sheetViews>
  <sheetFormatPr defaultColWidth="8.5703125" defaultRowHeight="12.75"/>
  <cols>
    <col min="1" max="1" width="15.7109375" style="84" customWidth="1"/>
    <col min="2" max="2" width="20.7109375" style="84" customWidth="1"/>
    <col min="3" max="3" width="8.5703125" style="84" customWidth="1"/>
    <col min="4" max="4" width="8.5703125" style="84"/>
    <col min="5" max="5" width="11.5703125" style="84" customWidth="1"/>
    <col min="6" max="6" width="9" style="84" customWidth="1"/>
    <col min="7" max="7" width="11.5703125" style="84" bestFit="1" customWidth="1"/>
    <col min="8" max="8" width="12.140625" style="85" customWidth="1"/>
    <col min="9" max="9" width="10.7109375" style="85" customWidth="1"/>
    <col min="10" max="11" width="10.7109375" style="86" customWidth="1"/>
    <col min="12" max="12" width="13.28515625" style="87" customWidth="1"/>
    <col min="13" max="13" width="14.85546875" style="87" customWidth="1"/>
    <col min="14" max="14" width="15.42578125" style="87" customWidth="1"/>
    <col min="15" max="15" width="13.85546875" style="87" customWidth="1"/>
    <col min="16" max="18" width="11" style="84" customWidth="1"/>
    <col min="19" max="19" width="5.85546875" style="84" bestFit="1" customWidth="1"/>
    <col min="20" max="20" width="8.5703125" style="84"/>
    <col min="21" max="21" width="31.7109375" style="84" customWidth="1"/>
    <col min="22" max="16384" width="8.5703125" style="84"/>
  </cols>
  <sheetData>
    <row r="1" spans="1:23" s="171" customFormat="1" ht="15.75">
      <c r="A1" s="135" t="s">
        <v>17</v>
      </c>
      <c r="B1" s="135" t="s">
        <v>126</v>
      </c>
      <c r="C1" s="170"/>
      <c r="H1" s="172"/>
      <c r="I1" s="172"/>
      <c r="J1" s="173"/>
      <c r="K1" s="173"/>
      <c r="L1" s="174"/>
      <c r="M1" s="174"/>
      <c r="N1" s="174"/>
      <c r="O1" s="174"/>
    </row>
    <row r="2" spans="1:23" s="87" customFormat="1">
      <c r="A2" s="141" t="s">
        <v>229</v>
      </c>
      <c r="B2" s="142" t="s">
        <v>241</v>
      </c>
      <c r="C2" s="143"/>
      <c r="D2" s="144"/>
      <c r="E2" s="144"/>
      <c r="F2" s="144"/>
      <c r="G2" s="144"/>
      <c r="H2" s="144"/>
      <c r="I2" s="144"/>
      <c r="J2" s="144"/>
      <c r="K2" s="144"/>
      <c r="L2" s="144"/>
      <c r="M2" s="144"/>
      <c r="N2" s="144"/>
      <c r="O2" s="144"/>
      <c r="P2" s="144"/>
      <c r="Q2" s="144"/>
      <c r="R2" s="145"/>
      <c r="S2" s="145"/>
      <c r="T2" s="145"/>
      <c r="U2" s="145"/>
      <c r="V2" s="145"/>
      <c r="W2" s="145"/>
    </row>
    <row r="3" spans="1:23">
      <c r="A3" s="81" t="s">
        <v>16</v>
      </c>
      <c r="B3" s="146" t="s">
        <v>125</v>
      </c>
      <c r="F3" s="85"/>
      <c r="G3" s="86"/>
      <c r="H3" s="86"/>
      <c r="I3" s="86"/>
      <c r="N3" s="84"/>
      <c r="O3" s="84"/>
    </row>
    <row r="4" spans="1:23">
      <c r="A4" s="81" t="s">
        <v>226</v>
      </c>
      <c r="B4" s="147">
        <v>39.61</v>
      </c>
    </row>
    <row r="5" spans="1:23">
      <c r="A5" s="81" t="s">
        <v>227</v>
      </c>
      <c r="B5" s="147">
        <v>-74.44</v>
      </c>
    </row>
    <row r="6" spans="1:23">
      <c r="A6" s="81" t="s">
        <v>293</v>
      </c>
      <c r="B6" s="88" t="s">
        <v>127</v>
      </c>
      <c r="C6" s="471" t="s">
        <v>128</v>
      </c>
      <c r="D6" s="471"/>
      <c r="E6" s="471"/>
    </row>
    <row r="7" spans="1:23" ht="14.65" customHeight="1">
      <c r="A7" s="81" t="s">
        <v>18</v>
      </c>
      <c r="B7" s="148" t="s">
        <v>119</v>
      </c>
      <c r="C7" s="472"/>
      <c r="D7" s="472"/>
      <c r="E7" s="472"/>
    </row>
    <row r="8" spans="1:23">
      <c r="A8" s="81" t="s">
        <v>19</v>
      </c>
      <c r="B8" s="88"/>
      <c r="C8" s="471" t="s">
        <v>120</v>
      </c>
      <c r="D8" s="471"/>
      <c r="E8" s="471"/>
    </row>
    <row r="9" spans="1:23" ht="13.5" thickBot="1">
      <c r="A9" s="81" t="s">
        <v>20</v>
      </c>
      <c r="B9" s="146" t="s">
        <v>116</v>
      </c>
    </row>
    <row r="10" spans="1:23" ht="15.75" customHeight="1" thickBot="1">
      <c r="A10" s="82"/>
      <c r="B10" s="149"/>
      <c r="I10" s="468" t="s">
        <v>250</v>
      </c>
      <c r="J10" s="469"/>
      <c r="K10" s="470"/>
    </row>
    <row r="11" spans="1:23" ht="13.5" thickBot="1">
      <c r="A11" s="150" t="s">
        <v>21</v>
      </c>
      <c r="B11" s="151" t="s">
        <v>22</v>
      </c>
      <c r="C11" s="151" t="s">
        <v>23</v>
      </c>
      <c r="D11" s="151" t="s">
        <v>24</v>
      </c>
      <c r="E11" s="151" t="s">
        <v>25</v>
      </c>
      <c r="F11" s="151" t="s">
        <v>26</v>
      </c>
      <c r="G11" s="152" t="s">
        <v>44</v>
      </c>
      <c r="H11" s="96" t="s">
        <v>27</v>
      </c>
      <c r="I11" s="349">
        <v>2.5</v>
      </c>
      <c r="J11" s="349">
        <v>50</v>
      </c>
      <c r="K11" s="349">
        <v>97.5</v>
      </c>
      <c r="L11" s="249" t="s">
        <v>28</v>
      </c>
      <c r="M11" s="95" t="s">
        <v>29</v>
      </c>
      <c r="N11" s="95" t="s">
        <v>30</v>
      </c>
      <c r="O11" s="95" t="s">
        <v>31</v>
      </c>
      <c r="P11" s="95" t="s">
        <v>32</v>
      </c>
      <c r="Q11" s="95" t="s">
        <v>33</v>
      </c>
      <c r="R11" s="95" t="s">
        <v>62</v>
      </c>
      <c r="S11" s="97"/>
      <c r="U11" s="98" t="s">
        <v>8</v>
      </c>
    </row>
    <row r="12" spans="1:23">
      <c r="A12" s="99" t="s">
        <v>126</v>
      </c>
      <c r="B12" s="129"/>
      <c r="C12" s="100"/>
      <c r="D12" s="100"/>
      <c r="E12" s="101"/>
      <c r="F12" s="100">
        <v>355.11</v>
      </c>
      <c r="G12" s="102" t="s">
        <v>3</v>
      </c>
      <c r="H12" s="153">
        <v>3.98</v>
      </c>
      <c r="I12" s="285">
        <v>23.50690255398602</v>
      </c>
      <c r="J12" s="259">
        <v>28.681524216031999</v>
      </c>
      <c r="K12" s="118">
        <v>33.840204673901631</v>
      </c>
      <c r="L12" s="154" t="s">
        <v>129</v>
      </c>
      <c r="M12" s="108" t="s">
        <v>36</v>
      </c>
      <c r="N12" s="108" t="s">
        <v>130</v>
      </c>
      <c r="O12" s="108" t="s">
        <v>37</v>
      </c>
      <c r="P12" s="102"/>
      <c r="Q12" s="95"/>
      <c r="R12" s="95"/>
      <c r="S12" s="97"/>
      <c r="T12" s="156"/>
      <c r="U12" s="153" t="s">
        <v>125</v>
      </c>
    </row>
    <row r="13" spans="1:23">
      <c r="A13" s="112" t="s">
        <v>126</v>
      </c>
      <c r="B13" s="262"/>
      <c r="C13" s="279"/>
      <c r="D13" s="279"/>
      <c r="E13" s="280"/>
      <c r="F13" s="275">
        <v>355.72</v>
      </c>
      <c r="G13" s="275" t="s">
        <v>3</v>
      </c>
      <c r="H13" s="157">
        <v>3.57</v>
      </c>
      <c r="I13" s="285">
        <v>21.66146691316537</v>
      </c>
      <c r="J13" s="259">
        <v>26.735321325080299</v>
      </c>
      <c r="K13" s="118">
        <v>32.119247171558932</v>
      </c>
      <c r="L13" s="158" t="s">
        <v>129</v>
      </c>
      <c r="M13" s="276" t="s">
        <v>36</v>
      </c>
      <c r="N13" s="276" t="s">
        <v>130</v>
      </c>
      <c r="O13" s="276" t="s">
        <v>37</v>
      </c>
      <c r="P13" s="277"/>
      <c r="Q13" s="277"/>
      <c r="R13" s="277"/>
      <c r="S13" s="116"/>
      <c r="T13" s="123"/>
      <c r="U13" s="123" t="s">
        <v>125</v>
      </c>
      <c r="V13" s="124"/>
    </row>
    <row r="14" spans="1:23">
      <c r="A14" s="112" t="s">
        <v>126</v>
      </c>
      <c r="B14" s="262"/>
      <c r="C14" s="279"/>
      <c r="D14" s="279"/>
      <c r="E14" s="280"/>
      <c r="F14" s="275">
        <v>356.2</v>
      </c>
      <c r="G14" s="275" t="s">
        <v>3</v>
      </c>
      <c r="H14" s="157">
        <v>3.16</v>
      </c>
      <c r="I14" s="285">
        <v>19.810965443820422</v>
      </c>
      <c r="J14" s="259">
        <v>24.984481687228101</v>
      </c>
      <c r="K14" s="118">
        <v>30.13108140810947</v>
      </c>
      <c r="L14" s="158" t="s">
        <v>129</v>
      </c>
      <c r="M14" s="276" t="s">
        <v>36</v>
      </c>
      <c r="N14" s="276" t="s">
        <v>130</v>
      </c>
      <c r="O14" s="276" t="s">
        <v>37</v>
      </c>
      <c r="P14" s="277"/>
      <c r="Q14" s="277"/>
      <c r="R14" s="277"/>
      <c r="S14" s="116"/>
      <c r="T14" s="123"/>
      <c r="U14" s="123" t="s">
        <v>125</v>
      </c>
      <c r="V14" s="124"/>
    </row>
    <row r="15" spans="1:23">
      <c r="A15" s="112" t="s">
        <v>126</v>
      </c>
      <c r="B15" s="262"/>
      <c r="C15" s="279"/>
      <c r="D15" s="279"/>
      <c r="E15" s="280"/>
      <c r="F15" s="275">
        <v>356.36</v>
      </c>
      <c r="G15" s="275" t="s">
        <v>3</v>
      </c>
      <c r="H15" s="157">
        <v>3.31</v>
      </c>
      <c r="I15" s="285">
        <v>20.547259232873628</v>
      </c>
      <c r="J15" s="259">
        <v>25.457522331292498</v>
      </c>
      <c r="K15" s="118">
        <v>30.328996237415289</v>
      </c>
      <c r="L15" s="158" t="s">
        <v>129</v>
      </c>
      <c r="M15" s="276" t="s">
        <v>36</v>
      </c>
      <c r="N15" s="276" t="s">
        <v>130</v>
      </c>
      <c r="O15" s="276" t="s">
        <v>37</v>
      </c>
      <c r="P15" s="277"/>
      <c r="Q15" s="277"/>
      <c r="R15" s="277"/>
      <c r="S15" s="116"/>
      <c r="T15" s="123"/>
      <c r="U15" s="123" t="s">
        <v>125</v>
      </c>
      <c r="V15" s="124"/>
    </row>
    <row r="16" spans="1:23">
      <c r="A16" s="112" t="s">
        <v>126</v>
      </c>
      <c r="B16" s="262"/>
      <c r="C16" s="279"/>
      <c r="D16" s="279"/>
      <c r="E16" s="280"/>
      <c r="F16" s="275">
        <v>356.45</v>
      </c>
      <c r="G16" s="275" t="s">
        <v>3</v>
      </c>
      <c r="H16" s="157">
        <v>3.6</v>
      </c>
      <c r="I16" s="285">
        <v>21.471678846423529</v>
      </c>
      <c r="J16" s="259">
        <v>27.1031622254364</v>
      </c>
      <c r="K16" s="118">
        <v>32.042965866964863</v>
      </c>
      <c r="L16" s="158" t="s">
        <v>129</v>
      </c>
      <c r="M16" s="276" t="s">
        <v>36</v>
      </c>
      <c r="N16" s="276" t="s">
        <v>130</v>
      </c>
      <c r="O16" s="276" t="s">
        <v>37</v>
      </c>
      <c r="P16" s="277"/>
      <c r="Q16" s="277"/>
      <c r="R16" s="277"/>
      <c r="S16" s="116"/>
      <c r="T16" s="123"/>
      <c r="U16" s="123" t="s">
        <v>125</v>
      </c>
      <c r="V16" s="124"/>
    </row>
    <row r="17" spans="1:22">
      <c r="A17" s="112" t="s">
        <v>126</v>
      </c>
      <c r="B17" s="262"/>
      <c r="C17" s="279"/>
      <c r="D17" s="279"/>
      <c r="E17" s="280"/>
      <c r="F17" s="275">
        <v>356.69</v>
      </c>
      <c r="G17" s="275" t="s">
        <v>3</v>
      </c>
      <c r="H17" s="157">
        <v>3.2</v>
      </c>
      <c r="I17" s="285">
        <v>19.516998201125091</v>
      </c>
      <c r="J17" s="259">
        <v>24.881472662683599</v>
      </c>
      <c r="K17" s="118">
        <v>29.875552428348477</v>
      </c>
      <c r="L17" s="158" t="s">
        <v>129</v>
      </c>
      <c r="M17" s="276" t="s">
        <v>36</v>
      </c>
      <c r="N17" s="276" t="s">
        <v>130</v>
      </c>
      <c r="O17" s="276" t="s">
        <v>37</v>
      </c>
      <c r="P17" s="277"/>
      <c r="Q17" s="277"/>
      <c r="R17" s="277"/>
      <c r="S17" s="116"/>
      <c r="T17" s="123"/>
      <c r="U17" s="123" t="s">
        <v>125</v>
      </c>
      <c r="V17" s="124"/>
    </row>
    <row r="18" spans="1:22">
      <c r="A18" s="112" t="s">
        <v>126</v>
      </c>
      <c r="B18" s="262"/>
      <c r="C18" s="279"/>
      <c r="D18" s="279"/>
      <c r="E18" s="280"/>
      <c r="F18" s="275">
        <v>356.81</v>
      </c>
      <c r="G18" s="275" t="s">
        <v>3</v>
      </c>
      <c r="H18" s="157">
        <v>3.24</v>
      </c>
      <c r="I18" s="285">
        <v>19.996694850439397</v>
      </c>
      <c r="J18" s="259">
        <v>24.903933460621499</v>
      </c>
      <c r="K18" s="118">
        <v>30.219369798767378</v>
      </c>
      <c r="L18" s="158" t="s">
        <v>129</v>
      </c>
      <c r="M18" s="276" t="s">
        <v>36</v>
      </c>
      <c r="N18" s="276" t="s">
        <v>130</v>
      </c>
      <c r="O18" s="276" t="s">
        <v>37</v>
      </c>
      <c r="P18" s="277"/>
      <c r="Q18" s="277"/>
      <c r="R18" s="277"/>
      <c r="S18" s="116"/>
      <c r="T18" s="123"/>
      <c r="U18" s="123" t="s">
        <v>125</v>
      </c>
      <c r="V18" s="124"/>
    </row>
    <row r="19" spans="1:22">
      <c r="A19" s="112" t="s">
        <v>126</v>
      </c>
      <c r="B19" s="262"/>
      <c r="C19" s="279"/>
      <c r="D19" s="279"/>
      <c r="E19" s="280"/>
      <c r="F19" s="275">
        <v>357.03</v>
      </c>
      <c r="G19" s="275" t="s">
        <v>3</v>
      </c>
      <c r="H19" s="157">
        <v>3.28</v>
      </c>
      <c r="I19" s="285">
        <v>20.79186651359031</v>
      </c>
      <c r="J19" s="259">
        <v>25.563439295882802</v>
      </c>
      <c r="K19" s="118">
        <v>30.591010294008683</v>
      </c>
      <c r="L19" s="158" t="s">
        <v>129</v>
      </c>
      <c r="M19" s="276" t="s">
        <v>36</v>
      </c>
      <c r="N19" s="276" t="s">
        <v>130</v>
      </c>
      <c r="O19" s="276" t="s">
        <v>37</v>
      </c>
      <c r="P19" s="277"/>
      <c r="Q19" s="277"/>
      <c r="R19" s="277"/>
      <c r="S19" s="116"/>
      <c r="T19" s="123"/>
      <c r="U19" s="123" t="s">
        <v>125</v>
      </c>
      <c r="V19" s="124"/>
    </row>
    <row r="20" spans="1:22">
      <c r="A20" s="112" t="s">
        <v>126</v>
      </c>
      <c r="B20" s="262"/>
      <c r="C20" s="279"/>
      <c r="D20" s="279"/>
      <c r="E20" s="280"/>
      <c r="F20" s="275">
        <v>357.09</v>
      </c>
      <c r="G20" s="275" t="s">
        <v>3</v>
      </c>
      <c r="H20" s="157">
        <v>3.18</v>
      </c>
      <c r="I20" s="285">
        <v>19.849663060211888</v>
      </c>
      <c r="J20" s="259">
        <v>25.036172705437899</v>
      </c>
      <c r="K20" s="118">
        <v>30.27709077403118</v>
      </c>
      <c r="L20" s="158" t="s">
        <v>129</v>
      </c>
      <c r="M20" s="276" t="s">
        <v>36</v>
      </c>
      <c r="N20" s="276" t="s">
        <v>130</v>
      </c>
      <c r="O20" s="276" t="s">
        <v>37</v>
      </c>
      <c r="P20" s="277"/>
      <c r="Q20" s="277"/>
      <c r="R20" s="277"/>
      <c r="S20" s="116"/>
      <c r="T20" s="123"/>
      <c r="U20" s="123" t="s">
        <v>125</v>
      </c>
      <c r="V20" s="124"/>
    </row>
    <row r="21" spans="1:22">
      <c r="A21" s="112" t="s">
        <v>126</v>
      </c>
      <c r="B21" s="262"/>
      <c r="C21" s="279"/>
      <c r="D21" s="279"/>
      <c r="E21" s="280"/>
      <c r="F21" s="275">
        <v>357.12</v>
      </c>
      <c r="G21" s="275" t="s">
        <v>3</v>
      </c>
      <c r="H21" s="157">
        <v>3.32</v>
      </c>
      <c r="I21" s="285">
        <v>20.780813450349871</v>
      </c>
      <c r="J21" s="259">
        <v>25.6060080701507</v>
      </c>
      <c r="K21" s="118">
        <v>31.10187763406633</v>
      </c>
      <c r="L21" s="158" t="s">
        <v>129</v>
      </c>
      <c r="M21" s="276" t="s">
        <v>36</v>
      </c>
      <c r="N21" s="276" t="s">
        <v>130</v>
      </c>
      <c r="O21" s="276" t="s">
        <v>37</v>
      </c>
      <c r="P21" s="277"/>
      <c r="Q21" s="277"/>
      <c r="R21" s="277"/>
      <c r="S21" s="116"/>
      <c r="T21" s="123"/>
      <c r="U21" s="123" t="s">
        <v>125</v>
      </c>
      <c r="V21" s="124"/>
    </row>
    <row r="22" spans="1:22">
      <c r="A22" s="112" t="s">
        <v>126</v>
      </c>
      <c r="B22" s="262"/>
      <c r="C22" s="279"/>
      <c r="D22" s="279"/>
      <c r="E22" s="280"/>
      <c r="F22" s="275">
        <v>357.18</v>
      </c>
      <c r="G22" s="275" t="s">
        <v>3</v>
      </c>
      <c r="H22" s="157">
        <v>3.3</v>
      </c>
      <c r="I22" s="285">
        <v>20.472759990370569</v>
      </c>
      <c r="J22" s="259">
        <v>25.5381097335557</v>
      </c>
      <c r="K22" s="118">
        <v>30.7804851433084</v>
      </c>
      <c r="L22" s="158" t="s">
        <v>129</v>
      </c>
      <c r="M22" s="276" t="s">
        <v>36</v>
      </c>
      <c r="N22" s="276" t="s">
        <v>130</v>
      </c>
      <c r="O22" s="276" t="s">
        <v>37</v>
      </c>
      <c r="P22" s="277"/>
      <c r="Q22" s="277"/>
      <c r="R22" s="277"/>
      <c r="S22" s="116"/>
      <c r="T22" s="123"/>
      <c r="U22" s="123" t="s">
        <v>125</v>
      </c>
      <c r="V22" s="124"/>
    </row>
    <row r="23" spans="1:22">
      <c r="A23" s="112" t="s">
        <v>126</v>
      </c>
      <c r="B23" s="262"/>
      <c r="C23" s="279"/>
      <c r="D23" s="279"/>
      <c r="E23" s="280"/>
      <c r="F23" s="275">
        <v>357.21</v>
      </c>
      <c r="G23" s="275" t="s">
        <v>3</v>
      </c>
      <c r="H23" s="157">
        <v>3.08</v>
      </c>
      <c r="I23" s="285">
        <v>19.190102234851423</v>
      </c>
      <c r="J23" s="259">
        <v>24.093605694300901</v>
      </c>
      <c r="K23" s="118">
        <v>29.277542248900893</v>
      </c>
      <c r="L23" s="158" t="s">
        <v>129</v>
      </c>
      <c r="M23" s="276" t="s">
        <v>36</v>
      </c>
      <c r="N23" s="276" t="s">
        <v>130</v>
      </c>
      <c r="O23" s="276" t="s">
        <v>37</v>
      </c>
      <c r="P23" s="277"/>
      <c r="Q23" s="277"/>
      <c r="R23" s="277"/>
      <c r="S23" s="116"/>
      <c r="T23" s="123"/>
      <c r="U23" s="123" t="s">
        <v>125</v>
      </c>
      <c r="V23" s="124"/>
    </row>
    <row r="24" spans="1:22">
      <c r="A24" s="112" t="s">
        <v>126</v>
      </c>
      <c r="B24" s="262"/>
      <c r="C24" s="279"/>
      <c r="D24" s="279"/>
      <c r="E24" s="280"/>
      <c r="F24" s="275">
        <v>357.82</v>
      </c>
      <c r="G24" s="275" t="s">
        <v>219</v>
      </c>
      <c r="H24" s="157">
        <v>2.5</v>
      </c>
      <c r="I24" s="283">
        <v>20.285383046741991</v>
      </c>
      <c r="J24" s="260">
        <v>23.221554111135902</v>
      </c>
      <c r="K24" s="205">
        <v>26.281833306819131</v>
      </c>
      <c r="L24" s="158" t="s">
        <v>129</v>
      </c>
      <c r="M24" s="276" t="s">
        <v>36</v>
      </c>
      <c r="N24" s="276" t="s">
        <v>130</v>
      </c>
      <c r="O24" s="276" t="s">
        <v>37</v>
      </c>
      <c r="P24" s="277"/>
      <c r="Q24" s="277"/>
      <c r="R24" s="277"/>
      <c r="S24" s="116"/>
      <c r="T24" s="123"/>
      <c r="U24" s="123" t="s">
        <v>125</v>
      </c>
      <c r="V24" s="124"/>
    </row>
    <row r="25" spans="1:22">
      <c r="A25" s="112" t="s">
        <v>126</v>
      </c>
      <c r="B25" s="262"/>
      <c r="C25" s="279"/>
      <c r="D25" s="279"/>
      <c r="E25" s="280"/>
      <c r="F25" s="275">
        <v>358.55</v>
      </c>
      <c r="G25" s="275" t="s">
        <v>219</v>
      </c>
      <c r="H25" s="157">
        <v>2.67</v>
      </c>
      <c r="I25" s="283">
        <v>21.101098603990202</v>
      </c>
      <c r="J25" s="260">
        <v>24.101178253646601</v>
      </c>
      <c r="K25" s="205">
        <v>27.267762589915812</v>
      </c>
      <c r="L25" s="158" t="s">
        <v>129</v>
      </c>
      <c r="M25" s="276" t="s">
        <v>36</v>
      </c>
      <c r="N25" s="276" t="s">
        <v>130</v>
      </c>
      <c r="O25" s="276" t="s">
        <v>37</v>
      </c>
      <c r="P25" s="277"/>
      <c r="Q25" s="277"/>
      <c r="R25" s="277"/>
      <c r="S25" s="116"/>
      <c r="T25" s="123"/>
      <c r="U25" s="123" t="s">
        <v>125</v>
      </c>
      <c r="V25" s="124"/>
    </row>
    <row r="26" spans="1:22">
      <c r="A26" s="112" t="s">
        <v>126</v>
      </c>
      <c r="B26" s="262"/>
      <c r="C26" s="279"/>
      <c r="D26" s="279"/>
      <c r="E26" s="280"/>
      <c r="F26" s="275">
        <v>358.76</v>
      </c>
      <c r="G26" s="275" t="s">
        <v>219</v>
      </c>
      <c r="H26" s="157">
        <v>3.09</v>
      </c>
      <c r="I26" s="283">
        <v>23.599104265342632</v>
      </c>
      <c r="J26" s="260">
        <v>26.566743568488</v>
      </c>
      <c r="K26" s="205">
        <v>29.8944206700974</v>
      </c>
      <c r="L26" s="158" t="s">
        <v>129</v>
      </c>
      <c r="M26" s="276" t="s">
        <v>36</v>
      </c>
      <c r="N26" s="276" t="s">
        <v>130</v>
      </c>
      <c r="O26" s="276" t="s">
        <v>37</v>
      </c>
      <c r="P26" s="277"/>
      <c r="Q26" s="277"/>
      <c r="R26" s="277"/>
      <c r="S26" s="116"/>
      <c r="T26" s="123"/>
      <c r="U26" s="123" t="s">
        <v>125</v>
      </c>
      <c r="V26" s="124"/>
    </row>
    <row r="27" spans="1:22">
      <c r="A27" s="112" t="s">
        <v>126</v>
      </c>
      <c r="B27" s="262"/>
      <c r="C27" s="279"/>
      <c r="D27" s="279"/>
      <c r="E27" s="280"/>
      <c r="F27" s="275">
        <v>360.53</v>
      </c>
      <c r="G27" s="275" t="s">
        <v>219</v>
      </c>
      <c r="H27" s="157">
        <v>2.39</v>
      </c>
      <c r="I27" s="283">
        <v>19.472854033217232</v>
      </c>
      <c r="J27" s="260">
        <v>22.3434251923664</v>
      </c>
      <c r="K27" s="205">
        <v>25.756509625428471</v>
      </c>
      <c r="L27" s="158" t="s">
        <v>129</v>
      </c>
      <c r="M27" s="276" t="s">
        <v>36</v>
      </c>
      <c r="N27" s="276" t="s">
        <v>130</v>
      </c>
      <c r="O27" s="276" t="s">
        <v>37</v>
      </c>
      <c r="P27" s="277"/>
      <c r="Q27" s="277"/>
      <c r="R27" s="277"/>
      <c r="S27" s="116"/>
      <c r="T27" s="123"/>
      <c r="U27" s="123" t="s">
        <v>125</v>
      </c>
      <c r="V27" s="124"/>
    </row>
    <row r="28" spans="1:22">
      <c r="A28" s="159" t="s">
        <v>126</v>
      </c>
      <c r="B28" s="160"/>
      <c r="C28" s="160"/>
      <c r="D28" s="160"/>
      <c r="E28" s="161"/>
      <c r="F28" s="162">
        <v>360.59</v>
      </c>
      <c r="G28" s="162" t="s">
        <v>219</v>
      </c>
      <c r="H28" s="163">
        <v>2.59</v>
      </c>
      <c r="I28" s="283">
        <v>20.94934593356875</v>
      </c>
      <c r="J28" s="260">
        <v>24.0070065750051</v>
      </c>
      <c r="K28" s="205">
        <v>27.2032780940261</v>
      </c>
      <c r="L28" s="164" t="s">
        <v>129</v>
      </c>
      <c r="M28" s="165" t="s">
        <v>36</v>
      </c>
      <c r="N28" s="165" t="s">
        <v>130</v>
      </c>
      <c r="O28" s="165" t="s">
        <v>37</v>
      </c>
      <c r="P28" s="166"/>
      <c r="Q28" s="166"/>
      <c r="R28" s="166"/>
      <c r="S28" s="190"/>
      <c r="T28" s="167"/>
      <c r="U28" s="167" t="s">
        <v>125</v>
      </c>
      <c r="V28" s="124"/>
    </row>
    <row r="29" spans="1:22">
      <c r="A29" s="112" t="s">
        <v>126</v>
      </c>
      <c r="B29" s="262"/>
      <c r="C29" s="279"/>
      <c r="D29" s="279"/>
      <c r="E29" s="280"/>
      <c r="F29" s="275">
        <v>354.5</v>
      </c>
      <c r="G29" s="275" t="s">
        <v>3</v>
      </c>
      <c r="H29" s="157">
        <v>4.74</v>
      </c>
      <c r="I29" s="285">
        <v>26.112459602311098</v>
      </c>
      <c r="J29" s="259">
        <v>31.6379372210924</v>
      </c>
      <c r="K29" s="118">
        <v>37.004816720690577</v>
      </c>
      <c r="L29" s="158" t="s">
        <v>66</v>
      </c>
      <c r="M29" s="276" t="s">
        <v>36</v>
      </c>
      <c r="N29" s="276" t="s">
        <v>130</v>
      </c>
      <c r="O29" s="276" t="s">
        <v>37</v>
      </c>
      <c r="P29" s="277"/>
      <c r="Q29" s="277"/>
      <c r="R29" s="277"/>
      <c r="S29" s="116"/>
      <c r="T29" s="123"/>
      <c r="U29" s="123" t="s">
        <v>125</v>
      </c>
      <c r="V29" s="124"/>
    </row>
    <row r="30" spans="1:22">
      <c r="A30" s="112" t="s">
        <v>126</v>
      </c>
      <c r="B30" s="279"/>
      <c r="C30" s="279"/>
      <c r="D30" s="279"/>
      <c r="E30" s="280"/>
      <c r="F30" s="275">
        <v>354.77</v>
      </c>
      <c r="G30" s="275" t="s">
        <v>3</v>
      </c>
      <c r="H30" s="157">
        <v>4.25</v>
      </c>
      <c r="I30" s="285">
        <v>24.529389571653031</v>
      </c>
      <c r="J30" s="259">
        <v>29.6408786199509</v>
      </c>
      <c r="K30" s="118">
        <v>35.081731154551953</v>
      </c>
      <c r="L30" s="158" t="s">
        <v>66</v>
      </c>
      <c r="M30" s="276" t="s">
        <v>36</v>
      </c>
      <c r="N30" s="276" t="s">
        <v>130</v>
      </c>
      <c r="O30" s="276" t="s">
        <v>37</v>
      </c>
      <c r="P30" s="277"/>
      <c r="Q30" s="277"/>
      <c r="R30" s="277"/>
      <c r="S30" s="116"/>
      <c r="T30" s="123"/>
      <c r="U30" s="123" t="s">
        <v>125</v>
      </c>
      <c r="V30" s="124"/>
    </row>
    <row r="31" spans="1:22">
      <c r="A31" s="112" t="s">
        <v>126</v>
      </c>
      <c r="B31" s="262"/>
      <c r="C31" s="279"/>
      <c r="D31" s="279"/>
      <c r="E31" s="280"/>
      <c r="F31" s="275">
        <v>356.45</v>
      </c>
      <c r="G31" s="275" t="s">
        <v>3</v>
      </c>
      <c r="H31" s="157">
        <v>3.49</v>
      </c>
      <c r="I31" s="285">
        <v>21.478171183848382</v>
      </c>
      <c r="J31" s="259">
        <v>26.4332468704226</v>
      </c>
      <c r="K31" s="118">
        <v>31.515103688469949</v>
      </c>
      <c r="L31" s="158" t="s">
        <v>66</v>
      </c>
      <c r="M31" s="276" t="s">
        <v>36</v>
      </c>
      <c r="N31" s="276" t="s">
        <v>130</v>
      </c>
      <c r="O31" s="276" t="s">
        <v>37</v>
      </c>
      <c r="P31" s="277"/>
      <c r="Q31" s="277"/>
      <c r="R31" s="277"/>
      <c r="S31" s="116"/>
      <c r="T31" s="123"/>
      <c r="U31" s="123" t="s">
        <v>125</v>
      </c>
      <c r="V31" s="124"/>
    </row>
    <row r="32" spans="1:22">
      <c r="A32" s="112" t="s">
        <v>126</v>
      </c>
      <c r="B32" s="262"/>
      <c r="C32" s="279"/>
      <c r="D32" s="279"/>
      <c r="E32" s="280"/>
      <c r="F32" s="275">
        <v>356.63</v>
      </c>
      <c r="G32" s="275" t="s">
        <v>3</v>
      </c>
      <c r="H32" s="157">
        <v>4.12</v>
      </c>
      <c r="I32" s="285">
        <v>23.911445272938042</v>
      </c>
      <c r="J32" s="259">
        <v>29.100011869371802</v>
      </c>
      <c r="K32" s="118">
        <v>34.655787099664373</v>
      </c>
      <c r="L32" s="158" t="s">
        <v>66</v>
      </c>
      <c r="M32" s="276" t="s">
        <v>36</v>
      </c>
      <c r="N32" s="276" t="s">
        <v>130</v>
      </c>
      <c r="O32" s="276" t="s">
        <v>37</v>
      </c>
      <c r="P32" s="277"/>
      <c r="Q32" s="277"/>
      <c r="R32" s="277"/>
      <c r="S32" s="116"/>
      <c r="T32" s="123"/>
      <c r="U32" s="123" t="s">
        <v>125</v>
      </c>
      <c r="V32" s="124"/>
    </row>
    <row r="33" spans="1:22">
      <c r="A33" s="112" t="s">
        <v>126</v>
      </c>
      <c r="B33" s="262"/>
      <c r="C33" s="279"/>
      <c r="D33" s="279"/>
      <c r="E33" s="280"/>
      <c r="F33" s="275">
        <v>356.69</v>
      </c>
      <c r="G33" s="275" t="s">
        <v>3</v>
      </c>
      <c r="H33" s="157">
        <v>3.39</v>
      </c>
      <c r="I33" s="285">
        <v>21.411325240425281</v>
      </c>
      <c r="J33" s="259">
        <v>26.1775041543887</v>
      </c>
      <c r="K33" s="118">
        <v>31.520709927716531</v>
      </c>
      <c r="L33" s="158" t="s">
        <v>66</v>
      </c>
      <c r="M33" s="276" t="s">
        <v>36</v>
      </c>
      <c r="N33" s="276" t="s">
        <v>130</v>
      </c>
      <c r="O33" s="276" t="s">
        <v>37</v>
      </c>
      <c r="P33" s="277"/>
      <c r="Q33" s="277"/>
      <c r="R33" s="277"/>
      <c r="S33" s="116"/>
      <c r="T33" s="123"/>
      <c r="U33" s="123" t="s">
        <v>125</v>
      </c>
      <c r="V33" s="124"/>
    </row>
    <row r="34" spans="1:22">
      <c r="A34" s="112" t="s">
        <v>126</v>
      </c>
      <c r="B34" s="262"/>
      <c r="C34" s="279"/>
      <c r="D34" s="279"/>
      <c r="E34" s="280"/>
      <c r="F34" s="275">
        <v>356.81</v>
      </c>
      <c r="G34" s="275" t="s">
        <v>3</v>
      </c>
      <c r="H34" s="157">
        <v>4.08</v>
      </c>
      <c r="I34" s="285">
        <v>23.844310828634502</v>
      </c>
      <c r="J34" s="259">
        <v>29.102520243572801</v>
      </c>
      <c r="K34" s="118">
        <v>34.64233762374699</v>
      </c>
      <c r="L34" s="158" t="s">
        <v>66</v>
      </c>
      <c r="M34" s="276" t="s">
        <v>36</v>
      </c>
      <c r="N34" s="276" t="s">
        <v>130</v>
      </c>
      <c r="O34" s="276" t="s">
        <v>37</v>
      </c>
      <c r="P34" s="277"/>
      <c r="Q34" s="277"/>
      <c r="R34" s="277"/>
      <c r="S34" s="116"/>
      <c r="T34" s="123"/>
      <c r="U34" s="123" t="s">
        <v>125</v>
      </c>
    </row>
    <row r="35" spans="1:22">
      <c r="A35" s="112" t="s">
        <v>126</v>
      </c>
      <c r="B35" s="262"/>
      <c r="C35" s="279"/>
      <c r="D35" s="279"/>
      <c r="E35" s="280"/>
      <c r="F35" s="275">
        <v>357.03</v>
      </c>
      <c r="G35" s="275" t="s">
        <v>3</v>
      </c>
      <c r="H35" s="157">
        <v>3.74</v>
      </c>
      <c r="I35" s="285">
        <v>22.25767470288848</v>
      </c>
      <c r="J35" s="259">
        <v>27.597890215168199</v>
      </c>
      <c r="K35" s="118">
        <v>32.617303753052006</v>
      </c>
      <c r="L35" s="158" t="s">
        <v>66</v>
      </c>
      <c r="M35" s="276" t="s">
        <v>36</v>
      </c>
      <c r="N35" s="276" t="s">
        <v>130</v>
      </c>
      <c r="O35" s="276" t="s">
        <v>37</v>
      </c>
      <c r="P35" s="277"/>
      <c r="Q35" s="277"/>
      <c r="R35" s="277"/>
      <c r="S35" s="116"/>
      <c r="T35" s="123"/>
      <c r="U35" s="123" t="s">
        <v>125</v>
      </c>
    </row>
    <row r="36" spans="1:22">
      <c r="A36" s="112" t="s">
        <v>126</v>
      </c>
      <c r="B36" s="262"/>
      <c r="C36" s="279"/>
      <c r="D36" s="279"/>
      <c r="E36" s="280"/>
      <c r="F36" s="275">
        <v>357.09</v>
      </c>
      <c r="G36" s="275" t="s">
        <v>3</v>
      </c>
      <c r="H36" s="157">
        <v>3.46</v>
      </c>
      <c r="I36" s="285">
        <v>21.613812782376332</v>
      </c>
      <c r="J36" s="259">
        <v>26.549284402082701</v>
      </c>
      <c r="K36" s="118">
        <v>31.7315763526762</v>
      </c>
      <c r="L36" s="158" t="s">
        <v>66</v>
      </c>
      <c r="M36" s="276" t="s">
        <v>36</v>
      </c>
      <c r="N36" s="276" t="s">
        <v>130</v>
      </c>
      <c r="O36" s="276" t="s">
        <v>37</v>
      </c>
      <c r="P36" s="277"/>
      <c r="Q36" s="277"/>
      <c r="R36" s="277"/>
      <c r="S36" s="116"/>
      <c r="T36" s="123"/>
      <c r="U36" s="123" t="s">
        <v>125</v>
      </c>
    </row>
    <row r="37" spans="1:22" ht="13.5" thickBot="1">
      <c r="A37" s="181" t="s">
        <v>126</v>
      </c>
      <c r="B37" s="281"/>
      <c r="C37" s="182"/>
      <c r="D37" s="182"/>
      <c r="E37" s="192"/>
      <c r="F37" s="193">
        <v>357.09</v>
      </c>
      <c r="G37" s="193" t="s">
        <v>3</v>
      </c>
      <c r="H37" s="282">
        <v>3.88</v>
      </c>
      <c r="I37" s="286">
        <v>22.460922131092993</v>
      </c>
      <c r="J37" s="287">
        <v>28.017817204175302</v>
      </c>
      <c r="K37" s="278">
        <v>33.31427623541515</v>
      </c>
      <c r="L37" s="210" t="s">
        <v>66</v>
      </c>
      <c r="M37" s="184" t="s">
        <v>36</v>
      </c>
      <c r="N37" s="184" t="s">
        <v>130</v>
      </c>
      <c r="O37" s="184" t="s">
        <v>37</v>
      </c>
      <c r="P37" s="197"/>
      <c r="Q37" s="197"/>
      <c r="R37" s="197"/>
      <c r="S37" s="194"/>
      <c r="T37" s="123"/>
      <c r="U37" s="133" t="s">
        <v>125</v>
      </c>
    </row>
    <row r="38" spans="1:22" ht="13.5" thickBot="1"/>
    <row r="39" spans="1:22" ht="13.5" thickBot="1">
      <c r="B39" s="457" t="s">
        <v>294</v>
      </c>
      <c r="C39" s="458"/>
      <c r="D39" s="459"/>
      <c r="F39" s="378"/>
      <c r="G39" s="379" t="s">
        <v>223</v>
      </c>
      <c r="H39" s="379" t="s">
        <v>222</v>
      </c>
      <c r="I39" s="377">
        <v>2.5</v>
      </c>
      <c r="J39" s="377">
        <v>50</v>
      </c>
      <c r="K39" s="377">
        <v>97.5</v>
      </c>
      <c r="L39" s="380" t="s">
        <v>221</v>
      </c>
    </row>
    <row r="40" spans="1:22">
      <c r="B40" s="460"/>
      <c r="C40" s="461"/>
      <c r="D40" s="462"/>
      <c r="F40" s="112" t="s">
        <v>4</v>
      </c>
      <c r="G40" s="261"/>
      <c r="H40" s="261"/>
      <c r="I40" s="252"/>
      <c r="J40" s="252"/>
      <c r="K40" s="262"/>
      <c r="L40" s="263"/>
    </row>
    <row r="41" spans="1:22">
      <c r="B41" s="460"/>
      <c r="C41" s="461"/>
      <c r="D41" s="462"/>
      <c r="F41" s="112" t="s">
        <v>3</v>
      </c>
      <c r="G41" s="284">
        <f>COUNT(I12:I23,I29:I37)</f>
        <v>21</v>
      </c>
      <c r="H41" s="261">
        <f>MIN(I12:I23,I29:I37)</f>
        <v>19.190102234851423</v>
      </c>
      <c r="I41" s="250">
        <f>AVERAGE(I12:I23,I29:I37)</f>
        <v>21.676984886065512</v>
      </c>
      <c r="J41" s="250">
        <f>AVERAGE(J12:J23,J29:J37)</f>
        <v>26.801992581329895</v>
      </c>
      <c r="K41" s="250">
        <f>AVERAGE(K12:K23,K29:K37)</f>
        <v>32.031860296922162</v>
      </c>
      <c r="L41" s="204">
        <f>MAX(K12:K23,K29:K37)</f>
        <v>37.004816720690577</v>
      </c>
    </row>
    <row r="42" spans="1:22" ht="13.5" thickBot="1">
      <c r="B42" s="463"/>
      <c r="C42" s="464"/>
      <c r="D42" s="465"/>
      <c r="F42" s="181" t="s">
        <v>219</v>
      </c>
      <c r="G42" s="226">
        <f>COUNT(I24:I28)</f>
        <v>5</v>
      </c>
      <c r="H42" s="186">
        <f>MIN(I24:I28)</f>
        <v>19.472854033217232</v>
      </c>
      <c r="I42" s="131">
        <f>AVERAGE(I24:I28)</f>
        <v>21.081557176572161</v>
      </c>
      <c r="J42" s="131">
        <f>AVERAGE(J24:J28)</f>
        <v>24.047981540128397</v>
      </c>
      <c r="K42" s="131">
        <f>AVERAGE(K24:K28)</f>
        <v>27.280760857257384</v>
      </c>
      <c r="L42" s="265">
        <f>MAX(K24:K28)</f>
        <v>29.8944206700974</v>
      </c>
    </row>
    <row r="43" spans="1:22" ht="13.5" thickBot="1">
      <c r="B43" s="87"/>
      <c r="C43" s="87"/>
      <c r="D43" s="87"/>
      <c r="G43" s="113"/>
      <c r="H43" s="268"/>
      <c r="I43" s="268"/>
      <c r="L43" s="90"/>
    </row>
    <row r="44" spans="1:22" ht="13.5" thickBot="1">
      <c r="B44" s="457" t="s">
        <v>295</v>
      </c>
      <c r="C44" s="458"/>
      <c r="D44" s="459"/>
      <c r="F44" s="415"/>
      <c r="G44" s="416" t="s">
        <v>223</v>
      </c>
      <c r="H44" s="417" t="s">
        <v>222</v>
      </c>
      <c r="I44" s="418">
        <v>5</v>
      </c>
      <c r="J44" s="418">
        <v>50</v>
      </c>
      <c r="K44" s="418">
        <v>95</v>
      </c>
      <c r="L44" s="394" t="s">
        <v>221</v>
      </c>
    </row>
    <row r="45" spans="1:22">
      <c r="B45" s="460"/>
      <c r="C45" s="461"/>
      <c r="D45" s="462"/>
      <c r="F45" s="419" t="s">
        <v>4</v>
      </c>
      <c r="G45" s="403"/>
      <c r="H45" s="404"/>
      <c r="I45" s="405"/>
      <c r="J45" s="404"/>
      <c r="K45" s="405"/>
      <c r="L45" s="406"/>
    </row>
    <row r="46" spans="1:22">
      <c r="B46" s="460"/>
      <c r="C46" s="461"/>
      <c r="D46" s="462"/>
      <c r="F46" s="420" t="s">
        <v>3</v>
      </c>
      <c r="G46" s="407">
        <f>COUNT(J12:J23,J29:J37)</f>
        <v>21</v>
      </c>
      <c r="H46" s="408">
        <f>MIN(J12:J23,J29:J37)</f>
        <v>24.093605694300901</v>
      </c>
      <c r="I46" s="409">
        <f>_xlfn.PERCENTILE.INC((J12:J23,J29:J37),0.05)</f>
        <v>24.881472662683599</v>
      </c>
      <c r="J46" s="408">
        <f>AVERAGE(J12:J23,J29:J37)</f>
        <v>26.801992581329895</v>
      </c>
      <c r="K46" s="409">
        <f>_xlfn.PERCENTILE.INC((J12:J23,J29:J37),0.95)</f>
        <v>29.6408786199509</v>
      </c>
      <c r="L46" s="410">
        <f>MAX(J12:J23,J29:J37)</f>
        <v>31.6379372210924</v>
      </c>
    </row>
    <row r="47" spans="1:22" ht="13.5" thickBot="1">
      <c r="B47" s="463"/>
      <c r="C47" s="464"/>
      <c r="D47" s="465"/>
      <c r="F47" s="421" t="s">
        <v>219</v>
      </c>
      <c r="G47" s="411">
        <f>COUNT(J24:J28)</f>
        <v>5</v>
      </c>
      <c r="H47" s="412">
        <f>MIN(J24:J28)</f>
        <v>22.3434251923664</v>
      </c>
      <c r="I47" s="413">
        <f>_xlfn.PERCENTILE.INC((J24:J28),0.05)</f>
        <v>22.519050976120301</v>
      </c>
      <c r="J47" s="412">
        <f>AVERAGE(J24:J28)</f>
        <v>24.047981540128397</v>
      </c>
      <c r="K47" s="413">
        <f>_xlfn.PERCENTILE.INC((J24:J28),0.95)</f>
        <v>26.07363050551972</v>
      </c>
      <c r="L47" s="414">
        <f>MAX(J24:J28)</f>
        <v>26.566743568488</v>
      </c>
    </row>
  </sheetData>
  <mergeCells count="6">
    <mergeCell ref="B44:D47"/>
    <mergeCell ref="C6:E6"/>
    <mergeCell ref="C7:E7"/>
    <mergeCell ref="C8:E8"/>
    <mergeCell ref="I10:K10"/>
    <mergeCell ref="B39:D42"/>
  </mergeCells>
  <pageMargins left="0.7" right="0.7" top="0.75" bottom="0.75" header="0.3" footer="0.3"/>
  <pageSetup paperSize="0" orientation="portrait" horizontalDpi="4294967292" verticalDpi="4294967292"/>
  <ignoredErrors>
    <ignoredError sqref="G42:L42" formulaRange="1"/>
  </ignoredError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13"/>
  <sheetViews>
    <sheetView zoomScale="75" workbookViewId="0">
      <selection activeCell="G107" sqref="G107"/>
    </sheetView>
  </sheetViews>
  <sheetFormatPr defaultColWidth="8.5703125" defaultRowHeight="12.75"/>
  <cols>
    <col min="1" max="1" width="15.7109375" style="84" customWidth="1"/>
    <col min="2" max="2" width="20.7109375" style="84" customWidth="1"/>
    <col min="3" max="3" width="8.5703125" style="84" customWidth="1"/>
    <col min="4" max="4" width="8.5703125" style="84"/>
    <col min="5" max="5" width="11.5703125" style="84" customWidth="1"/>
    <col min="6" max="6" width="9" style="84" customWidth="1"/>
    <col min="7" max="7" width="11.5703125" style="84" bestFit="1" customWidth="1"/>
    <col min="8" max="8" width="12.140625" style="85" customWidth="1"/>
    <col min="9" max="9" width="10.7109375" style="85" customWidth="1"/>
    <col min="10" max="11" width="10.7109375" style="86" customWidth="1"/>
    <col min="12" max="12" width="27.140625" style="87" customWidth="1"/>
    <col min="13" max="13" width="14.85546875" style="87" customWidth="1"/>
    <col min="14" max="14" width="15.42578125" style="87" customWidth="1"/>
    <col min="15" max="15" width="13.85546875" style="87" customWidth="1"/>
    <col min="16" max="18" width="11" style="84" customWidth="1"/>
    <col min="19" max="19" width="5.85546875" style="84" bestFit="1" customWidth="1"/>
    <col min="20" max="20" width="8.5703125" style="84"/>
    <col min="21" max="21" width="31.7109375" style="84" customWidth="1"/>
    <col min="22" max="16384" width="8.5703125" style="84"/>
  </cols>
  <sheetData>
    <row r="1" spans="1:23" s="137" customFormat="1" ht="15.75">
      <c r="A1" s="134" t="s">
        <v>17</v>
      </c>
      <c r="B1" s="134" t="s">
        <v>112</v>
      </c>
      <c r="C1" s="136"/>
      <c r="H1" s="138"/>
      <c r="I1" s="138"/>
      <c r="J1" s="187"/>
      <c r="K1" s="187"/>
      <c r="L1" s="140"/>
      <c r="M1" s="140"/>
      <c r="N1" s="140"/>
      <c r="O1" s="140"/>
    </row>
    <row r="2" spans="1:23" s="87" customFormat="1">
      <c r="A2" s="175" t="s">
        <v>229</v>
      </c>
      <c r="B2" s="142" t="s">
        <v>242</v>
      </c>
      <c r="C2" s="143"/>
      <c r="D2" s="144"/>
      <c r="E2" s="144"/>
      <c r="F2" s="144"/>
      <c r="G2" s="144"/>
      <c r="H2" s="144"/>
      <c r="I2" s="144"/>
      <c r="J2" s="144"/>
      <c r="K2" s="144"/>
      <c r="L2" s="144"/>
      <c r="M2" s="144"/>
      <c r="N2" s="144"/>
      <c r="O2" s="144"/>
      <c r="P2" s="144"/>
      <c r="Q2" s="144"/>
      <c r="R2" s="145"/>
      <c r="S2" s="145"/>
      <c r="T2" s="145"/>
      <c r="U2" s="145"/>
      <c r="V2" s="145"/>
      <c r="W2" s="145"/>
    </row>
    <row r="3" spans="1:23">
      <c r="A3" s="82" t="s">
        <v>16</v>
      </c>
      <c r="B3" s="146" t="s">
        <v>133</v>
      </c>
      <c r="C3" s="89"/>
    </row>
    <row r="4" spans="1:23">
      <c r="A4" s="82" t="s">
        <v>226</v>
      </c>
      <c r="B4" s="147">
        <v>32.677999999999997</v>
      </c>
    </row>
    <row r="5" spans="1:23">
      <c r="A5" s="82" t="s">
        <v>227</v>
      </c>
      <c r="B5" s="147">
        <v>158.59899999999999</v>
      </c>
    </row>
    <row r="6" spans="1:23">
      <c r="A6" s="81" t="s">
        <v>293</v>
      </c>
      <c r="B6" s="88" t="s">
        <v>122</v>
      </c>
      <c r="C6" s="471" t="s">
        <v>123</v>
      </c>
      <c r="D6" s="471"/>
      <c r="E6" s="471"/>
    </row>
    <row r="7" spans="1:23" ht="14.65" customHeight="1">
      <c r="A7" s="82" t="s">
        <v>18</v>
      </c>
      <c r="B7" s="148" t="s">
        <v>119</v>
      </c>
      <c r="C7" s="472"/>
      <c r="D7" s="472"/>
      <c r="E7" s="472"/>
    </row>
    <row r="8" spans="1:23">
      <c r="A8" s="82" t="s">
        <v>19</v>
      </c>
      <c r="B8" s="88"/>
      <c r="C8" s="471" t="s">
        <v>120</v>
      </c>
      <c r="D8" s="471"/>
      <c r="E8" s="471"/>
    </row>
    <row r="9" spans="1:23" ht="13.5" thickBot="1">
      <c r="A9" s="82" t="s">
        <v>20</v>
      </c>
      <c r="B9" s="146" t="s">
        <v>116</v>
      </c>
    </row>
    <row r="10" spans="1:23" ht="15.75" customHeight="1" thickBot="1">
      <c r="A10" s="82"/>
      <c r="B10" s="149"/>
      <c r="I10" s="468" t="s">
        <v>250</v>
      </c>
      <c r="J10" s="469"/>
      <c r="K10" s="470"/>
    </row>
    <row r="11" spans="1:23" ht="13.5" thickBot="1">
      <c r="A11" s="150" t="s">
        <v>21</v>
      </c>
      <c r="B11" s="151" t="s">
        <v>22</v>
      </c>
      <c r="C11" s="151" t="s">
        <v>23</v>
      </c>
      <c r="D11" s="151" t="s">
        <v>24</v>
      </c>
      <c r="E11" s="151" t="s">
        <v>25</v>
      </c>
      <c r="F11" s="151" t="s">
        <v>26</v>
      </c>
      <c r="G11" s="152" t="s">
        <v>44</v>
      </c>
      <c r="H11" s="96" t="s">
        <v>27</v>
      </c>
      <c r="I11" s="349">
        <v>2.5</v>
      </c>
      <c r="J11" s="349">
        <v>50</v>
      </c>
      <c r="K11" s="349">
        <v>97.5</v>
      </c>
      <c r="L11" s="249" t="s">
        <v>28</v>
      </c>
      <c r="M11" s="95" t="s">
        <v>29</v>
      </c>
      <c r="N11" s="95" t="s">
        <v>30</v>
      </c>
      <c r="O11" s="95" t="s">
        <v>31</v>
      </c>
      <c r="P11" s="95" t="s">
        <v>32</v>
      </c>
      <c r="Q11" s="95" t="s">
        <v>33</v>
      </c>
      <c r="R11" s="95" t="s">
        <v>62</v>
      </c>
      <c r="S11" s="97"/>
      <c r="U11" s="98" t="s">
        <v>8</v>
      </c>
    </row>
    <row r="12" spans="1:23">
      <c r="A12" s="112" t="s">
        <v>112</v>
      </c>
      <c r="B12" s="90" t="s">
        <v>118</v>
      </c>
      <c r="C12" s="113" t="s">
        <v>117</v>
      </c>
      <c r="D12" s="113">
        <v>1</v>
      </c>
      <c r="E12" s="113">
        <v>119</v>
      </c>
      <c r="F12" s="113">
        <v>211.1</v>
      </c>
      <c r="G12" s="115" t="s">
        <v>3</v>
      </c>
      <c r="H12" s="272">
        <v>5.242</v>
      </c>
      <c r="I12" s="285">
        <v>26.872780667699402</v>
      </c>
      <c r="J12" s="248">
        <v>33.106392581801202</v>
      </c>
      <c r="K12" s="118">
        <v>38.687472168948595</v>
      </c>
      <c r="L12" s="231" t="s">
        <v>35</v>
      </c>
      <c r="M12" s="108" t="s">
        <v>36</v>
      </c>
      <c r="N12" s="108" t="s">
        <v>115</v>
      </c>
      <c r="O12" s="108" t="s">
        <v>37</v>
      </c>
      <c r="P12" s="102"/>
      <c r="Q12" s="95"/>
      <c r="R12" s="95"/>
      <c r="S12" s="155"/>
      <c r="T12" s="156"/>
      <c r="U12" s="103" t="s">
        <v>113</v>
      </c>
    </row>
    <row r="13" spans="1:23">
      <c r="A13" s="112" t="s">
        <v>112</v>
      </c>
      <c r="B13" s="90" t="s">
        <v>118</v>
      </c>
      <c r="C13" s="113" t="s">
        <v>117</v>
      </c>
      <c r="D13" s="113">
        <v>1</v>
      </c>
      <c r="E13" s="113">
        <v>120</v>
      </c>
      <c r="F13" s="115">
        <v>211.11</v>
      </c>
      <c r="G13" s="115" t="s">
        <v>3</v>
      </c>
      <c r="H13" s="253">
        <v>5.0599999999999996</v>
      </c>
      <c r="I13" s="285">
        <v>26.342228531628546</v>
      </c>
      <c r="J13" s="248">
        <v>32.499171063489896</v>
      </c>
      <c r="K13" s="118">
        <v>37.908820199952885</v>
      </c>
      <c r="L13" s="274" t="s">
        <v>35</v>
      </c>
      <c r="M13" s="120" t="s">
        <v>65</v>
      </c>
      <c r="N13" s="120" t="s">
        <v>115</v>
      </c>
      <c r="O13" s="120" t="s">
        <v>64</v>
      </c>
      <c r="P13" s="121"/>
      <c r="Q13" s="121"/>
      <c r="R13" s="121"/>
      <c r="S13" s="115"/>
      <c r="T13" s="123"/>
      <c r="U13" s="176" t="s">
        <v>113</v>
      </c>
      <c r="V13" s="124"/>
    </row>
    <row r="14" spans="1:23">
      <c r="A14" s="112" t="s">
        <v>112</v>
      </c>
      <c r="B14" s="113" t="s">
        <v>118</v>
      </c>
      <c r="C14" s="113" t="s">
        <v>117</v>
      </c>
      <c r="D14" s="113">
        <v>1</v>
      </c>
      <c r="E14" s="113">
        <v>120</v>
      </c>
      <c r="F14" s="113"/>
      <c r="G14" s="113" t="s">
        <v>3</v>
      </c>
      <c r="H14" s="288">
        <v>5.28</v>
      </c>
      <c r="I14" s="285">
        <v>27.217147514704308</v>
      </c>
      <c r="J14" s="248">
        <v>33.2669271524259</v>
      </c>
      <c r="K14" s="118">
        <v>38.820947665100498</v>
      </c>
      <c r="L14" s="291" t="s">
        <v>35</v>
      </c>
      <c r="M14" s="120" t="s">
        <v>65</v>
      </c>
      <c r="N14" s="120" t="s">
        <v>115</v>
      </c>
      <c r="O14" s="120" t="s">
        <v>64</v>
      </c>
      <c r="P14" s="113"/>
      <c r="Q14" s="113"/>
      <c r="R14" s="113"/>
      <c r="S14" s="113"/>
      <c r="T14" s="177"/>
      <c r="U14" s="178" t="s">
        <v>132</v>
      </c>
      <c r="V14" s="124"/>
    </row>
    <row r="15" spans="1:23">
      <c r="A15" s="112" t="s">
        <v>112</v>
      </c>
      <c r="B15" s="113" t="s">
        <v>118</v>
      </c>
      <c r="C15" s="113" t="s">
        <v>117</v>
      </c>
      <c r="D15" s="113">
        <v>1</v>
      </c>
      <c r="E15" s="113">
        <v>120</v>
      </c>
      <c r="F15" s="113"/>
      <c r="G15" s="113" t="s">
        <v>3</v>
      </c>
      <c r="H15" s="288">
        <v>4.53</v>
      </c>
      <c r="I15" s="285">
        <v>25.490882526316931</v>
      </c>
      <c r="J15" s="248">
        <v>31.043172817338402</v>
      </c>
      <c r="K15" s="118">
        <v>36.688602437741871</v>
      </c>
      <c r="L15" s="291" t="s">
        <v>35</v>
      </c>
      <c r="M15" s="120" t="s">
        <v>65</v>
      </c>
      <c r="N15" s="120" t="s">
        <v>115</v>
      </c>
      <c r="O15" s="120" t="s">
        <v>64</v>
      </c>
      <c r="P15" s="113"/>
      <c r="Q15" s="113"/>
      <c r="R15" s="113"/>
      <c r="S15" s="113"/>
      <c r="T15" s="177"/>
      <c r="U15" s="178" t="s">
        <v>132</v>
      </c>
      <c r="V15" s="124"/>
    </row>
    <row r="16" spans="1:23">
      <c r="A16" s="112" t="s">
        <v>112</v>
      </c>
      <c r="B16" s="90" t="s">
        <v>118</v>
      </c>
      <c r="C16" s="113" t="s">
        <v>117</v>
      </c>
      <c r="D16" s="113">
        <v>1</v>
      </c>
      <c r="E16" s="113">
        <v>121</v>
      </c>
      <c r="F16" s="115">
        <v>211.12</v>
      </c>
      <c r="G16" s="115" t="s">
        <v>3</v>
      </c>
      <c r="H16" s="253">
        <v>4.4390000000000001</v>
      </c>
      <c r="I16" s="285">
        <v>24.953505777198203</v>
      </c>
      <c r="J16" s="248">
        <v>30.424212040307602</v>
      </c>
      <c r="K16" s="118">
        <v>36.428304322150879</v>
      </c>
      <c r="L16" s="274" t="s">
        <v>35</v>
      </c>
      <c r="M16" s="120" t="s">
        <v>65</v>
      </c>
      <c r="N16" s="120" t="s">
        <v>115</v>
      </c>
      <c r="O16" s="120" t="s">
        <v>64</v>
      </c>
      <c r="P16" s="121"/>
      <c r="Q16" s="121"/>
      <c r="R16" s="121"/>
      <c r="S16" s="115"/>
      <c r="T16" s="123"/>
      <c r="U16" s="176" t="s">
        <v>113</v>
      </c>
      <c r="V16" s="124"/>
    </row>
    <row r="17" spans="1:22">
      <c r="A17" s="112" t="s">
        <v>112</v>
      </c>
      <c r="B17" s="90" t="s">
        <v>118</v>
      </c>
      <c r="C17" s="113" t="s">
        <v>117</v>
      </c>
      <c r="D17" s="113">
        <v>1</v>
      </c>
      <c r="E17" s="113">
        <v>122</v>
      </c>
      <c r="F17" s="115">
        <v>211.13</v>
      </c>
      <c r="G17" s="115" t="s">
        <v>3</v>
      </c>
      <c r="H17" s="253">
        <v>5.0759999999999996</v>
      </c>
      <c r="I17" s="285">
        <v>26.768899732924027</v>
      </c>
      <c r="J17" s="248">
        <v>32.440876732545298</v>
      </c>
      <c r="K17" s="118">
        <v>37.879038158282306</v>
      </c>
      <c r="L17" s="274" t="s">
        <v>35</v>
      </c>
      <c r="M17" s="120" t="s">
        <v>65</v>
      </c>
      <c r="N17" s="120" t="s">
        <v>115</v>
      </c>
      <c r="O17" s="120" t="s">
        <v>64</v>
      </c>
      <c r="P17" s="121"/>
      <c r="Q17" s="121"/>
      <c r="R17" s="121"/>
      <c r="S17" s="115"/>
      <c r="T17" s="123"/>
      <c r="U17" s="176" t="s">
        <v>113</v>
      </c>
      <c r="V17" s="124"/>
    </row>
    <row r="18" spans="1:22">
      <c r="A18" s="112" t="s">
        <v>112</v>
      </c>
      <c r="B18" s="90" t="s">
        <v>118</v>
      </c>
      <c r="C18" s="113" t="s">
        <v>117</v>
      </c>
      <c r="D18" s="113">
        <v>1</v>
      </c>
      <c r="E18" s="113">
        <v>123</v>
      </c>
      <c r="F18" s="115">
        <v>211.14</v>
      </c>
      <c r="G18" s="115" t="s">
        <v>3</v>
      </c>
      <c r="H18" s="253">
        <v>4.8819999999999997</v>
      </c>
      <c r="I18" s="285">
        <v>26.17929102524522</v>
      </c>
      <c r="J18" s="248">
        <v>31.524431070731399</v>
      </c>
      <c r="K18" s="118">
        <v>37.45290829509905</v>
      </c>
      <c r="L18" s="274" t="s">
        <v>35</v>
      </c>
      <c r="M18" s="120" t="s">
        <v>65</v>
      </c>
      <c r="N18" s="120" t="s">
        <v>115</v>
      </c>
      <c r="O18" s="120" t="s">
        <v>64</v>
      </c>
      <c r="P18" s="121"/>
      <c r="Q18" s="121"/>
      <c r="R18" s="121"/>
      <c r="S18" s="115"/>
      <c r="T18" s="123"/>
      <c r="U18" s="176" t="s">
        <v>113</v>
      </c>
      <c r="V18" s="124"/>
    </row>
    <row r="19" spans="1:22">
      <c r="A19" s="112" t="s">
        <v>112</v>
      </c>
      <c r="B19" s="90" t="s">
        <v>118</v>
      </c>
      <c r="C19" s="113" t="s">
        <v>117</v>
      </c>
      <c r="D19" s="113">
        <v>1</v>
      </c>
      <c r="E19" s="113">
        <v>124</v>
      </c>
      <c r="F19" s="115">
        <v>211.15</v>
      </c>
      <c r="G19" s="115" t="s">
        <v>3</v>
      </c>
      <c r="H19" s="253">
        <v>5.0780000000000003</v>
      </c>
      <c r="I19" s="285">
        <v>26.782341244233432</v>
      </c>
      <c r="J19" s="248">
        <v>32.629146845593603</v>
      </c>
      <c r="K19" s="118">
        <v>38.503492205090865</v>
      </c>
      <c r="L19" s="274" t="s">
        <v>35</v>
      </c>
      <c r="M19" s="120" t="s">
        <v>65</v>
      </c>
      <c r="N19" s="120" t="s">
        <v>115</v>
      </c>
      <c r="O19" s="120" t="s">
        <v>64</v>
      </c>
      <c r="P19" s="121"/>
      <c r="Q19" s="121"/>
      <c r="R19" s="121"/>
      <c r="S19" s="115"/>
      <c r="T19" s="123"/>
      <c r="U19" s="176" t="s">
        <v>113</v>
      </c>
      <c r="V19" s="124"/>
    </row>
    <row r="20" spans="1:22">
      <c r="A20" s="112" t="s">
        <v>112</v>
      </c>
      <c r="B20" s="90" t="s">
        <v>118</v>
      </c>
      <c r="C20" s="113" t="s">
        <v>117</v>
      </c>
      <c r="D20" s="113">
        <v>1</v>
      </c>
      <c r="E20" s="113">
        <v>125</v>
      </c>
      <c r="F20" s="115">
        <v>211.16</v>
      </c>
      <c r="G20" s="115" t="s">
        <v>3</v>
      </c>
      <c r="H20" s="253">
        <v>5.0129999999999999</v>
      </c>
      <c r="I20" s="285">
        <v>26.889292220840947</v>
      </c>
      <c r="J20" s="248">
        <v>32.588354440382197</v>
      </c>
      <c r="K20" s="118">
        <v>38.612397765023118</v>
      </c>
      <c r="L20" s="274" t="s">
        <v>35</v>
      </c>
      <c r="M20" s="120" t="s">
        <v>65</v>
      </c>
      <c r="N20" s="120" t="s">
        <v>115</v>
      </c>
      <c r="O20" s="120" t="s">
        <v>64</v>
      </c>
      <c r="P20" s="121"/>
      <c r="Q20" s="121"/>
      <c r="R20" s="121"/>
      <c r="S20" s="115"/>
      <c r="T20" s="123"/>
      <c r="U20" s="176" t="s">
        <v>113</v>
      </c>
      <c r="V20" s="124"/>
    </row>
    <row r="21" spans="1:22">
      <c r="A21" s="112" t="s">
        <v>112</v>
      </c>
      <c r="B21" s="113" t="s">
        <v>118</v>
      </c>
      <c r="C21" s="113" t="s">
        <v>117</v>
      </c>
      <c r="D21" s="113">
        <v>1</v>
      </c>
      <c r="E21" s="113">
        <v>125</v>
      </c>
      <c r="F21" s="113"/>
      <c r="G21" s="113" t="s">
        <v>3</v>
      </c>
      <c r="H21" s="288">
        <v>4.92</v>
      </c>
      <c r="I21" s="285">
        <v>26.303221272937741</v>
      </c>
      <c r="J21" s="248">
        <v>31.945374856730599</v>
      </c>
      <c r="K21" s="118">
        <v>37.276493843996576</v>
      </c>
      <c r="L21" s="291" t="s">
        <v>35</v>
      </c>
      <c r="M21" s="120" t="s">
        <v>65</v>
      </c>
      <c r="N21" s="120" t="s">
        <v>115</v>
      </c>
      <c r="O21" s="120" t="s">
        <v>64</v>
      </c>
      <c r="P21" s="113"/>
      <c r="Q21" s="113"/>
      <c r="R21" s="113"/>
      <c r="S21" s="113"/>
      <c r="T21" s="177"/>
      <c r="U21" s="178" t="s">
        <v>132</v>
      </c>
      <c r="V21" s="124"/>
    </row>
    <row r="22" spans="1:22">
      <c r="A22" s="112" t="s">
        <v>112</v>
      </c>
      <c r="B22" s="113" t="s">
        <v>118</v>
      </c>
      <c r="C22" s="113" t="s">
        <v>117</v>
      </c>
      <c r="D22" s="113">
        <v>1</v>
      </c>
      <c r="E22" s="113">
        <v>125</v>
      </c>
      <c r="F22" s="113"/>
      <c r="G22" s="113" t="s">
        <v>3</v>
      </c>
      <c r="H22" s="288">
        <v>4.7699999999999996</v>
      </c>
      <c r="I22" s="285">
        <v>26.178024059901691</v>
      </c>
      <c r="J22" s="248">
        <v>31.951953669235301</v>
      </c>
      <c r="K22" s="118">
        <v>37.28874088504913</v>
      </c>
      <c r="L22" s="291" t="s">
        <v>35</v>
      </c>
      <c r="M22" s="120" t="s">
        <v>65</v>
      </c>
      <c r="N22" s="120" t="s">
        <v>115</v>
      </c>
      <c r="O22" s="120" t="s">
        <v>64</v>
      </c>
      <c r="P22" s="113"/>
      <c r="Q22" s="113"/>
      <c r="R22" s="113"/>
      <c r="S22" s="113"/>
      <c r="T22" s="177"/>
      <c r="U22" s="178" t="s">
        <v>132</v>
      </c>
      <c r="V22" s="124"/>
    </row>
    <row r="23" spans="1:22">
      <c r="A23" s="112" t="s">
        <v>112</v>
      </c>
      <c r="B23" s="90" t="s">
        <v>118</v>
      </c>
      <c r="C23" s="113" t="s">
        <v>117</v>
      </c>
      <c r="D23" s="113">
        <v>1</v>
      </c>
      <c r="E23" s="113">
        <v>126</v>
      </c>
      <c r="F23" s="115">
        <v>211.17</v>
      </c>
      <c r="G23" s="115" t="s">
        <v>3</v>
      </c>
      <c r="H23" s="253">
        <v>5.3559999999999999</v>
      </c>
      <c r="I23" s="285">
        <v>27.675122791876341</v>
      </c>
      <c r="J23" s="248">
        <v>33.675131495905902</v>
      </c>
      <c r="K23" s="118">
        <v>39.383594915125499</v>
      </c>
      <c r="L23" s="274" t="s">
        <v>35</v>
      </c>
      <c r="M23" s="120" t="s">
        <v>65</v>
      </c>
      <c r="N23" s="120" t="s">
        <v>115</v>
      </c>
      <c r="O23" s="120" t="s">
        <v>64</v>
      </c>
      <c r="P23" s="121"/>
      <c r="Q23" s="121"/>
      <c r="R23" s="121"/>
      <c r="S23" s="115"/>
      <c r="T23" s="123"/>
      <c r="U23" s="176" t="s">
        <v>113</v>
      </c>
      <c r="V23" s="124"/>
    </row>
    <row r="24" spans="1:22">
      <c r="A24" s="112" t="s">
        <v>112</v>
      </c>
      <c r="B24" s="90" t="s">
        <v>118</v>
      </c>
      <c r="C24" s="113" t="s">
        <v>117</v>
      </c>
      <c r="D24" s="113">
        <v>1</v>
      </c>
      <c r="E24" s="113">
        <v>127</v>
      </c>
      <c r="F24" s="115">
        <v>211.18</v>
      </c>
      <c r="G24" s="115" t="s">
        <v>3</v>
      </c>
      <c r="H24" s="253">
        <v>5.327</v>
      </c>
      <c r="I24" s="285">
        <v>27.500614388069412</v>
      </c>
      <c r="J24" s="248">
        <v>33.396881987580002</v>
      </c>
      <c r="K24" s="118">
        <v>39.168424191747384</v>
      </c>
      <c r="L24" s="274" t="s">
        <v>35</v>
      </c>
      <c r="M24" s="120" t="s">
        <v>65</v>
      </c>
      <c r="N24" s="120" t="s">
        <v>115</v>
      </c>
      <c r="O24" s="120" t="s">
        <v>64</v>
      </c>
      <c r="P24" s="121"/>
      <c r="Q24" s="121"/>
      <c r="R24" s="121"/>
      <c r="S24" s="115"/>
      <c r="T24" s="123"/>
      <c r="U24" s="176" t="s">
        <v>113</v>
      </c>
      <c r="V24" s="124"/>
    </row>
    <row r="25" spans="1:22">
      <c r="A25" s="112" t="s">
        <v>112</v>
      </c>
      <c r="B25" s="113" t="s">
        <v>118</v>
      </c>
      <c r="C25" s="113" t="s">
        <v>117</v>
      </c>
      <c r="D25" s="113">
        <v>1</v>
      </c>
      <c r="E25" s="113">
        <v>127</v>
      </c>
      <c r="F25" s="113"/>
      <c r="G25" s="113" t="s">
        <v>3</v>
      </c>
      <c r="H25" s="288">
        <v>4.68</v>
      </c>
      <c r="I25" s="285">
        <v>25.584868446833777</v>
      </c>
      <c r="J25" s="248">
        <v>31.102318383872198</v>
      </c>
      <c r="K25" s="118">
        <v>36.719338813256286</v>
      </c>
      <c r="L25" s="291" t="s">
        <v>35</v>
      </c>
      <c r="M25" s="120" t="s">
        <v>65</v>
      </c>
      <c r="N25" s="120" t="s">
        <v>115</v>
      </c>
      <c r="O25" s="120" t="s">
        <v>64</v>
      </c>
      <c r="P25" s="113"/>
      <c r="Q25" s="113"/>
      <c r="R25" s="113"/>
      <c r="S25" s="113"/>
      <c r="T25" s="177"/>
      <c r="U25" s="178" t="s">
        <v>132</v>
      </c>
      <c r="V25" s="124"/>
    </row>
    <row r="26" spans="1:22">
      <c r="A26" s="112" t="s">
        <v>112</v>
      </c>
      <c r="B26" s="113" t="s">
        <v>118</v>
      </c>
      <c r="C26" s="113" t="s">
        <v>117</v>
      </c>
      <c r="D26" s="113">
        <v>1</v>
      </c>
      <c r="E26" s="113">
        <v>127</v>
      </c>
      <c r="F26" s="113"/>
      <c r="G26" s="113" t="s">
        <v>3</v>
      </c>
      <c r="H26" s="288">
        <v>4.33</v>
      </c>
      <c r="I26" s="285">
        <v>24.693001435062232</v>
      </c>
      <c r="J26" s="248">
        <v>30.023682614097801</v>
      </c>
      <c r="K26" s="118">
        <v>35.251797785713968</v>
      </c>
      <c r="L26" s="291" t="s">
        <v>35</v>
      </c>
      <c r="M26" s="120" t="s">
        <v>65</v>
      </c>
      <c r="N26" s="120" t="s">
        <v>115</v>
      </c>
      <c r="O26" s="120" t="s">
        <v>64</v>
      </c>
      <c r="P26" s="113"/>
      <c r="Q26" s="113"/>
      <c r="R26" s="113"/>
      <c r="S26" s="113"/>
      <c r="T26" s="177"/>
      <c r="U26" s="178" t="s">
        <v>132</v>
      </c>
      <c r="V26" s="124"/>
    </row>
    <row r="27" spans="1:22">
      <c r="A27" s="112" t="s">
        <v>112</v>
      </c>
      <c r="B27" s="90" t="s">
        <v>118</v>
      </c>
      <c r="C27" s="113" t="s">
        <v>117</v>
      </c>
      <c r="D27" s="113">
        <v>1</v>
      </c>
      <c r="E27" s="113">
        <v>128</v>
      </c>
      <c r="F27" s="115">
        <v>211.19</v>
      </c>
      <c r="G27" s="115" t="s">
        <v>3</v>
      </c>
      <c r="H27" s="253">
        <v>5.2939999999999996</v>
      </c>
      <c r="I27" s="285">
        <v>27.437401903465538</v>
      </c>
      <c r="J27" s="248">
        <v>33.247986100691499</v>
      </c>
      <c r="K27" s="118">
        <v>38.89820390999013</v>
      </c>
      <c r="L27" s="274" t="s">
        <v>35</v>
      </c>
      <c r="M27" s="120" t="s">
        <v>65</v>
      </c>
      <c r="N27" s="120" t="s">
        <v>115</v>
      </c>
      <c r="O27" s="120" t="s">
        <v>64</v>
      </c>
      <c r="P27" s="121"/>
      <c r="Q27" s="121"/>
      <c r="R27" s="121"/>
      <c r="S27" s="115"/>
      <c r="T27" s="123"/>
      <c r="U27" s="176" t="s">
        <v>113</v>
      </c>
      <c r="V27" s="124"/>
    </row>
    <row r="28" spans="1:22">
      <c r="A28" s="112" t="s">
        <v>112</v>
      </c>
      <c r="B28" s="90" t="s">
        <v>118</v>
      </c>
      <c r="C28" s="113" t="s">
        <v>117</v>
      </c>
      <c r="D28" s="113">
        <v>1</v>
      </c>
      <c r="E28" s="113">
        <v>129</v>
      </c>
      <c r="F28" s="115">
        <v>211.2</v>
      </c>
      <c r="G28" s="115" t="s">
        <v>3</v>
      </c>
      <c r="H28" s="253">
        <v>5.4160000000000004</v>
      </c>
      <c r="I28" s="285">
        <v>28.164141423142311</v>
      </c>
      <c r="J28" s="248">
        <v>34.1263033286995</v>
      </c>
      <c r="K28" s="118">
        <v>39.775208024984508</v>
      </c>
      <c r="L28" s="274" t="s">
        <v>35</v>
      </c>
      <c r="M28" s="120" t="s">
        <v>65</v>
      </c>
      <c r="N28" s="120" t="s">
        <v>115</v>
      </c>
      <c r="O28" s="120" t="s">
        <v>64</v>
      </c>
      <c r="P28" s="121"/>
      <c r="Q28" s="121"/>
      <c r="R28" s="121"/>
      <c r="S28" s="115"/>
      <c r="T28" s="123"/>
      <c r="U28" s="176" t="s">
        <v>113</v>
      </c>
      <c r="V28" s="124"/>
    </row>
    <row r="29" spans="1:22">
      <c r="A29" s="112" t="s">
        <v>112</v>
      </c>
      <c r="B29" s="90" t="s">
        <v>118</v>
      </c>
      <c r="C29" s="113" t="s">
        <v>117</v>
      </c>
      <c r="D29" s="113">
        <v>1</v>
      </c>
      <c r="E29" s="113">
        <v>130</v>
      </c>
      <c r="F29" s="115">
        <v>211.21</v>
      </c>
      <c r="G29" s="115" t="s">
        <v>3</v>
      </c>
      <c r="H29" s="253">
        <v>5.9240000000000004</v>
      </c>
      <c r="I29" s="285">
        <v>28.700637247736982</v>
      </c>
      <c r="J29" s="248">
        <v>35.040658424140702</v>
      </c>
      <c r="K29" s="118">
        <v>40.474447908215964</v>
      </c>
      <c r="L29" s="274" t="s">
        <v>35</v>
      </c>
      <c r="M29" s="120" t="s">
        <v>65</v>
      </c>
      <c r="N29" s="120" t="s">
        <v>115</v>
      </c>
      <c r="O29" s="120" t="s">
        <v>64</v>
      </c>
      <c r="P29" s="121"/>
      <c r="Q29" s="121"/>
      <c r="R29" s="121"/>
      <c r="S29" s="115"/>
      <c r="T29" s="123"/>
      <c r="U29" s="176" t="s">
        <v>113</v>
      </c>
      <c r="V29" s="124"/>
    </row>
    <row r="30" spans="1:22">
      <c r="A30" s="112" t="s">
        <v>112</v>
      </c>
      <c r="B30" s="113" t="s">
        <v>118</v>
      </c>
      <c r="C30" s="113" t="s">
        <v>117</v>
      </c>
      <c r="D30" s="113">
        <v>1</v>
      </c>
      <c r="E30" s="113">
        <v>130</v>
      </c>
      <c r="F30" s="113"/>
      <c r="G30" s="113" t="s">
        <v>3</v>
      </c>
      <c r="H30" s="288">
        <v>5.13</v>
      </c>
      <c r="I30" s="285">
        <v>26.961415960798359</v>
      </c>
      <c r="J30" s="248">
        <v>33.0912522501296</v>
      </c>
      <c r="K30" s="118">
        <v>38.230467746251151</v>
      </c>
      <c r="L30" s="291" t="s">
        <v>35</v>
      </c>
      <c r="M30" s="120" t="s">
        <v>65</v>
      </c>
      <c r="N30" s="120" t="s">
        <v>115</v>
      </c>
      <c r="O30" s="120" t="s">
        <v>64</v>
      </c>
      <c r="P30" s="113"/>
      <c r="Q30" s="113"/>
      <c r="R30" s="113"/>
      <c r="S30" s="113"/>
      <c r="T30" s="177"/>
      <c r="U30" s="178" t="s">
        <v>132</v>
      </c>
      <c r="V30" s="124"/>
    </row>
    <row r="31" spans="1:22">
      <c r="A31" s="112" t="s">
        <v>112</v>
      </c>
      <c r="B31" s="113" t="s">
        <v>118</v>
      </c>
      <c r="C31" s="113" t="s">
        <v>117</v>
      </c>
      <c r="D31" s="113">
        <v>1</v>
      </c>
      <c r="E31" s="113">
        <v>130</v>
      </c>
      <c r="F31" s="113"/>
      <c r="G31" s="113" t="s">
        <v>3</v>
      </c>
      <c r="H31" s="288">
        <v>4.8899999999999997</v>
      </c>
      <c r="I31" s="285">
        <v>26.331356180013792</v>
      </c>
      <c r="J31" s="248">
        <v>32.064505760313502</v>
      </c>
      <c r="K31" s="118">
        <v>37.57891688283425</v>
      </c>
      <c r="L31" s="291" t="s">
        <v>35</v>
      </c>
      <c r="M31" s="120" t="s">
        <v>65</v>
      </c>
      <c r="N31" s="120" t="s">
        <v>115</v>
      </c>
      <c r="O31" s="120" t="s">
        <v>64</v>
      </c>
      <c r="P31" s="113"/>
      <c r="Q31" s="113"/>
      <c r="R31" s="113"/>
      <c r="S31" s="113"/>
      <c r="T31" s="177"/>
      <c r="U31" s="178" t="s">
        <v>132</v>
      </c>
      <c r="V31" s="124"/>
    </row>
    <row r="32" spans="1:22">
      <c r="A32" s="112" t="s">
        <v>112</v>
      </c>
      <c r="B32" s="90" t="s">
        <v>118</v>
      </c>
      <c r="C32" s="113" t="s">
        <v>117</v>
      </c>
      <c r="D32" s="113">
        <v>1</v>
      </c>
      <c r="E32" s="113">
        <v>131</v>
      </c>
      <c r="F32" s="115">
        <v>211.22</v>
      </c>
      <c r="G32" s="115" t="s">
        <v>3</v>
      </c>
      <c r="H32" s="253">
        <v>4.891</v>
      </c>
      <c r="I32" s="285">
        <v>25.98715656180919</v>
      </c>
      <c r="J32" s="248">
        <v>31.934314503409201</v>
      </c>
      <c r="K32" s="118">
        <v>37.33511919170617</v>
      </c>
      <c r="L32" s="274" t="s">
        <v>35</v>
      </c>
      <c r="M32" s="120" t="s">
        <v>65</v>
      </c>
      <c r="N32" s="120" t="s">
        <v>115</v>
      </c>
      <c r="O32" s="120" t="s">
        <v>64</v>
      </c>
      <c r="P32" s="121"/>
      <c r="Q32" s="121"/>
      <c r="R32" s="121"/>
      <c r="S32" s="115"/>
      <c r="T32" s="123"/>
      <c r="U32" s="176" t="s">
        <v>113</v>
      </c>
      <c r="V32" s="124"/>
    </row>
    <row r="33" spans="1:22">
      <c r="A33" s="112" t="s">
        <v>112</v>
      </c>
      <c r="B33" s="90" t="s">
        <v>118</v>
      </c>
      <c r="C33" s="113" t="s">
        <v>117</v>
      </c>
      <c r="D33" s="113">
        <v>1</v>
      </c>
      <c r="E33" s="113">
        <v>132</v>
      </c>
      <c r="F33" s="115">
        <v>211.23</v>
      </c>
      <c r="G33" s="115" t="s">
        <v>3</v>
      </c>
      <c r="H33" s="253">
        <v>4.7370000000000001</v>
      </c>
      <c r="I33" s="285">
        <v>26.513384063962899</v>
      </c>
      <c r="J33" s="248">
        <v>31.785120422690898</v>
      </c>
      <c r="K33" s="118">
        <v>37.493596196009435</v>
      </c>
      <c r="L33" s="274" t="s">
        <v>35</v>
      </c>
      <c r="M33" s="120" t="s">
        <v>65</v>
      </c>
      <c r="N33" s="120" t="s">
        <v>115</v>
      </c>
      <c r="O33" s="120" t="s">
        <v>64</v>
      </c>
      <c r="P33" s="121"/>
      <c r="Q33" s="121"/>
      <c r="R33" s="121"/>
      <c r="S33" s="115"/>
      <c r="T33" s="123"/>
      <c r="U33" s="176" t="s">
        <v>113</v>
      </c>
      <c r="V33" s="124"/>
    </row>
    <row r="34" spans="1:22">
      <c r="A34" s="112" t="s">
        <v>112</v>
      </c>
      <c r="B34" s="113" t="s">
        <v>118</v>
      </c>
      <c r="C34" s="113" t="s">
        <v>117</v>
      </c>
      <c r="D34" s="113">
        <v>1</v>
      </c>
      <c r="E34" s="113">
        <v>132</v>
      </c>
      <c r="F34" s="113"/>
      <c r="G34" s="113" t="s">
        <v>3</v>
      </c>
      <c r="H34" s="288">
        <v>5.21</v>
      </c>
      <c r="I34" s="285">
        <v>27.268514236747141</v>
      </c>
      <c r="J34" s="248">
        <v>33.1506248593953</v>
      </c>
      <c r="K34" s="118">
        <v>38.865115536564403</v>
      </c>
      <c r="L34" s="291" t="s">
        <v>35</v>
      </c>
      <c r="M34" s="120" t="s">
        <v>65</v>
      </c>
      <c r="N34" s="120" t="s">
        <v>115</v>
      </c>
      <c r="O34" s="120" t="s">
        <v>64</v>
      </c>
      <c r="P34" s="113"/>
      <c r="Q34" s="113"/>
      <c r="R34" s="113"/>
      <c r="S34" s="113"/>
      <c r="T34" s="177"/>
      <c r="U34" s="178" t="s">
        <v>132</v>
      </c>
      <c r="V34" s="124"/>
    </row>
    <row r="35" spans="1:22">
      <c r="A35" s="112" t="s">
        <v>112</v>
      </c>
      <c r="B35" s="90" t="s">
        <v>118</v>
      </c>
      <c r="C35" s="113" t="s">
        <v>117</v>
      </c>
      <c r="D35" s="113">
        <v>1</v>
      </c>
      <c r="E35" s="113">
        <v>133</v>
      </c>
      <c r="F35" s="115">
        <v>211.24</v>
      </c>
      <c r="G35" s="115" t="s">
        <v>3</v>
      </c>
      <c r="H35" s="253">
        <v>4.5670000000000002</v>
      </c>
      <c r="I35" s="285">
        <v>25.741892271222309</v>
      </c>
      <c r="J35" s="248">
        <v>30.924643969418799</v>
      </c>
      <c r="K35" s="118">
        <v>36.468038175738201</v>
      </c>
      <c r="L35" s="274" t="s">
        <v>35</v>
      </c>
      <c r="M35" s="120" t="s">
        <v>65</v>
      </c>
      <c r="N35" s="120" t="s">
        <v>115</v>
      </c>
      <c r="O35" s="120" t="s">
        <v>64</v>
      </c>
      <c r="P35" s="121"/>
      <c r="Q35" s="121"/>
      <c r="R35" s="121"/>
      <c r="S35" s="115"/>
      <c r="T35" s="123"/>
      <c r="U35" s="176" t="s">
        <v>113</v>
      </c>
      <c r="V35" s="124"/>
    </row>
    <row r="36" spans="1:22">
      <c r="A36" s="112" t="s">
        <v>112</v>
      </c>
      <c r="B36" s="90" t="s">
        <v>118</v>
      </c>
      <c r="C36" s="113" t="s">
        <v>117</v>
      </c>
      <c r="D36" s="113">
        <v>1</v>
      </c>
      <c r="E36" s="113">
        <v>134</v>
      </c>
      <c r="F36" s="115">
        <v>211.25</v>
      </c>
      <c r="G36" s="115" t="s">
        <v>3</v>
      </c>
      <c r="H36" s="253">
        <v>4.1879999999999997</v>
      </c>
      <c r="I36" s="285">
        <v>24.083248519979062</v>
      </c>
      <c r="J36" s="248">
        <v>29.622086627412202</v>
      </c>
      <c r="K36" s="118">
        <v>34.7874413290767</v>
      </c>
      <c r="L36" s="274" t="s">
        <v>35</v>
      </c>
      <c r="M36" s="120" t="s">
        <v>65</v>
      </c>
      <c r="N36" s="120" t="s">
        <v>115</v>
      </c>
      <c r="O36" s="120" t="s">
        <v>64</v>
      </c>
      <c r="P36" s="121"/>
      <c r="Q36" s="121"/>
      <c r="R36" s="121"/>
      <c r="S36" s="115"/>
      <c r="T36" s="123"/>
      <c r="U36" s="176" t="s">
        <v>113</v>
      </c>
      <c r="V36" s="124"/>
    </row>
    <row r="37" spans="1:22">
      <c r="A37" s="112" t="s">
        <v>112</v>
      </c>
      <c r="B37" s="113" t="s">
        <v>118</v>
      </c>
      <c r="C37" s="113" t="s">
        <v>117</v>
      </c>
      <c r="D37" s="113">
        <v>1</v>
      </c>
      <c r="E37" s="113">
        <v>137</v>
      </c>
      <c r="F37" s="113"/>
      <c r="G37" s="113" t="s">
        <v>219</v>
      </c>
      <c r="H37" s="288">
        <v>3.26</v>
      </c>
      <c r="I37" s="283">
        <v>24.642102993525899</v>
      </c>
      <c r="J37" s="257">
        <v>27.746572493833501</v>
      </c>
      <c r="K37" s="205">
        <v>31.105979528450479</v>
      </c>
      <c r="L37" s="291" t="s">
        <v>35</v>
      </c>
      <c r="M37" s="120" t="s">
        <v>65</v>
      </c>
      <c r="N37" s="120" t="s">
        <v>115</v>
      </c>
      <c r="O37" s="120" t="s">
        <v>64</v>
      </c>
      <c r="P37" s="113"/>
      <c r="Q37" s="113"/>
      <c r="R37" s="113"/>
      <c r="S37" s="113"/>
      <c r="T37" s="177"/>
      <c r="U37" s="178" t="s">
        <v>132</v>
      </c>
      <c r="V37" s="124"/>
    </row>
    <row r="38" spans="1:22">
      <c r="A38" s="112" t="s">
        <v>112</v>
      </c>
      <c r="B38" s="113" t="s">
        <v>118</v>
      </c>
      <c r="C38" s="113" t="s">
        <v>117</v>
      </c>
      <c r="D38" s="113">
        <v>1</v>
      </c>
      <c r="E38" s="113">
        <v>137</v>
      </c>
      <c r="F38" s="113"/>
      <c r="G38" s="113" t="s">
        <v>219</v>
      </c>
      <c r="H38" s="288">
        <v>3.58</v>
      </c>
      <c r="I38" s="283">
        <v>25.548000789684838</v>
      </c>
      <c r="J38" s="257">
        <v>29.058322558031598</v>
      </c>
      <c r="K38" s="205">
        <v>32.207409362750255</v>
      </c>
      <c r="L38" s="291" t="s">
        <v>35</v>
      </c>
      <c r="M38" s="120" t="s">
        <v>65</v>
      </c>
      <c r="N38" s="120" t="s">
        <v>115</v>
      </c>
      <c r="O38" s="120" t="s">
        <v>64</v>
      </c>
      <c r="P38" s="113"/>
      <c r="Q38" s="113"/>
      <c r="R38" s="113"/>
      <c r="S38" s="113"/>
      <c r="T38" s="177"/>
      <c r="U38" s="178" t="s">
        <v>132</v>
      </c>
      <c r="V38" s="124"/>
    </row>
    <row r="39" spans="1:22">
      <c r="A39" s="112" t="s">
        <v>112</v>
      </c>
      <c r="B39" s="113" t="s">
        <v>118</v>
      </c>
      <c r="C39" s="113" t="s">
        <v>117</v>
      </c>
      <c r="D39" s="113">
        <v>1</v>
      </c>
      <c r="E39" s="113">
        <v>139</v>
      </c>
      <c r="F39" s="113">
        <v>211.3</v>
      </c>
      <c r="G39" s="113" t="s">
        <v>219</v>
      </c>
      <c r="H39" s="288">
        <v>3.6440000000000001</v>
      </c>
      <c r="I39" s="283">
        <v>25.91259751946308</v>
      </c>
      <c r="J39" s="257">
        <v>29.2707412462597</v>
      </c>
      <c r="K39" s="205">
        <v>32.673098578137697</v>
      </c>
      <c r="L39" s="291" t="s">
        <v>35</v>
      </c>
      <c r="M39" s="120" t="s">
        <v>65</v>
      </c>
      <c r="N39" s="120" t="s">
        <v>115</v>
      </c>
      <c r="O39" s="120" t="s">
        <v>64</v>
      </c>
      <c r="P39" s="113"/>
      <c r="Q39" s="113"/>
      <c r="R39" s="113"/>
      <c r="S39" s="113"/>
      <c r="T39" s="177"/>
      <c r="U39" s="178" t="s">
        <v>113</v>
      </c>
    </row>
    <row r="40" spans="1:22">
      <c r="A40" s="112" t="s">
        <v>112</v>
      </c>
      <c r="B40" s="113" t="s">
        <v>118</v>
      </c>
      <c r="C40" s="113" t="s">
        <v>117</v>
      </c>
      <c r="D40" s="113">
        <v>1</v>
      </c>
      <c r="E40" s="113">
        <v>141</v>
      </c>
      <c r="F40" s="113"/>
      <c r="G40" s="113" t="s">
        <v>219</v>
      </c>
      <c r="H40" s="288">
        <v>3.2</v>
      </c>
      <c r="I40" s="283">
        <v>24.13922959797598</v>
      </c>
      <c r="J40" s="257">
        <v>27.372327335158399</v>
      </c>
      <c r="K40" s="205">
        <v>30.450322713094319</v>
      </c>
      <c r="L40" s="291" t="s">
        <v>35</v>
      </c>
      <c r="M40" s="120" t="s">
        <v>65</v>
      </c>
      <c r="N40" s="120" t="s">
        <v>115</v>
      </c>
      <c r="O40" s="120" t="s">
        <v>64</v>
      </c>
      <c r="P40" s="113"/>
      <c r="Q40" s="113"/>
      <c r="R40" s="113"/>
      <c r="S40" s="113"/>
      <c r="T40" s="177"/>
      <c r="U40" s="178" t="s">
        <v>132</v>
      </c>
    </row>
    <row r="41" spans="1:22">
      <c r="A41" s="112" t="s">
        <v>112</v>
      </c>
      <c r="B41" s="113" t="s">
        <v>118</v>
      </c>
      <c r="C41" s="113" t="s">
        <v>117</v>
      </c>
      <c r="D41" s="113">
        <v>1</v>
      </c>
      <c r="E41" s="113">
        <v>142</v>
      </c>
      <c r="F41" s="113"/>
      <c r="G41" s="113" t="s">
        <v>219</v>
      </c>
      <c r="H41" s="288">
        <v>3.34</v>
      </c>
      <c r="I41" s="283">
        <v>24.767017708455111</v>
      </c>
      <c r="J41" s="257">
        <v>27.751598745156901</v>
      </c>
      <c r="K41" s="205">
        <v>30.97592884837977</v>
      </c>
      <c r="L41" s="291" t="s">
        <v>35</v>
      </c>
      <c r="M41" s="120" t="s">
        <v>65</v>
      </c>
      <c r="N41" s="120" t="s">
        <v>115</v>
      </c>
      <c r="O41" s="120" t="s">
        <v>64</v>
      </c>
      <c r="P41" s="113"/>
      <c r="Q41" s="113"/>
      <c r="R41" s="113"/>
      <c r="S41" s="113"/>
      <c r="T41" s="177"/>
      <c r="U41" s="178" t="s">
        <v>132</v>
      </c>
    </row>
    <row r="42" spans="1:22">
      <c r="A42" s="112" t="s">
        <v>112</v>
      </c>
      <c r="B42" s="113" t="s">
        <v>118</v>
      </c>
      <c r="C42" s="113" t="s">
        <v>117</v>
      </c>
      <c r="D42" s="113">
        <v>1</v>
      </c>
      <c r="E42" s="113">
        <v>143</v>
      </c>
      <c r="F42" s="113"/>
      <c r="G42" s="113" t="s">
        <v>219</v>
      </c>
      <c r="H42" s="288">
        <v>3.27</v>
      </c>
      <c r="I42" s="283">
        <v>24.159389133515578</v>
      </c>
      <c r="J42" s="257">
        <v>27.518632875462099</v>
      </c>
      <c r="K42" s="205">
        <v>30.576904780506368</v>
      </c>
      <c r="L42" s="291" t="s">
        <v>35</v>
      </c>
      <c r="M42" s="120" t="s">
        <v>65</v>
      </c>
      <c r="N42" s="120" t="s">
        <v>115</v>
      </c>
      <c r="O42" s="120" t="s">
        <v>64</v>
      </c>
      <c r="P42" s="113"/>
      <c r="Q42" s="113"/>
      <c r="R42" s="113"/>
      <c r="S42" s="113"/>
      <c r="T42" s="177"/>
      <c r="U42" s="178" t="s">
        <v>132</v>
      </c>
    </row>
    <row r="43" spans="1:22">
      <c r="A43" s="112" t="s">
        <v>112</v>
      </c>
      <c r="B43" s="113" t="s">
        <v>118</v>
      </c>
      <c r="C43" s="113" t="s">
        <v>117</v>
      </c>
      <c r="D43" s="113">
        <v>1</v>
      </c>
      <c r="E43" s="113">
        <v>144</v>
      </c>
      <c r="F43" s="113">
        <v>211.35</v>
      </c>
      <c r="G43" s="113" t="s">
        <v>219</v>
      </c>
      <c r="H43" s="288">
        <v>3.6179999999999999</v>
      </c>
      <c r="I43" s="283">
        <v>25.675016206379809</v>
      </c>
      <c r="J43" s="257">
        <v>29.291528762391501</v>
      </c>
      <c r="K43" s="205">
        <v>32.663924523928088</v>
      </c>
      <c r="L43" s="291" t="s">
        <v>35</v>
      </c>
      <c r="M43" s="120" t="s">
        <v>65</v>
      </c>
      <c r="N43" s="120" t="s">
        <v>115</v>
      </c>
      <c r="O43" s="120" t="s">
        <v>64</v>
      </c>
      <c r="P43" s="113"/>
      <c r="Q43" s="113"/>
      <c r="R43" s="113"/>
      <c r="S43" s="113"/>
      <c r="T43" s="177"/>
      <c r="U43" s="178" t="s">
        <v>113</v>
      </c>
    </row>
    <row r="44" spans="1:22">
      <c r="A44" s="112" t="s">
        <v>112</v>
      </c>
      <c r="B44" s="113" t="s">
        <v>118</v>
      </c>
      <c r="C44" s="113" t="s">
        <v>117</v>
      </c>
      <c r="D44" s="113">
        <v>1</v>
      </c>
      <c r="E44" s="113">
        <v>144</v>
      </c>
      <c r="F44" s="113"/>
      <c r="G44" s="113" t="s">
        <v>219</v>
      </c>
      <c r="H44" s="288">
        <v>3.44</v>
      </c>
      <c r="I44" s="283">
        <v>25.208364185591172</v>
      </c>
      <c r="J44" s="257">
        <v>28.584824498406601</v>
      </c>
      <c r="K44" s="205">
        <v>31.746894707232322</v>
      </c>
      <c r="L44" s="291" t="s">
        <v>35</v>
      </c>
      <c r="M44" s="120" t="s">
        <v>65</v>
      </c>
      <c r="N44" s="120" t="s">
        <v>115</v>
      </c>
      <c r="O44" s="120" t="s">
        <v>64</v>
      </c>
      <c r="P44" s="113"/>
      <c r="Q44" s="113"/>
      <c r="R44" s="113"/>
      <c r="S44" s="113"/>
      <c r="T44" s="177"/>
      <c r="U44" s="178" t="s">
        <v>132</v>
      </c>
    </row>
    <row r="45" spans="1:22">
      <c r="A45" s="112" t="s">
        <v>112</v>
      </c>
      <c r="B45" s="113" t="s">
        <v>118</v>
      </c>
      <c r="C45" s="113" t="s">
        <v>117</v>
      </c>
      <c r="D45" s="113">
        <v>1</v>
      </c>
      <c r="E45" s="113">
        <v>148</v>
      </c>
      <c r="F45" s="113">
        <v>211.39</v>
      </c>
      <c r="G45" s="113" t="s">
        <v>219</v>
      </c>
      <c r="H45" s="288">
        <v>3.512</v>
      </c>
      <c r="I45" s="283">
        <v>25.481081478935</v>
      </c>
      <c r="J45" s="257">
        <v>28.770267108789199</v>
      </c>
      <c r="K45" s="205">
        <v>32.1679140896441</v>
      </c>
      <c r="L45" s="291" t="s">
        <v>35</v>
      </c>
      <c r="M45" s="120" t="s">
        <v>65</v>
      </c>
      <c r="N45" s="120" t="s">
        <v>115</v>
      </c>
      <c r="O45" s="120" t="s">
        <v>64</v>
      </c>
      <c r="P45" s="113"/>
      <c r="Q45" s="113"/>
      <c r="R45" s="113"/>
      <c r="S45" s="113"/>
      <c r="T45" s="177"/>
      <c r="U45" s="178" t="s">
        <v>113</v>
      </c>
    </row>
    <row r="46" spans="1:22">
      <c r="A46" s="112" t="s">
        <v>112</v>
      </c>
      <c r="B46" s="113" t="s">
        <v>118</v>
      </c>
      <c r="C46" s="113" t="s">
        <v>117</v>
      </c>
      <c r="D46" s="113">
        <v>1</v>
      </c>
      <c r="E46" s="113">
        <v>148</v>
      </c>
      <c r="F46" s="113"/>
      <c r="G46" s="113" t="s">
        <v>219</v>
      </c>
      <c r="H46" s="288">
        <v>3.47</v>
      </c>
      <c r="I46" s="283">
        <v>25.19999247265779</v>
      </c>
      <c r="J46" s="257">
        <v>28.589304129938899</v>
      </c>
      <c r="K46" s="205">
        <v>32.036231283659511</v>
      </c>
      <c r="L46" s="291" t="s">
        <v>35</v>
      </c>
      <c r="M46" s="120" t="s">
        <v>65</v>
      </c>
      <c r="N46" s="120" t="s">
        <v>115</v>
      </c>
      <c r="O46" s="120" t="s">
        <v>64</v>
      </c>
      <c r="P46" s="113"/>
      <c r="Q46" s="113"/>
      <c r="R46" s="113"/>
      <c r="S46" s="113"/>
      <c r="T46" s="177"/>
      <c r="U46" s="178" t="s">
        <v>132</v>
      </c>
    </row>
    <row r="47" spans="1:22">
      <c r="A47" s="159" t="s">
        <v>112</v>
      </c>
      <c r="B47" s="160" t="s">
        <v>118</v>
      </c>
      <c r="C47" s="160" t="s">
        <v>117</v>
      </c>
      <c r="D47" s="160">
        <v>1</v>
      </c>
      <c r="E47" s="160">
        <v>150</v>
      </c>
      <c r="F47" s="160"/>
      <c r="G47" s="160" t="s">
        <v>219</v>
      </c>
      <c r="H47" s="289">
        <v>3.45</v>
      </c>
      <c r="I47" s="283">
        <v>25.049883231409581</v>
      </c>
      <c r="J47" s="257">
        <v>28.459016792122</v>
      </c>
      <c r="K47" s="205">
        <v>31.741626769539689</v>
      </c>
      <c r="L47" s="292" t="s">
        <v>35</v>
      </c>
      <c r="M47" s="165" t="s">
        <v>65</v>
      </c>
      <c r="N47" s="165" t="s">
        <v>115</v>
      </c>
      <c r="O47" s="165" t="s">
        <v>64</v>
      </c>
      <c r="P47" s="160"/>
      <c r="Q47" s="160"/>
      <c r="R47" s="160"/>
      <c r="S47" s="160"/>
      <c r="T47" s="179"/>
      <c r="U47" s="180" t="s">
        <v>132</v>
      </c>
    </row>
    <row r="48" spans="1:22">
      <c r="A48" s="112" t="s">
        <v>112</v>
      </c>
      <c r="B48" s="113" t="s">
        <v>118</v>
      </c>
      <c r="C48" s="113" t="s">
        <v>117</v>
      </c>
      <c r="D48" s="113">
        <v>1</v>
      </c>
      <c r="E48" s="113">
        <v>119</v>
      </c>
      <c r="F48" s="113">
        <v>211.1</v>
      </c>
      <c r="G48" s="113" t="s">
        <v>3</v>
      </c>
      <c r="H48" s="288">
        <v>5.4009999999999998</v>
      </c>
      <c r="I48" s="285">
        <v>27.392071049689122</v>
      </c>
      <c r="J48" s="248">
        <v>33.493743302202901</v>
      </c>
      <c r="K48" s="118">
        <v>39.126532702289552</v>
      </c>
      <c r="L48" s="291" t="s">
        <v>52</v>
      </c>
      <c r="M48" s="120" t="s">
        <v>36</v>
      </c>
      <c r="N48" s="120" t="s">
        <v>115</v>
      </c>
      <c r="O48" s="120" t="s">
        <v>37</v>
      </c>
      <c r="P48" s="113"/>
      <c r="Q48" s="113"/>
      <c r="R48" s="113"/>
      <c r="S48" s="113"/>
      <c r="T48" s="177"/>
      <c r="U48" s="178" t="s">
        <v>113</v>
      </c>
    </row>
    <row r="49" spans="1:21">
      <c r="A49" s="112" t="s">
        <v>112</v>
      </c>
      <c r="B49" s="113" t="s">
        <v>118</v>
      </c>
      <c r="C49" s="113" t="s">
        <v>117</v>
      </c>
      <c r="D49" s="113">
        <v>1</v>
      </c>
      <c r="E49" s="113">
        <v>119</v>
      </c>
      <c r="F49" s="113">
        <v>211.1</v>
      </c>
      <c r="G49" s="113" t="s">
        <v>3</v>
      </c>
      <c r="H49" s="288">
        <v>5.4870000000000001</v>
      </c>
      <c r="I49" s="285">
        <v>27.657224366500753</v>
      </c>
      <c r="J49" s="248">
        <v>33.600231108942303</v>
      </c>
      <c r="K49" s="118">
        <v>39.195499705814413</v>
      </c>
      <c r="L49" s="291" t="s">
        <v>52</v>
      </c>
      <c r="M49" s="120" t="s">
        <v>65</v>
      </c>
      <c r="N49" s="120" t="s">
        <v>115</v>
      </c>
      <c r="O49" s="120" t="s">
        <v>64</v>
      </c>
      <c r="P49" s="113"/>
      <c r="Q49" s="113"/>
      <c r="R49" s="113"/>
      <c r="S49" s="113"/>
      <c r="T49" s="177"/>
      <c r="U49" s="178" t="s">
        <v>113</v>
      </c>
    </row>
    <row r="50" spans="1:21">
      <c r="A50" s="112" t="s">
        <v>112</v>
      </c>
      <c r="B50" s="113" t="s">
        <v>118</v>
      </c>
      <c r="C50" s="113" t="s">
        <v>117</v>
      </c>
      <c r="D50" s="113">
        <v>1</v>
      </c>
      <c r="E50" s="113">
        <v>120</v>
      </c>
      <c r="F50" s="113">
        <v>211.11</v>
      </c>
      <c r="G50" s="113" t="s">
        <v>3</v>
      </c>
      <c r="H50" s="288">
        <v>5.4059999999999997</v>
      </c>
      <c r="I50" s="285">
        <v>28.258553959212612</v>
      </c>
      <c r="J50" s="248">
        <v>34.173868366074203</v>
      </c>
      <c r="K50" s="118">
        <v>39.812168710688383</v>
      </c>
      <c r="L50" s="291" t="s">
        <v>52</v>
      </c>
      <c r="M50" s="120" t="s">
        <v>65</v>
      </c>
      <c r="N50" s="120" t="s">
        <v>115</v>
      </c>
      <c r="O50" s="120" t="s">
        <v>64</v>
      </c>
      <c r="P50" s="113"/>
      <c r="Q50" s="113"/>
      <c r="R50" s="113"/>
      <c r="S50" s="113"/>
      <c r="T50" s="177"/>
      <c r="U50" s="178" t="s">
        <v>113</v>
      </c>
    </row>
    <row r="51" spans="1:21">
      <c r="A51" s="112" t="s">
        <v>112</v>
      </c>
      <c r="B51" s="113" t="s">
        <v>118</v>
      </c>
      <c r="C51" s="113" t="s">
        <v>117</v>
      </c>
      <c r="D51" s="113">
        <v>1</v>
      </c>
      <c r="E51" s="113">
        <v>120</v>
      </c>
      <c r="F51" s="113"/>
      <c r="G51" s="113" t="s">
        <v>3</v>
      </c>
      <c r="H51" s="288">
        <v>5.01</v>
      </c>
      <c r="I51" s="285">
        <v>26.696551069431941</v>
      </c>
      <c r="J51" s="248">
        <v>32.4022881306892</v>
      </c>
      <c r="K51" s="118">
        <v>37.935027312819201</v>
      </c>
      <c r="L51" s="291" t="s">
        <v>52</v>
      </c>
      <c r="M51" s="120" t="s">
        <v>65</v>
      </c>
      <c r="N51" s="120" t="s">
        <v>115</v>
      </c>
      <c r="O51" s="120" t="s">
        <v>64</v>
      </c>
      <c r="P51" s="113"/>
      <c r="Q51" s="113"/>
      <c r="R51" s="113"/>
      <c r="S51" s="113"/>
      <c r="T51" s="177"/>
      <c r="U51" s="178" t="s">
        <v>132</v>
      </c>
    </row>
    <row r="52" spans="1:21">
      <c r="A52" s="112" t="s">
        <v>112</v>
      </c>
      <c r="B52" s="113" t="s">
        <v>118</v>
      </c>
      <c r="C52" s="113" t="s">
        <v>117</v>
      </c>
      <c r="D52" s="113">
        <v>1</v>
      </c>
      <c r="E52" s="113">
        <v>120</v>
      </c>
      <c r="F52" s="113"/>
      <c r="G52" s="113" t="s">
        <v>3</v>
      </c>
      <c r="H52" s="288">
        <v>5.0999999999999996</v>
      </c>
      <c r="I52" s="285">
        <v>26.7730614828588</v>
      </c>
      <c r="J52" s="248">
        <v>32.749467399690502</v>
      </c>
      <c r="K52" s="118">
        <v>38.124933234584205</v>
      </c>
      <c r="L52" s="291" t="s">
        <v>52</v>
      </c>
      <c r="M52" s="120" t="s">
        <v>65</v>
      </c>
      <c r="N52" s="120" t="s">
        <v>115</v>
      </c>
      <c r="O52" s="120" t="s">
        <v>64</v>
      </c>
      <c r="P52" s="113"/>
      <c r="Q52" s="113"/>
      <c r="R52" s="113"/>
      <c r="S52" s="113"/>
      <c r="T52" s="177"/>
      <c r="U52" s="178" t="s">
        <v>132</v>
      </c>
    </row>
    <row r="53" spans="1:21">
      <c r="A53" s="112" t="s">
        <v>112</v>
      </c>
      <c r="B53" s="113" t="s">
        <v>118</v>
      </c>
      <c r="C53" s="113" t="s">
        <v>117</v>
      </c>
      <c r="D53" s="113">
        <v>1</v>
      </c>
      <c r="E53" s="113">
        <v>120</v>
      </c>
      <c r="F53" s="113"/>
      <c r="G53" s="113" t="s">
        <v>3</v>
      </c>
      <c r="H53" s="288">
        <v>5.0199999999999996</v>
      </c>
      <c r="I53" s="285">
        <v>26.219982712465043</v>
      </c>
      <c r="J53" s="248">
        <v>32.062952803645203</v>
      </c>
      <c r="K53" s="118">
        <v>37.483179522013735</v>
      </c>
      <c r="L53" s="291" t="s">
        <v>52</v>
      </c>
      <c r="M53" s="120" t="s">
        <v>65</v>
      </c>
      <c r="N53" s="120" t="s">
        <v>115</v>
      </c>
      <c r="O53" s="120" t="s">
        <v>64</v>
      </c>
      <c r="P53" s="113"/>
      <c r="Q53" s="113"/>
      <c r="R53" s="113"/>
      <c r="S53" s="113"/>
      <c r="T53" s="177"/>
      <c r="U53" s="178" t="s">
        <v>132</v>
      </c>
    </row>
    <row r="54" spans="1:21">
      <c r="A54" s="112" t="s">
        <v>112</v>
      </c>
      <c r="B54" s="113" t="s">
        <v>118</v>
      </c>
      <c r="C54" s="113" t="s">
        <v>117</v>
      </c>
      <c r="D54" s="113">
        <v>1</v>
      </c>
      <c r="E54" s="113">
        <v>121</v>
      </c>
      <c r="F54" s="113">
        <v>211.12</v>
      </c>
      <c r="G54" s="113" t="s">
        <v>3</v>
      </c>
      <c r="H54" s="288">
        <v>5.5170000000000003</v>
      </c>
      <c r="I54" s="285">
        <v>27.574433887824469</v>
      </c>
      <c r="J54" s="248">
        <v>33.597540849877099</v>
      </c>
      <c r="K54" s="118">
        <v>39.247578439080641</v>
      </c>
      <c r="L54" s="291" t="s">
        <v>52</v>
      </c>
      <c r="M54" s="120" t="s">
        <v>65</v>
      </c>
      <c r="N54" s="120" t="s">
        <v>115</v>
      </c>
      <c r="O54" s="120" t="s">
        <v>64</v>
      </c>
      <c r="P54" s="113"/>
      <c r="Q54" s="113"/>
      <c r="R54" s="113"/>
      <c r="S54" s="113"/>
      <c r="T54" s="177"/>
      <c r="U54" s="178" t="s">
        <v>113</v>
      </c>
    </row>
    <row r="55" spans="1:21">
      <c r="A55" s="112" t="s">
        <v>112</v>
      </c>
      <c r="B55" s="113" t="s">
        <v>118</v>
      </c>
      <c r="C55" s="113" t="s">
        <v>117</v>
      </c>
      <c r="D55" s="113">
        <v>1</v>
      </c>
      <c r="E55" s="113">
        <v>122</v>
      </c>
      <c r="F55" s="113">
        <v>211.13</v>
      </c>
      <c r="G55" s="113" t="s">
        <v>3</v>
      </c>
      <c r="H55" s="288">
        <v>5.5229999999999997</v>
      </c>
      <c r="I55" s="285">
        <v>28.064175826072812</v>
      </c>
      <c r="J55" s="248">
        <v>34.113163612675102</v>
      </c>
      <c r="K55" s="118">
        <v>39.710035114710244</v>
      </c>
      <c r="L55" s="291" t="s">
        <v>52</v>
      </c>
      <c r="M55" s="120" t="s">
        <v>65</v>
      </c>
      <c r="N55" s="120" t="s">
        <v>115</v>
      </c>
      <c r="O55" s="120" t="s">
        <v>64</v>
      </c>
      <c r="P55" s="113"/>
      <c r="Q55" s="113"/>
      <c r="R55" s="113"/>
      <c r="S55" s="113"/>
      <c r="T55" s="177"/>
      <c r="U55" s="178" t="s">
        <v>113</v>
      </c>
    </row>
    <row r="56" spans="1:21">
      <c r="A56" s="112" t="s">
        <v>112</v>
      </c>
      <c r="B56" s="113" t="s">
        <v>118</v>
      </c>
      <c r="C56" s="113" t="s">
        <v>117</v>
      </c>
      <c r="D56" s="113">
        <v>1</v>
      </c>
      <c r="E56" s="113">
        <v>122</v>
      </c>
      <c r="F56" s="113"/>
      <c r="G56" s="113" t="s">
        <v>3</v>
      </c>
      <c r="H56" s="288">
        <v>5.46</v>
      </c>
      <c r="I56" s="285">
        <v>27.559369194771449</v>
      </c>
      <c r="J56" s="248">
        <v>33.650232940442301</v>
      </c>
      <c r="K56" s="118">
        <v>39.296968306408921</v>
      </c>
      <c r="L56" s="291" t="s">
        <v>52</v>
      </c>
      <c r="M56" s="120" t="s">
        <v>65</v>
      </c>
      <c r="N56" s="120" t="s">
        <v>115</v>
      </c>
      <c r="O56" s="120" t="s">
        <v>64</v>
      </c>
      <c r="P56" s="113"/>
      <c r="Q56" s="113"/>
      <c r="R56" s="113"/>
      <c r="S56" s="113"/>
      <c r="T56" s="177"/>
      <c r="U56" s="178" t="s">
        <v>132</v>
      </c>
    </row>
    <row r="57" spans="1:21">
      <c r="A57" s="112" t="s">
        <v>112</v>
      </c>
      <c r="B57" s="113" t="s">
        <v>118</v>
      </c>
      <c r="C57" s="113" t="s">
        <v>117</v>
      </c>
      <c r="D57" s="113">
        <v>1</v>
      </c>
      <c r="E57" s="113">
        <v>123</v>
      </c>
      <c r="F57" s="113">
        <v>211.14</v>
      </c>
      <c r="G57" s="113" t="s">
        <v>3</v>
      </c>
      <c r="H57" s="288">
        <v>5.5709999999999997</v>
      </c>
      <c r="I57" s="285">
        <v>27.737265104340288</v>
      </c>
      <c r="J57" s="248">
        <v>34.0746042681901</v>
      </c>
      <c r="K57" s="118">
        <v>39.8632947012049</v>
      </c>
      <c r="L57" s="291" t="s">
        <v>52</v>
      </c>
      <c r="M57" s="120" t="s">
        <v>65</v>
      </c>
      <c r="N57" s="120" t="s">
        <v>115</v>
      </c>
      <c r="O57" s="120" t="s">
        <v>64</v>
      </c>
      <c r="P57" s="113"/>
      <c r="Q57" s="113"/>
      <c r="R57" s="113"/>
      <c r="S57" s="113"/>
      <c r="T57" s="177"/>
      <c r="U57" s="178" t="s">
        <v>113</v>
      </c>
    </row>
    <row r="58" spans="1:21">
      <c r="A58" s="112" t="s">
        <v>112</v>
      </c>
      <c r="B58" s="113" t="s">
        <v>118</v>
      </c>
      <c r="C58" s="113" t="s">
        <v>117</v>
      </c>
      <c r="D58" s="113">
        <v>1</v>
      </c>
      <c r="E58" s="113">
        <v>124</v>
      </c>
      <c r="F58" s="113">
        <v>211.15</v>
      </c>
      <c r="G58" s="113" t="s">
        <v>3</v>
      </c>
      <c r="H58" s="288">
        <v>5.1890000000000001</v>
      </c>
      <c r="I58" s="285">
        <v>27.206386833286437</v>
      </c>
      <c r="J58" s="248">
        <v>33.055088590432497</v>
      </c>
      <c r="K58" s="118">
        <v>38.67782287853283</v>
      </c>
      <c r="L58" s="291" t="s">
        <v>52</v>
      </c>
      <c r="M58" s="120" t="s">
        <v>65</v>
      </c>
      <c r="N58" s="120" t="s">
        <v>115</v>
      </c>
      <c r="O58" s="120" t="s">
        <v>64</v>
      </c>
      <c r="P58" s="113"/>
      <c r="Q58" s="113"/>
      <c r="R58" s="113"/>
      <c r="S58" s="113"/>
      <c r="T58" s="177"/>
      <c r="U58" s="178" t="s">
        <v>113</v>
      </c>
    </row>
    <row r="59" spans="1:21">
      <c r="A59" s="112" t="s">
        <v>112</v>
      </c>
      <c r="B59" s="113" t="s">
        <v>118</v>
      </c>
      <c r="C59" s="113" t="s">
        <v>117</v>
      </c>
      <c r="D59" s="113">
        <v>1</v>
      </c>
      <c r="E59" s="113">
        <v>124</v>
      </c>
      <c r="F59" s="113">
        <v>211.15</v>
      </c>
      <c r="G59" s="113" t="s">
        <v>3</v>
      </c>
      <c r="H59" s="288">
        <v>5.282</v>
      </c>
      <c r="I59" s="285">
        <v>27.841752063906146</v>
      </c>
      <c r="J59" s="248">
        <v>33.545841875037397</v>
      </c>
      <c r="K59" s="118">
        <v>39.448493358158473</v>
      </c>
      <c r="L59" s="291" t="s">
        <v>52</v>
      </c>
      <c r="M59" s="120" t="s">
        <v>65</v>
      </c>
      <c r="N59" s="120" t="s">
        <v>115</v>
      </c>
      <c r="O59" s="120" t="s">
        <v>64</v>
      </c>
      <c r="P59" s="113"/>
      <c r="Q59" s="113"/>
      <c r="R59" s="113"/>
      <c r="S59" s="113"/>
      <c r="T59" s="177"/>
      <c r="U59" s="178" t="s">
        <v>113</v>
      </c>
    </row>
    <row r="60" spans="1:21">
      <c r="A60" s="112" t="s">
        <v>112</v>
      </c>
      <c r="B60" s="113" t="s">
        <v>118</v>
      </c>
      <c r="C60" s="113" t="s">
        <v>117</v>
      </c>
      <c r="D60" s="113">
        <v>1</v>
      </c>
      <c r="E60" s="113">
        <v>124</v>
      </c>
      <c r="F60" s="113"/>
      <c r="G60" s="113" t="s">
        <v>3</v>
      </c>
      <c r="H60" s="288">
        <v>4.83</v>
      </c>
      <c r="I60" s="285">
        <v>26.00282888589507</v>
      </c>
      <c r="J60" s="248">
        <v>31.653982012262301</v>
      </c>
      <c r="K60" s="118">
        <v>36.596623160277751</v>
      </c>
      <c r="L60" s="291" t="s">
        <v>52</v>
      </c>
      <c r="M60" s="120" t="s">
        <v>65</v>
      </c>
      <c r="N60" s="120" t="s">
        <v>115</v>
      </c>
      <c r="O60" s="120" t="s">
        <v>64</v>
      </c>
      <c r="P60" s="113"/>
      <c r="Q60" s="113"/>
      <c r="R60" s="113"/>
      <c r="S60" s="113"/>
      <c r="T60" s="177"/>
      <c r="U60" s="178" t="s">
        <v>132</v>
      </c>
    </row>
    <row r="61" spans="1:21">
      <c r="A61" s="112" t="s">
        <v>112</v>
      </c>
      <c r="B61" s="113" t="s">
        <v>118</v>
      </c>
      <c r="C61" s="113" t="s">
        <v>117</v>
      </c>
      <c r="D61" s="113">
        <v>1</v>
      </c>
      <c r="E61" s="113">
        <v>125</v>
      </c>
      <c r="F61" s="113">
        <v>211.16</v>
      </c>
      <c r="G61" s="113" t="s">
        <v>3</v>
      </c>
      <c r="H61" s="288">
        <v>5.5919999999999996</v>
      </c>
      <c r="I61" s="285">
        <v>28.046134497233918</v>
      </c>
      <c r="J61" s="248">
        <v>33.984700588836198</v>
      </c>
      <c r="K61" s="118">
        <v>39.959335795658369</v>
      </c>
      <c r="L61" s="291" t="s">
        <v>52</v>
      </c>
      <c r="M61" s="120" t="s">
        <v>65</v>
      </c>
      <c r="N61" s="120" t="s">
        <v>115</v>
      </c>
      <c r="O61" s="120" t="s">
        <v>64</v>
      </c>
      <c r="P61" s="113"/>
      <c r="Q61" s="113"/>
      <c r="R61" s="113"/>
      <c r="S61" s="113"/>
      <c r="T61" s="177"/>
      <c r="U61" s="178" t="s">
        <v>113</v>
      </c>
    </row>
    <row r="62" spans="1:21">
      <c r="A62" s="112" t="s">
        <v>112</v>
      </c>
      <c r="B62" s="113" t="s">
        <v>118</v>
      </c>
      <c r="C62" s="113" t="s">
        <v>117</v>
      </c>
      <c r="D62" s="113">
        <v>1</v>
      </c>
      <c r="E62" s="113">
        <v>125</v>
      </c>
      <c r="F62" s="113"/>
      <c r="G62" s="113" t="s">
        <v>3</v>
      </c>
      <c r="H62" s="288">
        <v>5.28</v>
      </c>
      <c r="I62" s="285">
        <v>27.470076795968218</v>
      </c>
      <c r="J62" s="248">
        <v>33.549926044301799</v>
      </c>
      <c r="K62" s="118">
        <v>39.163182880610499</v>
      </c>
      <c r="L62" s="291" t="s">
        <v>52</v>
      </c>
      <c r="M62" s="120" t="s">
        <v>65</v>
      </c>
      <c r="N62" s="120" t="s">
        <v>115</v>
      </c>
      <c r="O62" s="120" t="s">
        <v>64</v>
      </c>
      <c r="P62" s="113"/>
      <c r="Q62" s="113"/>
      <c r="R62" s="113"/>
      <c r="S62" s="113"/>
      <c r="T62" s="177"/>
      <c r="U62" s="178" t="s">
        <v>132</v>
      </c>
    </row>
    <row r="63" spans="1:21">
      <c r="A63" s="112" t="s">
        <v>112</v>
      </c>
      <c r="B63" s="113" t="s">
        <v>118</v>
      </c>
      <c r="C63" s="113" t="s">
        <v>117</v>
      </c>
      <c r="D63" s="113">
        <v>1</v>
      </c>
      <c r="E63" s="113">
        <v>126</v>
      </c>
      <c r="F63" s="113">
        <v>211.17</v>
      </c>
      <c r="G63" s="113" t="s">
        <v>3</v>
      </c>
      <c r="H63" s="288">
        <v>5.3689999999999998</v>
      </c>
      <c r="I63" s="285">
        <v>27.798570634850027</v>
      </c>
      <c r="J63" s="248">
        <v>33.748336540987097</v>
      </c>
      <c r="K63" s="118">
        <v>39.351571284199395</v>
      </c>
      <c r="L63" s="291" t="s">
        <v>52</v>
      </c>
      <c r="M63" s="120" t="s">
        <v>65</v>
      </c>
      <c r="N63" s="120" t="s">
        <v>115</v>
      </c>
      <c r="O63" s="120" t="s">
        <v>64</v>
      </c>
      <c r="P63" s="113"/>
      <c r="Q63" s="113"/>
      <c r="R63" s="113"/>
      <c r="S63" s="113"/>
      <c r="T63" s="177"/>
      <c r="U63" s="178" t="s">
        <v>113</v>
      </c>
    </row>
    <row r="64" spans="1:21">
      <c r="A64" s="112" t="s">
        <v>112</v>
      </c>
      <c r="B64" s="113" t="s">
        <v>118</v>
      </c>
      <c r="C64" s="113" t="s">
        <v>117</v>
      </c>
      <c r="D64" s="113">
        <v>1</v>
      </c>
      <c r="E64" s="113">
        <v>127</v>
      </c>
      <c r="F64" s="113">
        <v>211.18</v>
      </c>
      <c r="G64" s="113" t="s">
        <v>3</v>
      </c>
      <c r="H64" s="288">
        <v>5.2670000000000003</v>
      </c>
      <c r="I64" s="285">
        <v>27.591713823788719</v>
      </c>
      <c r="J64" s="248">
        <v>33.429970494647499</v>
      </c>
      <c r="K64" s="118">
        <v>39.024020620279416</v>
      </c>
      <c r="L64" s="291" t="s">
        <v>52</v>
      </c>
      <c r="M64" s="120" t="s">
        <v>65</v>
      </c>
      <c r="N64" s="120" t="s">
        <v>115</v>
      </c>
      <c r="O64" s="120" t="s">
        <v>64</v>
      </c>
      <c r="P64" s="113"/>
      <c r="Q64" s="113"/>
      <c r="R64" s="113"/>
      <c r="S64" s="113"/>
      <c r="T64" s="177"/>
      <c r="U64" s="178" t="s">
        <v>113</v>
      </c>
    </row>
    <row r="65" spans="1:21">
      <c r="A65" s="112" t="s">
        <v>112</v>
      </c>
      <c r="B65" s="113" t="s">
        <v>118</v>
      </c>
      <c r="C65" s="113" t="s">
        <v>117</v>
      </c>
      <c r="D65" s="113">
        <v>1</v>
      </c>
      <c r="E65" s="113">
        <v>127</v>
      </c>
      <c r="F65" s="113"/>
      <c r="G65" s="113" t="s">
        <v>3</v>
      </c>
      <c r="H65" s="288">
        <v>5.09</v>
      </c>
      <c r="I65" s="285">
        <v>26.638725593793882</v>
      </c>
      <c r="J65" s="248">
        <v>32.753174037808002</v>
      </c>
      <c r="K65" s="118">
        <v>38.236645675405384</v>
      </c>
      <c r="L65" s="291" t="s">
        <v>52</v>
      </c>
      <c r="M65" s="120" t="s">
        <v>65</v>
      </c>
      <c r="N65" s="120" t="s">
        <v>115</v>
      </c>
      <c r="O65" s="120" t="s">
        <v>64</v>
      </c>
      <c r="P65" s="113"/>
      <c r="Q65" s="113"/>
      <c r="R65" s="113"/>
      <c r="S65" s="113"/>
      <c r="T65" s="177"/>
      <c r="U65" s="178" t="s">
        <v>132</v>
      </c>
    </row>
    <row r="66" spans="1:21">
      <c r="A66" s="112" t="s">
        <v>112</v>
      </c>
      <c r="B66" s="113" t="s">
        <v>118</v>
      </c>
      <c r="C66" s="113" t="s">
        <v>117</v>
      </c>
      <c r="D66" s="113">
        <v>1</v>
      </c>
      <c r="E66" s="113">
        <v>128</v>
      </c>
      <c r="F66" s="113">
        <v>211.19</v>
      </c>
      <c r="G66" s="113" t="s">
        <v>3</v>
      </c>
      <c r="H66" s="288">
        <v>5.4189999999999996</v>
      </c>
      <c r="I66" s="285">
        <v>28.079163057108548</v>
      </c>
      <c r="J66" s="248">
        <v>34.030696363749399</v>
      </c>
      <c r="K66" s="118">
        <v>39.531502545585987</v>
      </c>
      <c r="L66" s="291" t="s">
        <v>52</v>
      </c>
      <c r="M66" s="120" t="s">
        <v>65</v>
      </c>
      <c r="N66" s="120" t="s">
        <v>115</v>
      </c>
      <c r="O66" s="120" t="s">
        <v>64</v>
      </c>
      <c r="P66" s="113"/>
      <c r="Q66" s="113"/>
      <c r="R66" s="113"/>
      <c r="S66" s="113"/>
      <c r="T66" s="177"/>
      <c r="U66" s="178" t="s">
        <v>113</v>
      </c>
    </row>
    <row r="67" spans="1:21">
      <c r="A67" s="112" t="s">
        <v>112</v>
      </c>
      <c r="B67" s="113" t="s">
        <v>118</v>
      </c>
      <c r="C67" s="113" t="s">
        <v>117</v>
      </c>
      <c r="D67" s="113">
        <v>1</v>
      </c>
      <c r="E67" s="113">
        <v>129</v>
      </c>
      <c r="F67" s="113">
        <v>211.2</v>
      </c>
      <c r="G67" s="113" t="s">
        <v>3</v>
      </c>
      <c r="H67" s="288">
        <v>5.2240000000000002</v>
      </c>
      <c r="I67" s="285">
        <v>27.559452410863098</v>
      </c>
      <c r="J67" s="248">
        <v>33.321633933153699</v>
      </c>
      <c r="K67" s="118">
        <v>39.22958744412233</v>
      </c>
      <c r="L67" s="291" t="s">
        <v>52</v>
      </c>
      <c r="M67" s="120" t="s">
        <v>65</v>
      </c>
      <c r="N67" s="120" t="s">
        <v>115</v>
      </c>
      <c r="O67" s="120" t="s">
        <v>64</v>
      </c>
      <c r="P67" s="113"/>
      <c r="Q67" s="113"/>
      <c r="R67" s="113"/>
      <c r="S67" s="113"/>
      <c r="T67" s="177"/>
      <c r="U67" s="178" t="s">
        <v>113</v>
      </c>
    </row>
    <row r="68" spans="1:21">
      <c r="A68" s="112" t="s">
        <v>112</v>
      </c>
      <c r="B68" s="113" t="s">
        <v>118</v>
      </c>
      <c r="C68" s="113" t="s">
        <v>117</v>
      </c>
      <c r="D68" s="113">
        <v>1</v>
      </c>
      <c r="E68" s="113">
        <v>130</v>
      </c>
      <c r="F68" s="113">
        <v>211.21</v>
      </c>
      <c r="G68" s="113" t="s">
        <v>3</v>
      </c>
      <c r="H68" s="288">
        <v>5.1879999999999997</v>
      </c>
      <c r="I68" s="285">
        <v>26.530205149606129</v>
      </c>
      <c r="J68" s="248">
        <v>32.816013421548099</v>
      </c>
      <c r="K68" s="118">
        <v>38.225833198959393</v>
      </c>
      <c r="L68" s="291" t="s">
        <v>52</v>
      </c>
      <c r="M68" s="120" t="s">
        <v>65</v>
      </c>
      <c r="N68" s="120" t="s">
        <v>115</v>
      </c>
      <c r="O68" s="120" t="s">
        <v>64</v>
      </c>
      <c r="P68" s="113"/>
      <c r="Q68" s="113"/>
      <c r="R68" s="113"/>
      <c r="S68" s="113"/>
      <c r="T68" s="177"/>
      <c r="U68" s="178" t="s">
        <v>113</v>
      </c>
    </row>
    <row r="69" spans="1:21">
      <c r="A69" s="112" t="s">
        <v>112</v>
      </c>
      <c r="B69" s="113" t="s">
        <v>118</v>
      </c>
      <c r="C69" s="113" t="s">
        <v>117</v>
      </c>
      <c r="D69" s="113">
        <v>1</v>
      </c>
      <c r="E69" s="113">
        <v>130</v>
      </c>
      <c r="F69" s="113"/>
      <c r="G69" s="113" t="s">
        <v>3</v>
      </c>
      <c r="H69" s="288">
        <v>4.83</v>
      </c>
      <c r="I69" s="285">
        <v>26.528067986486498</v>
      </c>
      <c r="J69" s="248">
        <v>31.9570721432179</v>
      </c>
      <c r="K69" s="118">
        <v>37.345138546707112</v>
      </c>
      <c r="L69" s="291" t="s">
        <v>52</v>
      </c>
      <c r="M69" s="120" t="s">
        <v>65</v>
      </c>
      <c r="N69" s="120" t="s">
        <v>115</v>
      </c>
      <c r="O69" s="120" t="s">
        <v>64</v>
      </c>
      <c r="P69" s="113"/>
      <c r="Q69" s="113"/>
      <c r="R69" s="113"/>
      <c r="S69" s="113"/>
      <c r="T69" s="177"/>
      <c r="U69" s="178" t="s">
        <v>132</v>
      </c>
    </row>
    <row r="70" spans="1:21">
      <c r="A70" s="112" t="s">
        <v>112</v>
      </c>
      <c r="B70" s="113" t="s">
        <v>118</v>
      </c>
      <c r="C70" s="113" t="s">
        <v>117</v>
      </c>
      <c r="D70" s="113">
        <v>1</v>
      </c>
      <c r="E70" s="113">
        <v>130</v>
      </c>
      <c r="F70" s="113"/>
      <c r="G70" s="113" t="s">
        <v>3</v>
      </c>
      <c r="H70" s="288">
        <v>5.49</v>
      </c>
      <c r="I70" s="285">
        <v>28.109847567194336</v>
      </c>
      <c r="J70" s="248">
        <v>33.909188066497798</v>
      </c>
      <c r="K70" s="118">
        <v>39.499688222906357</v>
      </c>
      <c r="L70" s="291" t="s">
        <v>52</v>
      </c>
      <c r="M70" s="120" t="s">
        <v>65</v>
      </c>
      <c r="N70" s="120" t="s">
        <v>115</v>
      </c>
      <c r="O70" s="120" t="s">
        <v>64</v>
      </c>
      <c r="P70" s="113"/>
      <c r="Q70" s="113"/>
      <c r="R70" s="113"/>
      <c r="S70" s="113"/>
      <c r="T70" s="177"/>
      <c r="U70" s="178" t="s">
        <v>132</v>
      </c>
    </row>
    <row r="71" spans="1:21">
      <c r="A71" s="112" t="s">
        <v>112</v>
      </c>
      <c r="B71" s="113" t="s">
        <v>118</v>
      </c>
      <c r="C71" s="113" t="s">
        <v>117</v>
      </c>
      <c r="D71" s="113">
        <v>1</v>
      </c>
      <c r="E71" s="113">
        <v>131</v>
      </c>
      <c r="F71" s="113">
        <v>211.22</v>
      </c>
      <c r="G71" s="113" t="s">
        <v>3</v>
      </c>
      <c r="H71" s="288">
        <v>5.1509999999999998</v>
      </c>
      <c r="I71" s="285">
        <v>27.078932055975592</v>
      </c>
      <c r="J71" s="248">
        <v>32.8225982257051</v>
      </c>
      <c r="K71" s="118">
        <v>38.208760901199923</v>
      </c>
      <c r="L71" s="291" t="s">
        <v>52</v>
      </c>
      <c r="M71" s="120" t="s">
        <v>65</v>
      </c>
      <c r="N71" s="120" t="s">
        <v>115</v>
      </c>
      <c r="O71" s="120" t="s">
        <v>64</v>
      </c>
      <c r="P71" s="113"/>
      <c r="Q71" s="113"/>
      <c r="R71" s="113"/>
      <c r="S71" s="113"/>
      <c r="T71" s="177"/>
      <c r="U71" s="178" t="s">
        <v>113</v>
      </c>
    </row>
    <row r="72" spans="1:21">
      <c r="A72" s="112" t="s">
        <v>112</v>
      </c>
      <c r="B72" s="113" t="s">
        <v>118</v>
      </c>
      <c r="C72" s="113" t="s">
        <v>117</v>
      </c>
      <c r="D72" s="113">
        <v>1</v>
      </c>
      <c r="E72" s="113">
        <v>131</v>
      </c>
      <c r="F72" s="113"/>
      <c r="G72" s="113" t="s">
        <v>3</v>
      </c>
      <c r="H72" s="288">
        <v>5.37</v>
      </c>
      <c r="I72" s="285">
        <v>27.862563932526804</v>
      </c>
      <c r="J72" s="248">
        <v>33.681178827981803</v>
      </c>
      <c r="K72" s="118">
        <v>39.673673529731282</v>
      </c>
      <c r="L72" s="291" t="s">
        <v>52</v>
      </c>
      <c r="M72" s="120" t="s">
        <v>65</v>
      </c>
      <c r="N72" s="120" t="s">
        <v>115</v>
      </c>
      <c r="O72" s="120" t="s">
        <v>64</v>
      </c>
      <c r="P72" s="113"/>
      <c r="Q72" s="113"/>
      <c r="R72" s="113"/>
      <c r="S72" s="113"/>
      <c r="T72" s="177"/>
      <c r="U72" s="178" t="s">
        <v>132</v>
      </c>
    </row>
    <row r="73" spans="1:21">
      <c r="A73" s="112" t="s">
        <v>112</v>
      </c>
      <c r="B73" s="113" t="s">
        <v>118</v>
      </c>
      <c r="C73" s="113" t="s">
        <v>117</v>
      </c>
      <c r="D73" s="113">
        <v>1</v>
      </c>
      <c r="E73" s="113">
        <v>132</v>
      </c>
      <c r="F73" s="113">
        <v>211.23</v>
      </c>
      <c r="G73" s="113" t="s">
        <v>3</v>
      </c>
      <c r="H73" s="288">
        <v>5.1760000000000002</v>
      </c>
      <c r="I73" s="285">
        <v>26.558428287218206</v>
      </c>
      <c r="J73" s="248">
        <v>32.720256428196898</v>
      </c>
      <c r="K73" s="118">
        <v>38.183931912719039</v>
      </c>
      <c r="L73" s="291" t="s">
        <v>52</v>
      </c>
      <c r="M73" s="120" t="s">
        <v>65</v>
      </c>
      <c r="N73" s="120" t="s">
        <v>115</v>
      </c>
      <c r="O73" s="120" t="s">
        <v>64</v>
      </c>
      <c r="P73" s="113"/>
      <c r="Q73" s="113"/>
      <c r="R73" s="113"/>
      <c r="S73" s="113"/>
      <c r="T73" s="177"/>
      <c r="U73" s="178" t="s">
        <v>113</v>
      </c>
    </row>
    <row r="74" spans="1:21">
      <c r="A74" s="112" t="s">
        <v>112</v>
      </c>
      <c r="B74" s="113" t="s">
        <v>118</v>
      </c>
      <c r="C74" s="113" t="s">
        <v>117</v>
      </c>
      <c r="D74" s="113">
        <v>1</v>
      </c>
      <c r="E74" s="113">
        <v>132</v>
      </c>
      <c r="F74" s="113"/>
      <c r="G74" s="113" t="s">
        <v>3</v>
      </c>
      <c r="H74" s="288">
        <v>5.4</v>
      </c>
      <c r="I74" s="285">
        <v>27.73379185724901</v>
      </c>
      <c r="J74" s="248">
        <v>33.540930440380301</v>
      </c>
      <c r="K74" s="118">
        <v>39.045105743516551</v>
      </c>
      <c r="L74" s="291" t="s">
        <v>52</v>
      </c>
      <c r="M74" s="120" t="s">
        <v>65</v>
      </c>
      <c r="N74" s="120" t="s">
        <v>115</v>
      </c>
      <c r="O74" s="120" t="s">
        <v>64</v>
      </c>
      <c r="P74" s="113"/>
      <c r="Q74" s="113"/>
      <c r="R74" s="113"/>
      <c r="S74" s="113"/>
      <c r="T74" s="177"/>
      <c r="U74" s="178" t="s">
        <v>132</v>
      </c>
    </row>
    <row r="75" spans="1:21">
      <c r="A75" s="112" t="s">
        <v>112</v>
      </c>
      <c r="B75" s="113" t="s">
        <v>118</v>
      </c>
      <c r="C75" s="113" t="s">
        <v>117</v>
      </c>
      <c r="D75" s="113">
        <v>1</v>
      </c>
      <c r="E75" s="113">
        <v>133</v>
      </c>
      <c r="F75" s="113">
        <v>211.24</v>
      </c>
      <c r="G75" s="113" t="s">
        <v>3</v>
      </c>
      <c r="H75" s="288">
        <v>4.9889999999999999</v>
      </c>
      <c r="I75" s="285">
        <v>26.70883043089966</v>
      </c>
      <c r="J75" s="248">
        <v>32.479154595710099</v>
      </c>
      <c r="K75" s="118">
        <v>38.056109877900482</v>
      </c>
      <c r="L75" s="291" t="s">
        <v>52</v>
      </c>
      <c r="M75" s="120" t="s">
        <v>65</v>
      </c>
      <c r="N75" s="120" t="s">
        <v>115</v>
      </c>
      <c r="O75" s="120" t="s">
        <v>64</v>
      </c>
      <c r="P75" s="113"/>
      <c r="Q75" s="113"/>
      <c r="R75" s="113"/>
      <c r="S75" s="113"/>
      <c r="T75" s="177"/>
      <c r="U75" s="178" t="s">
        <v>113</v>
      </c>
    </row>
    <row r="76" spans="1:21">
      <c r="A76" s="112" t="s">
        <v>112</v>
      </c>
      <c r="B76" s="113" t="s">
        <v>118</v>
      </c>
      <c r="C76" s="113" t="s">
        <v>117</v>
      </c>
      <c r="D76" s="113">
        <v>1</v>
      </c>
      <c r="E76" s="113">
        <v>133</v>
      </c>
      <c r="F76" s="113"/>
      <c r="G76" s="113" t="s">
        <v>3</v>
      </c>
      <c r="H76" s="288">
        <v>4.6900000000000004</v>
      </c>
      <c r="I76" s="285">
        <v>25.40983596140212</v>
      </c>
      <c r="J76" s="248">
        <v>30.960274350999899</v>
      </c>
      <c r="K76" s="118">
        <v>36.141461834969007</v>
      </c>
      <c r="L76" s="291" t="s">
        <v>52</v>
      </c>
      <c r="M76" s="120" t="s">
        <v>65</v>
      </c>
      <c r="N76" s="120" t="s">
        <v>115</v>
      </c>
      <c r="O76" s="120" t="s">
        <v>64</v>
      </c>
      <c r="P76" s="113"/>
      <c r="Q76" s="113"/>
      <c r="R76" s="113"/>
      <c r="S76" s="113"/>
      <c r="T76" s="177"/>
      <c r="U76" s="178" t="s">
        <v>132</v>
      </c>
    </row>
    <row r="77" spans="1:21">
      <c r="A77" s="112" t="s">
        <v>112</v>
      </c>
      <c r="B77" s="113" t="s">
        <v>118</v>
      </c>
      <c r="C77" s="113" t="s">
        <v>117</v>
      </c>
      <c r="D77" s="113">
        <v>1</v>
      </c>
      <c r="E77" s="113">
        <v>133</v>
      </c>
      <c r="F77" s="113"/>
      <c r="G77" s="113" t="s">
        <v>3</v>
      </c>
      <c r="H77" s="288">
        <v>5.04</v>
      </c>
      <c r="I77" s="285">
        <v>27.125685211277627</v>
      </c>
      <c r="J77" s="248">
        <v>32.732971815103099</v>
      </c>
      <c r="K77" s="118">
        <v>38.344223270556029</v>
      </c>
      <c r="L77" s="291" t="s">
        <v>52</v>
      </c>
      <c r="M77" s="120" t="s">
        <v>65</v>
      </c>
      <c r="N77" s="120" t="s">
        <v>115</v>
      </c>
      <c r="O77" s="120" t="s">
        <v>64</v>
      </c>
      <c r="P77" s="113"/>
      <c r="Q77" s="113"/>
      <c r="R77" s="113"/>
      <c r="S77" s="113"/>
      <c r="T77" s="177"/>
      <c r="U77" s="178" t="s">
        <v>132</v>
      </c>
    </row>
    <row r="78" spans="1:21">
      <c r="A78" s="112" t="s">
        <v>112</v>
      </c>
      <c r="B78" s="113" t="s">
        <v>118</v>
      </c>
      <c r="C78" s="113" t="s">
        <v>117</v>
      </c>
      <c r="D78" s="113">
        <v>1</v>
      </c>
      <c r="E78" s="113">
        <v>133</v>
      </c>
      <c r="F78" s="113"/>
      <c r="G78" s="113" t="s">
        <v>3</v>
      </c>
      <c r="H78" s="288">
        <v>4.7</v>
      </c>
      <c r="I78" s="285">
        <v>25.970259428604798</v>
      </c>
      <c r="J78" s="248">
        <v>31.5896244406633</v>
      </c>
      <c r="K78" s="118">
        <v>37.192787838948483</v>
      </c>
      <c r="L78" s="291" t="s">
        <v>52</v>
      </c>
      <c r="M78" s="120" t="s">
        <v>65</v>
      </c>
      <c r="N78" s="120" t="s">
        <v>115</v>
      </c>
      <c r="O78" s="120" t="s">
        <v>64</v>
      </c>
      <c r="P78" s="113"/>
      <c r="Q78" s="113"/>
      <c r="R78" s="113"/>
      <c r="S78" s="113"/>
      <c r="T78" s="177"/>
      <c r="U78" s="178" t="s">
        <v>132</v>
      </c>
    </row>
    <row r="79" spans="1:21">
      <c r="A79" s="112" t="s">
        <v>112</v>
      </c>
      <c r="B79" s="113" t="s">
        <v>118</v>
      </c>
      <c r="C79" s="113" t="s">
        <v>117</v>
      </c>
      <c r="D79" s="113">
        <v>1</v>
      </c>
      <c r="E79" s="113">
        <v>134</v>
      </c>
      <c r="F79" s="113">
        <v>211.25</v>
      </c>
      <c r="G79" s="113" t="s">
        <v>3</v>
      </c>
      <c r="H79" s="288">
        <v>4.7320000000000002</v>
      </c>
      <c r="I79" s="285">
        <v>25.582717186339259</v>
      </c>
      <c r="J79" s="248">
        <v>31.542293862457001</v>
      </c>
      <c r="K79" s="118">
        <v>36.710997811063883</v>
      </c>
      <c r="L79" s="291" t="s">
        <v>52</v>
      </c>
      <c r="M79" s="120" t="s">
        <v>65</v>
      </c>
      <c r="N79" s="120" t="s">
        <v>115</v>
      </c>
      <c r="O79" s="120" t="s">
        <v>64</v>
      </c>
      <c r="P79" s="113"/>
      <c r="Q79" s="113"/>
      <c r="R79" s="113"/>
      <c r="S79" s="113"/>
      <c r="T79" s="177"/>
      <c r="U79" s="178" t="s">
        <v>113</v>
      </c>
    </row>
    <row r="80" spans="1:21">
      <c r="A80" s="112" t="s">
        <v>112</v>
      </c>
      <c r="B80" s="113" t="s">
        <v>118</v>
      </c>
      <c r="C80" s="113" t="s">
        <v>117</v>
      </c>
      <c r="D80" s="113">
        <v>2</v>
      </c>
      <c r="E80" s="113">
        <v>2</v>
      </c>
      <c r="F80" s="113"/>
      <c r="G80" s="113" t="s">
        <v>219</v>
      </c>
      <c r="H80" s="288">
        <v>3.51</v>
      </c>
      <c r="I80" s="283">
        <v>25.33860708939217</v>
      </c>
      <c r="J80" s="257">
        <v>28.8049969036995</v>
      </c>
      <c r="K80" s="205">
        <v>32.011754171037822</v>
      </c>
      <c r="L80" s="291" t="s">
        <v>52</v>
      </c>
      <c r="M80" s="120" t="s">
        <v>65</v>
      </c>
      <c r="N80" s="120" t="s">
        <v>115</v>
      </c>
      <c r="O80" s="120" t="s">
        <v>64</v>
      </c>
      <c r="P80" s="113"/>
      <c r="Q80" s="113"/>
      <c r="R80" s="113"/>
      <c r="S80" s="113"/>
      <c r="T80" s="177"/>
      <c r="U80" s="178" t="s">
        <v>132</v>
      </c>
    </row>
    <row r="81" spans="1:21">
      <c r="A81" s="112" t="s">
        <v>112</v>
      </c>
      <c r="B81" s="113" t="s">
        <v>118</v>
      </c>
      <c r="C81" s="113" t="s">
        <v>117</v>
      </c>
      <c r="D81" s="113">
        <v>2</v>
      </c>
      <c r="E81" s="113">
        <v>6</v>
      </c>
      <c r="F81" s="113"/>
      <c r="G81" s="113" t="s">
        <v>219</v>
      </c>
      <c r="H81" s="288">
        <v>3.31</v>
      </c>
      <c r="I81" s="283">
        <v>24.333690464953499</v>
      </c>
      <c r="J81" s="257">
        <v>27.776462435890799</v>
      </c>
      <c r="K81" s="205">
        <v>31.09947681210949</v>
      </c>
      <c r="L81" s="291" t="s">
        <v>52</v>
      </c>
      <c r="M81" s="120" t="s">
        <v>65</v>
      </c>
      <c r="N81" s="120" t="s">
        <v>115</v>
      </c>
      <c r="O81" s="120" t="s">
        <v>64</v>
      </c>
      <c r="P81" s="113"/>
      <c r="Q81" s="113"/>
      <c r="R81" s="113"/>
      <c r="S81" s="113"/>
      <c r="T81" s="177"/>
      <c r="U81" s="178" t="s">
        <v>132</v>
      </c>
    </row>
    <row r="82" spans="1:21">
      <c r="A82" s="112" t="s">
        <v>112</v>
      </c>
      <c r="B82" s="113" t="s">
        <v>118</v>
      </c>
      <c r="C82" s="113" t="s">
        <v>117</v>
      </c>
      <c r="D82" s="113">
        <v>2</v>
      </c>
      <c r="E82" s="113">
        <v>6</v>
      </c>
      <c r="F82" s="113"/>
      <c r="G82" s="113" t="s">
        <v>219</v>
      </c>
      <c r="H82" s="288">
        <v>3.45</v>
      </c>
      <c r="I82" s="283">
        <v>25.182238888726179</v>
      </c>
      <c r="J82" s="257">
        <v>28.4925967357653</v>
      </c>
      <c r="K82" s="205">
        <v>31.76281326107895</v>
      </c>
      <c r="L82" s="291" t="s">
        <v>52</v>
      </c>
      <c r="M82" s="120" t="s">
        <v>65</v>
      </c>
      <c r="N82" s="120" t="s">
        <v>115</v>
      </c>
      <c r="O82" s="120" t="s">
        <v>64</v>
      </c>
      <c r="P82" s="113"/>
      <c r="Q82" s="113"/>
      <c r="R82" s="113"/>
      <c r="S82" s="113"/>
      <c r="T82" s="177"/>
      <c r="U82" s="178" t="s">
        <v>132</v>
      </c>
    </row>
    <row r="83" spans="1:21">
      <c r="A83" s="112" t="s">
        <v>112</v>
      </c>
      <c r="B83" s="113" t="s">
        <v>118</v>
      </c>
      <c r="C83" s="113" t="s">
        <v>117</v>
      </c>
      <c r="D83" s="113">
        <v>2</v>
      </c>
      <c r="E83" s="113">
        <v>6</v>
      </c>
      <c r="F83" s="113"/>
      <c r="G83" s="113" t="s">
        <v>219</v>
      </c>
      <c r="H83" s="288">
        <v>3.59</v>
      </c>
      <c r="I83" s="283">
        <v>25.58212571589533</v>
      </c>
      <c r="J83" s="257">
        <v>29.047566030761701</v>
      </c>
      <c r="K83" s="205">
        <v>32.381106487176929</v>
      </c>
      <c r="L83" s="291" t="s">
        <v>52</v>
      </c>
      <c r="M83" s="120" t="s">
        <v>65</v>
      </c>
      <c r="N83" s="120" t="s">
        <v>115</v>
      </c>
      <c r="O83" s="120" t="s">
        <v>64</v>
      </c>
      <c r="P83" s="113"/>
      <c r="Q83" s="113"/>
      <c r="R83" s="113"/>
      <c r="S83" s="113"/>
      <c r="T83" s="177"/>
      <c r="U83" s="178" t="s">
        <v>132</v>
      </c>
    </row>
    <row r="84" spans="1:21">
      <c r="A84" s="112" t="s">
        <v>112</v>
      </c>
      <c r="B84" s="113" t="s">
        <v>118</v>
      </c>
      <c r="C84" s="113" t="s">
        <v>117</v>
      </c>
      <c r="D84" s="113">
        <v>2</v>
      </c>
      <c r="E84" s="113">
        <v>6</v>
      </c>
      <c r="F84" s="113"/>
      <c r="G84" s="113" t="s">
        <v>219</v>
      </c>
      <c r="H84" s="288">
        <v>3.55</v>
      </c>
      <c r="I84" s="283">
        <v>25.76148465424729</v>
      </c>
      <c r="J84" s="257">
        <v>29.231313340821199</v>
      </c>
      <c r="K84" s="205">
        <v>32.624480212457968</v>
      </c>
      <c r="L84" s="291" t="s">
        <v>52</v>
      </c>
      <c r="M84" s="120" t="s">
        <v>65</v>
      </c>
      <c r="N84" s="120" t="s">
        <v>115</v>
      </c>
      <c r="O84" s="120" t="s">
        <v>64</v>
      </c>
      <c r="P84" s="113"/>
      <c r="Q84" s="113"/>
      <c r="R84" s="113"/>
      <c r="S84" s="113"/>
      <c r="T84" s="177"/>
      <c r="U84" s="178" t="s">
        <v>132</v>
      </c>
    </row>
    <row r="85" spans="1:21">
      <c r="A85" s="112" t="s">
        <v>112</v>
      </c>
      <c r="B85" s="113" t="s">
        <v>118</v>
      </c>
      <c r="C85" s="113" t="s">
        <v>117</v>
      </c>
      <c r="D85" s="113">
        <v>2</v>
      </c>
      <c r="E85" s="113">
        <v>6</v>
      </c>
      <c r="F85" s="113"/>
      <c r="G85" s="113" t="s">
        <v>219</v>
      </c>
      <c r="H85" s="288">
        <v>3.7</v>
      </c>
      <c r="I85" s="283">
        <v>26.045043314128439</v>
      </c>
      <c r="J85" s="257">
        <v>29.785258473903799</v>
      </c>
      <c r="K85" s="205">
        <v>33.183063459376982</v>
      </c>
      <c r="L85" s="291" t="s">
        <v>52</v>
      </c>
      <c r="M85" s="120" t="s">
        <v>65</v>
      </c>
      <c r="N85" s="120" t="s">
        <v>115</v>
      </c>
      <c r="O85" s="120" t="s">
        <v>64</v>
      </c>
      <c r="P85" s="113"/>
      <c r="Q85" s="113"/>
      <c r="R85" s="113"/>
      <c r="S85" s="113"/>
      <c r="T85" s="177"/>
      <c r="U85" s="178" t="s">
        <v>132</v>
      </c>
    </row>
    <row r="86" spans="1:21">
      <c r="A86" s="112" t="s">
        <v>112</v>
      </c>
      <c r="B86" s="113" t="s">
        <v>118</v>
      </c>
      <c r="C86" s="113" t="s">
        <v>117</v>
      </c>
      <c r="D86" s="113">
        <v>2</v>
      </c>
      <c r="E86" s="114">
        <v>10</v>
      </c>
      <c r="F86" s="115"/>
      <c r="G86" s="113" t="s">
        <v>219</v>
      </c>
      <c r="H86" s="253">
        <v>3.53</v>
      </c>
      <c r="I86" s="283">
        <v>25.592990380079108</v>
      </c>
      <c r="J86" s="257">
        <v>29.062986166095399</v>
      </c>
      <c r="K86" s="205">
        <v>32.311532964200417</v>
      </c>
      <c r="L86" s="273" t="s">
        <v>52</v>
      </c>
      <c r="M86" s="120" t="s">
        <v>65</v>
      </c>
      <c r="N86" s="120" t="s">
        <v>115</v>
      </c>
      <c r="O86" s="120" t="s">
        <v>64</v>
      </c>
      <c r="P86" s="121"/>
      <c r="Q86" s="121"/>
      <c r="R86" s="121"/>
      <c r="S86" s="115"/>
      <c r="T86" s="123"/>
      <c r="U86" s="176" t="s">
        <v>132</v>
      </c>
    </row>
    <row r="87" spans="1:21">
      <c r="A87" s="112" t="s">
        <v>112</v>
      </c>
      <c r="B87" s="113" t="s">
        <v>118</v>
      </c>
      <c r="C87" s="113" t="s">
        <v>117</v>
      </c>
      <c r="D87" s="113">
        <v>1</v>
      </c>
      <c r="E87" s="113">
        <v>137</v>
      </c>
      <c r="F87" s="113"/>
      <c r="G87" s="113" t="s">
        <v>219</v>
      </c>
      <c r="H87" s="288">
        <v>3.53</v>
      </c>
      <c r="I87" s="283">
        <v>25.297226817273351</v>
      </c>
      <c r="J87" s="257">
        <v>28.754774789172</v>
      </c>
      <c r="K87" s="205">
        <v>31.931808022373481</v>
      </c>
      <c r="L87" s="291" t="s">
        <v>52</v>
      </c>
      <c r="M87" s="120" t="s">
        <v>65</v>
      </c>
      <c r="N87" s="120" t="s">
        <v>115</v>
      </c>
      <c r="O87" s="120" t="s">
        <v>64</v>
      </c>
      <c r="P87" s="113"/>
      <c r="Q87" s="113"/>
      <c r="R87" s="113"/>
      <c r="S87" s="113"/>
      <c r="T87" s="177"/>
      <c r="U87" s="178" t="s">
        <v>132</v>
      </c>
    </row>
    <row r="88" spans="1:21">
      <c r="A88" s="112" t="s">
        <v>112</v>
      </c>
      <c r="B88" s="113" t="s">
        <v>118</v>
      </c>
      <c r="C88" s="113" t="s">
        <v>117</v>
      </c>
      <c r="D88" s="113">
        <v>1</v>
      </c>
      <c r="E88" s="113">
        <v>138</v>
      </c>
      <c r="F88" s="113"/>
      <c r="G88" s="113" t="s">
        <v>219</v>
      </c>
      <c r="H88" s="288">
        <v>3.72</v>
      </c>
      <c r="I88" s="283">
        <v>26.063416115139759</v>
      </c>
      <c r="J88" s="257">
        <v>29.7580028055017</v>
      </c>
      <c r="K88" s="205">
        <v>33.162141184462413</v>
      </c>
      <c r="L88" s="291" t="s">
        <v>52</v>
      </c>
      <c r="M88" s="120" t="s">
        <v>65</v>
      </c>
      <c r="N88" s="120" t="s">
        <v>115</v>
      </c>
      <c r="O88" s="120" t="s">
        <v>64</v>
      </c>
      <c r="P88" s="113"/>
      <c r="Q88" s="113"/>
      <c r="R88" s="113"/>
      <c r="S88" s="113"/>
      <c r="T88" s="177"/>
      <c r="U88" s="178" t="s">
        <v>132</v>
      </c>
    </row>
    <row r="89" spans="1:21">
      <c r="A89" s="112" t="s">
        <v>112</v>
      </c>
      <c r="B89" s="113" t="s">
        <v>118</v>
      </c>
      <c r="C89" s="113" t="s">
        <v>117</v>
      </c>
      <c r="D89" s="113">
        <v>1</v>
      </c>
      <c r="E89" s="113">
        <v>139</v>
      </c>
      <c r="F89" s="113"/>
      <c r="G89" s="113" t="s">
        <v>219</v>
      </c>
      <c r="H89" s="288">
        <v>3.35</v>
      </c>
      <c r="I89" s="283">
        <v>24.612297034575281</v>
      </c>
      <c r="J89" s="257">
        <v>28.074363505815601</v>
      </c>
      <c r="K89" s="205">
        <v>31.040247646520619</v>
      </c>
      <c r="L89" s="291" t="s">
        <v>52</v>
      </c>
      <c r="M89" s="120" t="s">
        <v>65</v>
      </c>
      <c r="N89" s="120" t="s">
        <v>115</v>
      </c>
      <c r="O89" s="120" t="s">
        <v>64</v>
      </c>
      <c r="P89" s="113"/>
      <c r="Q89" s="113"/>
      <c r="R89" s="113"/>
      <c r="S89" s="113"/>
      <c r="T89" s="177"/>
      <c r="U89" s="178" t="s">
        <v>132</v>
      </c>
    </row>
    <row r="90" spans="1:21">
      <c r="A90" s="112" t="s">
        <v>112</v>
      </c>
      <c r="B90" s="113" t="s">
        <v>118</v>
      </c>
      <c r="C90" s="113" t="s">
        <v>117</v>
      </c>
      <c r="D90" s="113">
        <v>1</v>
      </c>
      <c r="E90" s="113">
        <v>139</v>
      </c>
      <c r="F90" s="113"/>
      <c r="G90" s="113" t="s">
        <v>219</v>
      </c>
      <c r="H90" s="288">
        <v>3.81</v>
      </c>
      <c r="I90" s="283">
        <v>26.739984075011829</v>
      </c>
      <c r="J90" s="257">
        <v>30.268582414657399</v>
      </c>
      <c r="K90" s="205">
        <v>33.521327215630059</v>
      </c>
      <c r="L90" s="291" t="s">
        <v>52</v>
      </c>
      <c r="M90" s="120" t="s">
        <v>65</v>
      </c>
      <c r="N90" s="120" t="s">
        <v>115</v>
      </c>
      <c r="O90" s="120" t="s">
        <v>64</v>
      </c>
      <c r="P90" s="113"/>
      <c r="Q90" s="113"/>
      <c r="R90" s="113"/>
      <c r="S90" s="113"/>
      <c r="T90" s="177"/>
      <c r="U90" s="178" t="s">
        <v>132</v>
      </c>
    </row>
    <row r="91" spans="1:21">
      <c r="A91" s="112" t="s">
        <v>112</v>
      </c>
      <c r="B91" s="113" t="s">
        <v>118</v>
      </c>
      <c r="C91" s="113" t="s">
        <v>117</v>
      </c>
      <c r="D91" s="113">
        <v>1</v>
      </c>
      <c r="E91" s="113">
        <v>140</v>
      </c>
      <c r="F91" s="113"/>
      <c r="G91" s="113" t="s">
        <v>219</v>
      </c>
      <c r="H91" s="288">
        <v>3.13</v>
      </c>
      <c r="I91" s="283">
        <v>23.565025242228447</v>
      </c>
      <c r="J91" s="257">
        <v>26.777860696556399</v>
      </c>
      <c r="K91" s="205">
        <v>29.82061232887855</v>
      </c>
      <c r="L91" s="291" t="s">
        <v>52</v>
      </c>
      <c r="M91" s="120" t="s">
        <v>65</v>
      </c>
      <c r="N91" s="120" t="s">
        <v>115</v>
      </c>
      <c r="O91" s="120" t="s">
        <v>64</v>
      </c>
      <c r="P91" s="113"/>
      <c r="Q91" s="113"/>
      <c r="R91" s="113"/>
      <c r="S91" s="113"/>
      <c r="T91" s="177"/>
      <c r="U91" s="178" t="s">
        <v>132</v>
      </c>
    </row>
    <row r="92" spans="1:21">
      <c r="A92" s="112" t="s">
        <v>112</v>
      </c>
      <c r="B92" s="113" t="s">
        <v>118</v>
      </c>
      <c r="C92" s="113" t="s">
        <v>117</v>
      </c>
      <c r="D92" s="113">
        <v>1</v>
      </c>
      <c r="E92" s="113">
        <v>140</v>
      </c>
      <c r="F92" s="113"/>
      <c r="G92" s="113" t="s">
        <v>219</v>
      </c>
      <c r="H92" s="288">
        <v>3.21</v>
      </c>
      <c r="I92" s="283">
        <v>23.806563806726281</v>
      </c>
      <c r="J92" s="257">
        <v>27.295715807424902</v>
      </c>
      <c r="K92" s="205">
        <v>30.36660415305052</v>
      </c>
      <c r="L92" s="291" t="s">
        <v>52</v>
      </c>
      <c r="M92" s="120" t="s">
        <v>65</v>
      </c>
      <c r="N92" s="120" t="s">
        <v>115</v>
      </c>
      <c r="O92" s="120" t="s">
        <v>64</v>
      </c>
      <c r="P92" s="113"/>
      <c r="Q92" s="113"/>
      <c r="R92" s="113"/>
      <c r="S92" s="113"/>
      <c r="T92" s="177"/>
      <c r="U92" s="178" t="s">
        <v>132</v>
      </c>
    </row>
    <row r="93" spans="1:21">
      <c r="A93" s="112" t="s">
        <v>112</v>
      </c>
      <c r="B93" s="113" t="s">
        <v>118</v>
      </c>
      <c r="C93" s="113" t="s">
        <v>117</v>
      </c>
      <c r="D93" s="113">
        <v>1</v>
      </c>
      <c r="E93" s="113">
        <v>140</v>
      </c>
      <c r="F93" s="113"/>
      <c r="G93" s="113" t="s">
        <v>219</v>
      </c>
      <c r="H93" s="288">
        <v>3.4</v>
      </c>
      <c r="I93" s="283">
        <v>24.893979593476178</v>
      </c>
      <c r="J93" s="257">
        <v>28.4593115525633</v>
      </c>
      <c r="K93" s="205">
        <v>31.84845096248095</v>
      </c>
      <c r="L93" s="291" t="s">
        <v>52</v>
      </c>
      <c r="M93" s="120" t="s">
        <v>65</v>
      </c>
      <c r="N93" s="120" t="s">
        <v>115</v>
      </c>
      <c r="O93" s="120" t="s">
        <v>64</v>
      </c>
      <c r="P93" s="113"/>
      <c r="Q93" s="113"/>
      <c r="R93" s="113"/>
      <c r="S93" s="113"/>
      <c r="T93" s="177"/>
      <c r="U93" s="178" t="s">
        <v>132</v>
      </c>
    </row>
    <row r="94" spans="1:21">
      <c r="A94" s="112" t="s">
        <v>112</v>
      </c>
      <c r="B94" s="113" t="s">
        <v>118</v>
      </c>
      <c r="C94" s="113" t="s">
        <v>117</v>
      </c>
      <c r="D94" s="113">
        <v>1</v>
      </c>
      <c r="E94" s="113">
        <v>141</v>
      </c>
      <c r="F94" s="113"/>
      <c r="G94" s="113" t="s">
        <v>219</v>
      </c>
      <c r="H94" s="288">
        <v>3.33</v>
      </c>
      <c r="I94" s="283">
        <v>24.39477178955887</v>
      </c>
      <c r="J94" s="257">
        <v>27.709033342113599</v>
      </c>
      <c r="K94" s="205">
        <v>30.915624493417209</v>
      </c>
      <c r="L94" s="291" t="s">
        <v>52</v>
      </c>
      <c r="M94" s="120" t="s">
        <v>65</v>
      </c>
      <c r="N94" s="120" t="s">
        <v>115</v>
      </c>
      <c r="O94" s="120" t="s">
        <v>64</v>
      </c>
      <c r="P94" s="113"/>
      <c r="Q94" s="113"/>
      <c r="R94" s="113"/>
      <c r="S94" s="113"/>
      <c r="T94" s="177"/>
      <c r="U94" s="178" t="s">
        <v>132</v>
      </c>
    </row>
    <row r="95" spans="1:21">
      <c r="A95" s="112" t="s">
        <v>112</v>
      </c>
      <c r="B95" s="113" t="s">
        <v>118</v>
      </c>
      <c r="C95" s="113" t="s">
        <v>117</v>
      </c>
      <c r="D95" s="113">
        <v>1</v>
      </c>
      <c r="E95" s="113">
        <v>141</v>
      </c>
      <c r="F95" s="113"/>
      <c r="G95" s="113" t="s">
        <v>219</v>
      </c>
      <c r="H95" s="288">
        <v>3.33</v>
      </c>
      <c r="I95" s="283">
        <v>24.62307171286005</v>
      </c>
      <c r="J95" s="257">
        <v>28.005299348509201</v>
      </c>
      <c r="K95" s="205">
        <v>31.09265183240349</v>
      </c>
      <c r="L95" s="291" t="s">
        <v>52</v>
      </c>
      <c r="M95" s="120" t="s">
        <v>65</v>
      </c>
      <c r="N95" s="120" t="s">
        <v>115</v>
      </c>
      <c r="O95" s="120" t="s">
        <v>64</v>
      </c>
      <c r="P95" s="113"/>
      <c r="Q95" s="113"/>
      <c r="R95" s="113"/>
      <c r="S95" s="113"/>
      <c r="T95" s="177"/>
      <c r="U95" s="178" t="s">
        <v>132</v>
      </c>
    </row>
    <row r="96" spans="1:21">
      <c r="A96" s="112" t="s">
        <v>112</v>
      </c>
      <c r="B96" s="113" t="s">
        <v>118</v>
      </c>
      <c r="C96" s="113" t="s">
        <v>117</v>
      </c>
      <c r="D96" s="113">
        <v>1</v>
      </c>
      <c r="E96" s="113">
        <v>141</v>
      </c>
      <c r="F96" s="113"/>
      <c r="G96" s="113" t="s">
        <v>219</v>
      </c>
      <c r="H96" s="288">
        <v>3.59</v>
      </c>
      <c r="I96" s="283">
        <v>25.524515824121131</v>
      </c>
      <c r="J96" s="257">
        <v>29.1820615450142</v>
      </c>
      <c r="K96" s="205">
        <v>32.498286514529603</v>
      </c>
      <c r="L96" s="291" t="s">
        <v>52</v>
      </c>
      <c r="M96" s="120" t="s">
        <v>65</v>
      </c>
      <c r="N96" s="120" t="s">
        <v>115</v>
      </c>
      <c r="O96" s="120" t="s">
        <v>64</v>
      </c>
      <c r="P96" s="113"/>
      <c r="Q96" s="113"/>
      <c r="R96" s="113"/>
      <c r="S96" s="113"/>
      <c r="T96" s="177"/>
      <c r="U96" s="178" t="s">
        <v>132</v>
      </c>
    </row>
    <row r="97" spans="1:21">
      <c r="A97" s="112" t="s">
        <v>112</v>
      </c>
      <c r="B97" s="113" t="s">
        <v>118</v>
      </c>
      <c r="C97" s="113" t="s">
        <v>117</v>
      </c>
      <c r="D97" s="113">
        <v>1</v>
      </c>
      <c r="E97" s="113">
        <v>142</v>
      </c>
      <c r="F97" s="113"/>
      <c r="G97" s="113" t="s">
        <v>219</v>
      </c>
      <c r="H97" s="288">
        <v>3.54</v>
      </c>
      <c r="I97" s="283">
        <v>25.37362327942925</v>
      </c>
      <c r="J97" s="257">
        <v>29.014702935369399</v>
      </c>
      <c r="K97" s="205">
        <v>32.122815584476378</v>
      </c>
      <c r="L97" s="291" t="s">
        <v>52</v>
      </c>
      <c r="M97" s="120" t="s">
        <v>65</v>
      </c>
      <c r="N97" s="120" t="s">
        <v>115</v>
      </c>
      <c r="O97" s="120" t="s">
        <v>64</v>
      </c>
      <c r="P97" s="113"/>
      <c r="Q97" s="113"/>
      <c r="R97" s="113"/>
      <c r="S97" s="113"/>
      <c r="T97" s="177"/>
      <c r="U97" s="178" t="s">
        <v>132</v>
      </c>
    </row>
    <row r="98" spans="1:21">
      <c r="A98" s="112" t="s">
        <v>112</v>
      </c>
      <c r="B98" s="113" t="s">
        <v>118</v>
      </c>
      <c r="C98" s="113" t="s">
        <v>117</v>
      </c>
      <c r="D98" s="113">
        <v>1</v>
      </c>
      <c r="E98" s="113">
        <v>144</v>
      </c>
      <c r="F98" s="113">
        <v>211.35</v>
      </c>
      <c r="G98" s="113" t="s">
        <v>219</v>
      </c>
      <c r="H98" s="288">
        <v>3.6179999999999999</v>
      </c>
      <c r="I98" s="283">
        <v>25.96181300876955</v>
      </c>
      <c r="J98" s="257">
        <v>29.434513158123298</v>
      </c>
      <c r="K98" s="205">
        <v>32.712133790506599</v>
      </c>
      <c r="L98" s="291" t="s">
        <v>52</v>
      </c>
      <c r="M98" s="120" t="s">
        <v>65</v>
      </c>
      <c r="N98" s="120" t="s">
        <v>115</v>
      </c>
      <c r="O98" s="120" t="s">
        <v>64</v>
      </c>
      <c r="P98" s="113"/>
      <c r="Q98" s="113"/>
      <c r="R98" s="113"/>
      <c r="S98" s="113"/>
      <c r="T98" s="177"/>
      <c r="U98" s="178" t="s">
        <v>113</v>
      </c>
    </row>
    <row r="99" spans="1:21">
      <c r="A99" s="112" t="s">
        <v>112</v>
      </c>
      <c r="B99" s="113" t="s">
        <v>118</v>
      </c>
      <c r="C99" s="113" t="s">
        <v>117</v>
      </c>
      <c r="D99" s="113">
        <v>1</v>
      </c>
      <c r="E99" s="113">
        <v>144</v>
      </c>
      <c r="F99" s="113"/>
      <c r="G99" s="113" t="s">
        <v>219</v>
      </c>
      <c r="H99" s="288">
        <v>3.53</v>
      </c>
      <c r="I99" s="283">
        <v>25.591774946157582</v>
      </c>
      <c r="J99" s="257">
        <v>29.0226728066934</v>
      </c>
      <c r="K99" s="205">
        <v>32.371630330981951</v>
      </c>
      <c r="L99" s="291" t="s">
        <v>52</v>
      </c>
      <c r="M99" s="120" t="s">
        <v>65</v>
      </c>
      <c r="N99" s="120" t="s">
        <v>115</v>
      </c>
      <c r="O99" s="120" t="s">
        <v>64</v>
      </c>
      <c r="P99" s="113"/>
      <c r="Q99" s="113"/>
      <c r="R99" s="113"/>
      <c r="S99" s="113"/>
      <c r="T99" s="177"/>
      <c r="U99" s="178" t="s">
        <v>132</v>
      </c>
    </row>
    <row r="100" spans="1:21">
      <c r="A100" s="112" t="s">
        <v>112</v>
      </c>
      <c r="B100" s="113" t="s">
        <v>118</v>
      </c>
      <c r="C100" s="113" t="s">
        <v>117</v>
      </c>
      <c r="D100" s="113">
        <v>1</v>
      </c>
      <c r="E100" s="113">
        <v>148</v>
      </c>
      <c r="F100" s="113">
        <v>211.39</v>
      </c>
      <c r="G100" s="113" t="s">
        <v>219</v>
      </c>
      <c r="H100" s="288">
        <v>3.7240000000000002</v>
      </c>
      <c r="I100" s="283">
        <v>25.95605572953334</v>
      </c>
      <c r="J100" s="257">
        <v>29.623085511569599</v>
      </c>
      <c r="K100" s="205">
        <v>32.803505483218011</v>
      </c>
      <c r="L100" s="291" t="s">
        <v>52</v>
      </c>
      <c r="M100" s="120" t="s">
        <v>65</v>
      </c>
      <c r="N100" s="120" t="s">
        <v>115</v>
      </c>
      <c r="O100" s="120" t="s">
        <v>64</v>
      </c>
      <c r="P100" s="113"/>
      <c r="Q100" s="113"/>
      <c r="R100" s="113"/>
      <c r="S100" s="113"/>
      <c r="T100" s="177"/>
      <c r="U100" s="178" t="s">
        <v>113</v>
      </c>
    </row>
    <row r="101" spans="1:21">
      <c r="A101" s="112" t="s">
        <v>112</v>
      </c>
      <c r="B101" s="113" t="s">
        <v>118</v>
      </c>
      <c r="C101" s="113" t="s">
        <v>117</v>
      </c>
      <c r="D101" s="113">
        <v>1</v>
      </c>
      <c r="E101" s="113">
        <v>150</v>
      </c>
      <c r="F101" s="113"/>
      <c r="G101" s="113" t="s">
        <v>219</v>
      </c>
      <c r="H101" s="288">
        <v>3.58</v>
      </c>
      <c r="I101" s="283">
        <v>25.527341404802328</v>
      </c>
      <c r="J101" s="257">
        <v>29.142603172454798</v>
      </c>
      <c r="K101" s="205">
        <v>32.414494820250525</v>
      </c>
      <c r="L101" s="291" t="s">
        <v>52</v>
      </c>
      <c r="M101" s="120" t="s">
        <v>65</v>
      </c>
      <c r="N101" s="120" t="s">
        <v>115</v>
      </c>
      <c r="O101" s="120" t="s">
        <v>64</v>
      </c>
      <c r="P101" s="113"/>
      <c r="Q101" s="113"/>
      <c r="R101" s="113"/>
      <c r="S101" s="113"/>
      <c r="T101" s="177"/>
      <c r="U101" s="178" t="s">
        <v>132</v>
      </c>
    </row>
    <row r="102" spans="1:21">
      <c r="A102" s="112" t="s">
        <v>112</v>
      </c>
      <c r="B102" s="113" t="s">
        <v>118</v>
      </c>
      <c r="C102" s="113" t="s">
        <v>117</v>
      </c>
      <c r="D102" s="113">
        <v>1</v>
      </c>
      <c r="E102" s="113">
        <v>150</v>
      </c>
      <c r="F102" s="113"/>
      <c r="G102" s="113" t="s">
        <v>219</v>
      </c>
      <c r="H102" s="288">
        <v>3.45</v>
      </c>
      <c r="I102" s="283">
        <v>25.056606868296811</v>
      </c>
      <c r="J102" s="257">
        <v>28.475574893561301</v>
      </c>
      <c r="K102" s="205">
        <v>31.654013917858091</v>
      </c>
      <c r="L102" s="291" t="s">
        <v>52</v>
      </c>
      <c r="M102" s="120" t="s">
        <v>65</v>
      </c>
      <c r="N102" s="120" t="s">
        <v>115</v>
      </c>
      <c r="O102" s="120" t="s">
        <v>64</v>
      </c>
      <c r="P102" s="113"/>
      <c r="Q102" s="113"/>
      <c r="R102" s="113"/>
      <c r="S102" s="113"/>
      <c r="T102" s="177"/>
      <c r="U102" s="178" t="s">
        <v>132</v>
      </c>
    </row>
    <row r="103" spans="1:21" ht="13.5" thickBot="1">
      <c r="A103" s="181" t="s">
        <v>112</v>
      </c>
      <c r="B103" s="182" t="s">
        <v>118</v>
      </c>
      <c r="C103" s="182" t="s">
        <v>117</v>
      </c>
      <c r="D103" s="182">
        <v>1</v>
      </c>
      <c r="E103" s="182">
        <v>150</v>
      </c>
      <c r="F103" s="182"/>
      <c r="G103" s="183" t="s">
        <v>219</v>
      </c>
      <c r="H103" s="290">
        <v>4.09</v>
      </c>
      <c r="I103" s="294">
        <v>27.11472688963574</v>
      </c>
      <c r="J103" s="208">
        <v>31.160171880822599</v>
      </c>
      <c r="K103" s="209">
        <v>34.552318024737268</v>
      </c>
      <c r="L103" s="293" t="s">
        <v>52</v>
      </c>
      <c r="M103" s="184" t="s">
        <v>65</v>
      </c>
      <c r="N103" s="184" t="s">
        <v>115</v>
      </c>
      <c r="O103" s="184" t="s">
        <v>64</v>
      </c>
      <c r="P103" s="182"/>
      <c r="Q103" s="182"/>
      <c r="R103" s="182"/>
      <c r="S103" s="182"/>
      <c r="T103" s="185"/>
      <c r="U103" s="183" t="s">
        <v>132</v>
      </c>
    </row>
    <row r="104" spans="1:21" ht="13.5" thickBot="1"/>
    <row r="105" spans="1:21" ht="13.5" thickBot="1">
      <c r="B105" s="457" t="s">
        <v>294</v>
      </c>
      <c r="C105" s="458"/>
      <c r="D105" s="459"/>
      <c r="F105" s="378"/>
      <c r="G105" s="379" t="s">
        <v>223</v>
      </c>
      <c r="H105" s="379" t="s">
        <v>222</v>
      </c>
      <c r="I105" s="377">
        <v>2.5</v>
      </c>
      <c r="J105" s="377">
        <v>50</v>
      </c>
      <c r="K105" s="377">
        <v>97.5</v>
      </c>
      <c r="L105" s="380" t="s">
        <v>221</v>
      </c>
    </row>
    <row r="106" spans="1:21">
      <c r="B106" s="460"/>
      <c r="C106" s="461"/>
      <c r="D106" s="462"/>
      <c r="F106" s="112" t="s">
        <v>4</v>
      </c>
      <c r="G106" s="261"/>
      <c r="H106" s="261"/>
      <c r="I106" s="252"/>
      <c r="J106" s="252"/>
      <c r="K106" s="262"/>
      <c r="L106" s="263"/>
    </row>
    <row r="107" spans="1:21">
      <c r="B107" s="460"/>
      <c r="C107" s="461"/>
      <c r="D107" s="462"/>
      <c r="F107" s="112" t="s">
        <v>3</v>
      </c>
      <c r="G107" s="284">
        <f>COUNT(I12:I36,I48:I79)</f>
        <v>57</v>
      </c>
      <c r="H107" s="261">
        <f>MIN(I12:I36,I48:I79)</f>
        <v>24.083248519979062</v>
      </c>
      <c r="I107" s="250">
        <f>AVERAGE(I12:I36,I48:I79)</f>
        <v>26.876965408929678</v>
      </c>
      <c r="J107" s="250">
        <f>AVERAGE(J12:J36,J48:J79)</f>
        <v>32.707868840007812</v>
      </c>
      <c r="K107" s="250">
        <f>AVERAGE(K12:K36,K48:K79)</f>
        <v>38.27401130939073</v>
      </c>
      <c r="L107" s="204">
        <f>MAX(K12:K36,K48:K79)</f>
        <v>40.474447908215964</v>
      </c>
    </row>
    <row r="108" spans="1:21" ht="13.5" thickBot="1">
      <c r="B108" s="463"/>
      <c r="C108" s="464"/>
      <c r="D108" s="465"/>
      <c r="F108" s="181" t="s">
        <v>219</v>
      </c>
      <c r="G108" s="226">
        <f>COUNT(I37:I47,I80:I103)</f>
        <v>35</v>
      </c>
      <c r="H108" s="186">
        <f>MIN(I37:I47,I80:I103)</f>
        <v>23.565025242228447</v>
      </c>
      <c r="I108" s="131">
        <f>AVERAGE(I37:I47,I80:I103)</f>
        <v>25.249189998931769</v>
      </c>
      <c r="J108" s="131">
        <f>AVERAGE(J37:J47,J80:J103)</f>
        <v>28.707789908526028</v>
      </c>
      <c r="K108" s="131">
        <f>AVERAGE(K37:K47,K80:K103)</f>
        <v>31.958546538815334</v>
      </c>
      <c r="L108" s="265">
        <f>MAX(K37:K47,K80:K103)</f>
        <v>34.552318024737268</v>
      </c>
    </row>
    <row r="109" spans="1:21" ht="13.5" thickBot="1">
      <c r="B109" s="87"/>
      <c r="C109" s="87"/>
      <c r="D109" s="87"/>
      <c r="F109" s="279"/>
      <c r="G109" s="284"/>
      <c r="H109" s="261"/>
      <c r="I109" s="250"/>
      <c r="J109" s="250"/>
      <c r="K109" s="250"/>
      <c r="L109" s="264"/>
    </row>
    <row r="110" spans="1:21" ht="13.5" thickBot="1">
      <c r="B110" s="457" t="s">
        <v>295</v>
      </c>
      <c r="C110" s="458"/>
      <c r="D110" s="459"/>
      <c r="F110" s="415"/>
      <c r="G110" s="416" t="s">
        <v>223</v>
      </c>
      <c r="H110" s="417" t="s">
        <v>222</v>
      </c>
      <c r="I110" s="418">
        <v>5</v>
      </c>
      <c r="J110" s="418">
        <v>50</v>
      </c>
      <c r="K110" s="418">
        <v>95</v>
      </c>
      <c r="L110" s="394" t="s">
        <v>221</v>
      </c>
    </row>
    <row r="111" spans="1:21">
      <c r="B111" s="460"/>
      <c r="C111" s="461"/>
      <c r="D111" s="462"/>
      <c r="F111" s="419" t="s">
        <v>4</v>
      </c>
      <c r="G111" s="403"/>
      <c r="H111" s="404"/>
      <c r="I111" s="405"/>
      <c r="J111" s="404"/>
      <c r="K111" s="405"/>
      <c r="L111" s="406"/>
    </row>
    <row r="112" spans="1:21">
      <c r="B112" s="460"/>
      <c r="C112" s="461"/>
      <c r="D112" s="462"/>
      <c r="F112" s="420" t="s">
        <v>3</v>
      </c>
      <c r="G112" s="407">
        <f>COUNT(J12:J36,J48:J79)</f>
        <v>57</v>
      </c>
      <c r="H112" s="408">
        <f>MIN(J12:J36,J48:J79)</f>
        <v>29.622086627412202</v>
      </c>
      <c r="I112" s="409">
        <f>_xlfn.PERCENTILE.INC((J12:J36,J48:J79),0.05)</f>
        <v>30.824557583596558</v>
      </c>
      <c r="J112" s="408">
        <f>AVERAGE(J12:J36,J48:J79)</f>
        <v>32.707868840007812</v>
      </c>
      <c r="K112" s="409">
        <f>_xlfn.PERCENTILE.INC((J12:J36,J48:J79),0.95)</f>
        <v>34.11579155587998</v>
      </c>
      <c r="L112" s="410">
        <f>MAX(J12:J36,J48:J79)</f>
        <v>35.040658424140702</v>
      </c>
    </row>
    <row r="113" spans="2:12" ht="13.5" thickBot="1">
      <c r="B113" s="463"/>
      <c r="C113" s="464"/>
      <c r="D113" s="465"/>
      <c r="F113" s="421" t="s">
        <v>219</v>
      </c>
      <c r="G113" s="411">
        <f>COUNT(J37:J47,J80:J103)</f>
        <v>35</v>
      </c>
      <c r="H113" s="412">
        <f>MIN(J37:J47,J80:J103)</f>
        <v>26.777860696556399</v>
      </c>
      <c r="I113" s="413">
        <f>_xlfn.PERCENTILE.INC((J37:J47,J80:J103),0.05)</f>
        <v>27.349343876838351</v>
      </c>
      <c r="J113" s="412">
        <f>AVERAGE(J37:J47,J80:J103)</f>
        <v>28.707789908526028</v>
      </c>
      <c r="K113" s="413">
        <f>_xlfn.PERCENTILE.INC((J37:J47,J80:J103),0.95)</f>
        <v>29.930255656129876</v>
      </c>
      <c r="L113" s="414">
        <f>MAX(J37:J47,J80:J103)</f>
        <v>31.160171880822599</v>
      </c>
    </row>
  </sheetData>
  <sortState xmlns:xlrd2="http://schemas.microsoft.com/office/spreadsheetml/2017/richdata2" ref="A12:T103">
    <sortCondition ref="E12:E103"/>
  </sortState>
  <mergeCells count="6">
    <mergeCell ref="B110:D113"/>
    <mergeCell ref="C6:E6"/>
    <mergeCell ref="C7:E7"/>
    <mergeCell ref="C8:E8"/>
    <mergeCell ref="I10:K10"/>
    <mergeCell ref="B105:D108"/>
  </mergeCells>
  <pageMargins left="0.7" right="0.7" top="0.75" bottom="0.75" header="0.3" footer="0.3"/>
  <pageSetup paperSize="0" orientation="portrait" horizontalDpi="4294967292" verticalDpi="4294967292"/>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82"/>
  <sheetViews>
    <sheetView zoomScale="80" zoomScaleNormal="80" workbookViewId="0">
      <selection activeCell="E69" sqref="E69"/>
    </sheetView>
  </sheetViews>
  <sheetFormatPr defaultColWidth="8.5703125" defaultRowHeight="12.75"/>
  <cols>
    <col min="1" max="1" width="15.7109375" style="84" customWidth="1"/>
    <col min="2" max="2" width="20.7109375" style="84" customWidth="1"/>
    <col min="3" max="3" width="8.5703125" style="84" customWidth="1"/>
    <col min="4" max="4" width="8.5703125" style="84"/>
    <col min="5" max="5" width="11.5703125" style="84" customWidth="1"/>
    <col min="6" max="6" width="9" style="84" customWidth="1"/>
    <col min="7" max="7" width="11.5703125" style="84" bestFit="1" customWidth="1"/>
    <col min="8" max="8" width="11.5703125" style="84" customWidth="1"/>
    <col min="9" max="9" width="12.140625" style="85" customWidth="1"/>
    <col min="10" max="10" width="10.7109375" style="85" customWidth="1"/>
    <col min="11" max="12" width="10.7109375" style="86" customWidth="1"/>
    <col min="13" max="13" width="26.85546875" style="147" customWidth="1"/>
    <col min="14" max="14" width="20.28515625" style="87" customWidth="1"/>
    <col min="15" max="15" width="18.85546875" style="87" customWidth="1"/>
    <col min="16" max="18" width="11" style="84" customWidth="1"/>
    <col min="19" max="19" width="31.7109375" style="84" customWidth="1"/>
    <col min="20" max="16384" width="8.5703125" style="84"/>
  </cols>
  <sheetData>
    <row r="1" spans="1:23" s="171" customFormat="1" ht="15.75">
      <c r="A1" s="135" t="s">
        <v>17</v>
      </c>
      <c r="B1" s="135" t="s">
        <v>38</v>
      </c>
      <c r="C1" s="170"/>
      <c r="I1" s="172"/>
      <c r="J1" s="172"/>
      <c r="K1" s="173"/>
      <c r="L1" s="173"/>
      <c r="M1" s="174"/>
      <c r="N1" s="174"/>
      <c r="O1" s="174"/>
    </row>
    <row r="2" spans="1:23" s="87" customFormat="1">
      <c r="A2" s="175" t="s">
        <v>236</v>
      </c>
      <c r="B2" s="188" t="s">
        <v>243</v>
      </c>
      <c r="C2" s="143"/>
      <c r="D2" s="144"/>
      <c r="E2" s="144"/>
      <c r="F2" s="144"/>
      <c r="G2" s="144"/>
      <c r="H2" s="144"/>
      <c r="I2" s="144"/>
      <c r="J2" s="144"/>
      <c r="K2" s="144"/>
      <c r="L2" s="144"/>
      <c r="M2" s="144"/>
      <c r="N2" s="144"/>
      <c r="O2" s="144"/>
      <c r="P2" s="144"/>
      <c r="Q2" s="144"/>
      <c r="R2" s="145"/>
      <c r="S2" s="144"/>
      <c r="T2" s="145"/>
      <c r="U2" s="145"/>
      <c r="V2" s="145"/>
      <c r="W2" s="145"/>
    </row>
    <row r="3" spans="1:23" s="146" customFormat="1">
      <c r="A3" s="82" t="s">
        <v>16</v>
      </c>
      <c r="B3" s="146" t="s">
        <v>110</v>
      </c>
      <c r="C3" s="88"/>
      <c r="I3" s="168"/>
      <c r="J3" s="168"/>
      <c r="K3" s="169"/>
      <c r="L3" s="169"/>
      <c r="M3" s="147"/>
      <c r="N3" s="147"/>
      <c r="O3" s="147"/>
    </row>
    <row r="4" spans="1:23" s="146" customFormat="1">
      <c r="A4" s="82" t="s">
        <v>226</v>
      </c>
      <c r="B4" s="147">
        <v>18.440300000000001</v>
      </c>
      <c r="I4" s="168"/>
      <c r="J4" s="168"/>
      <c r="K4" s="169"/>
      <c r="L4" s="169"/>
      <c r="M4" s="147"/>
      <c r="N4" s="147"/>
      <c r="O4" s="147"/>
    </row>
    <row r="5" spans="1:23" s="146" customFormat="1">
      <c r="A5" s="82" t="s">
        <v>227</v>
      </c>
      <c r="B5" s="147">
        <v>-179.55500000000001</v>
      </c>
      <c r="I5" s="168"/>
      <c r="J5" s="168"/>
      <c r="K5" s="169"/>
      <c r="L5" s="169"/>
      <c r="M5" s="147"/>
      <c r="N5" s="147"/>
      <c r="O5" s="147"/>
    </row>
    <row r="6" spans="1:23" s="146" customFormat="1">
      <c r="A6" s="81" t="s">
        <v>293</v>
      </c>
      <c r="B6" s="88">
        <v>1400</v>
      </c>
      <c r="C6" s="471" t="s">
        <v>40</v>
      </c>
      <c r="D6" s="471"/>
      <c r="E6" s="471"/>
      <c r="I6" s="168"/>
      <c r="J6" s="168"/>
      <c r="K6" s="169"/>
      <c r="L6" s="169"/>
      <c r="M6" s="147"/>
      <c r="N6" s="147"/>
      <c r="O6" s="147"/>
    </row>
    <row r="7" spans="1:23" s="146" customFormat="1" ht="14.65" customHeight="1">
      <c r="A7" s="82" t="s">
        <v>18</v>
      </c>
      <c r="B7" s="148" t="s">
        <v>39</v>
      </c>
      <c r="C7" s="472" t="s">
        <v>105</v>
      </c>
      <c r="D7" s="472"/>
      <c r="E7" s="472"/>
      <c r="I7" s="168"/>
      <c r="J7" s="168"/>
      <c r="K7" s="169"/>
      <c r="L7" s="169"/>
      <c r="M7" s="147"/>
      <c r="N7" s="147"/>
      <c r="O7" s="147"/>
    </row>
    <row r="8" spans="1:23" s="146" customFormat="1">
      <c r="A8" s="82" t="s">
        <v>19</v>
      </c>
      <c r="B8" s="88"/>
      <c r="C8" s="471" t="s">
        <v>104</v>
      </c>
      <c r="D8" s="471"/>
      <c r="E8" s="471"/>
      <c r="I8" s="168"/>
      <c r="J8" s="168"/>
      <c r="K8" s="169"/>
      <c r="L8" s="169"/>
      <c r="M8" s="147"/>
      <c r="N8" s="147"/>
      <c r="O8" s="147"/>
    </row>
    <row r="9" spans="1:23" s="146" customFormat="1" ht="13.5" thickBot="1">
      <c r="A9" s="82" t="s">
        <v>20</v>
      </c>
      <c r="B9" s="146" t="s">
        <v>55</v>
      </c>
      <c r="C9" s="146" t="s">
        <v>15</v>
      </c>
      <c r="I9" s="168"/>
      <c r="J9" s="168"/>
      <c r="K9" s="169"/>
      <c r="L9" s="169"/>
      <c r="M9" s="147"/>
      <c r="N9" s="147"/>
      <c r="O9" s="147"/>
    </row>
    <row r="10" spans="1:23" ht="15.75" customHeight="1" thickBot="1">
      <c r="A10" s="82"/>
      <c r="B10" s="149"/>
      <c r="J10" s="468" t="s">
        <v>250</v>
      </c>
      <c r="K10" s="469"/>
      <c r="L10" s="470"/>
    </row>
    <row r="11" spans="1:23" ht="13.5" thickBot="1">
      <c r="A11" s="93" t="s">
        <v>21</v>
      </c>
      <c r="B11" s="94" t="s">
        <v>22</v>
      </c>
      <c r="C11" s="94" t="s">
        <v>23</v>
      </c>
      <c r="D11" s="94" t="s">
        <v>24</v>
      </c>
      <c r="E11" s="94" t="s">
        <v>25</v>
      </c>
      <c r="F11" s="94" t="s">
        <v>26</v>
      </c>
      <c r="G11" s="95" t="s">
        <v>44</v>
      </c>
      <c r="H11" s="95" t="s">
        <v>225</v>
      </c>
      <c r="I11" s="96" t="s">
        <v>27</v>
      </c>
      <c r="J11" s="349">
        <v>2.5</v>
      </c>
      <c r="K11" s="349">
        <v>50</v>
      </c>
      <c r="L11" s="349">
        <v>97.5</v>
      </c>
      <c r="M11" s="249" t="s">
        <v>28</v>
      </c>
      <c r="N11" s="95" t="s">
        <v>29</v>
      </c>
      <c r="O11" s="95" t="s">
        <v>30</v>
      </c>
      <c r="P11" s="95" t="s">
        <v>32</v>
      </c>
      <c r="Q11" s="95" t="s">
        <v>33</v>
      </c>
      <c r="R11" s="95" t="s">
        <v>34</v>
      </c>
      <c r="S11" s="98" t="s">
        <v>8</v>
      </c>
    </row>
    <row r="12" spans="1:23">
      <c r="A12" s="99" t="s">
        <v>38</v>
      </c>
      <c r="B12" s="100" t="s">
        <v>42</v>
      </c>
      <c r="C12" s="100" t="s">
        <v>45</v>
      </c>
      <c r="D12" s="100">
        <v>3</v>
      </c>
      <c r="E12" s="101" t="s">
        <v>46</v>
      </c>
      <c r="F12" s="100">
        <v>79.2</v>
      </c>
      <c r="G12" s="103">
        <v>49.46</v>
      </c>
      <c r="H12" s="102" t="s">
        <v>4</v>
      </c>
      <c r="I12" s="102">
        <v>4.99</v>
      </c>
      <c r="J12" s="299">
        <v>30.268287412897031</v>
      </c>
      <c r="K12" s="300">
        <v>36.482428924695</v>
      </c>
      <c r="L12" s="223">
        <v>40.77380098252398</v>
      </c>
      <c r="M12" s="296" t="s">
        <v>43</v>
      </c>
      <c r="N12" s="108" t="s">
        <v>65</v>
      </c>
      <c r="O12" s="108" t="s">
        <v>41</v>
      </c>
      <c r="P12" s="102">
        <v>0.96</v>
      </c>
      <c r="Q12" s="95"/>
      <c r="R12" s="95"/>
      <c r="S12" s="153" t="s">
        <v>15</v>
      </c>
    </row>
    <row r="13" spans="1:23">
      <c r="A13" s="112" t="s">
        <v>38</v>
      </c>
      <c r="B13" s="113" t="s">
        <v>42</v>
      </c>
      <c r="C13" s="113" t="s">
        <v>45</v>
      </c>
      <c r="D13" s="113">
        <v>4</v>
      </c>
      <c r="E13" s="114" t="s">
        <v>47</v>
      </c>
      <c r="F13" s="115">
        <v>79.599999999999994</v>
      </c>
      <c r="G13" s="116">
        <v>49.6</v>
      </c>
      <c r="H13" s="115" t="s">
        <v>4</v>
      </c>
      <c r="I13" s="117">
        <v>5.0599999999999996</v>
      </c>
      <c r="J13" s="299">
        <v>30.402175442213768</v>
      </c>
      <c r="K13" s="300">
        <v>36.7697956630862</v>
      </c>
      <c r="L13" s="223">
        <v>40.340124558614981</v>
      </c>
      <c r="M13" s="297" t="s">
        <v>43</v>
      </c>
      <c r="N13" s="120" t="s">
        <v>65</v>
      </c>
      <c r="O13" s="120" t="s">
        <v>41</v>
      </c>
      <c r="P13" s="121">
        <v>1.01</v>
      </c>
      <c r="Q13" s="121"/>
      <c r="R13" s="121"/>
      <c r="S13" s="123" t="s">
        <v>15</v>
      </c>
      <c r="T13" s="124"/>
    </row>
    <row r="14" spans="1:23">
      <c r="A14" s="112" t="s">
        <v>38</v>
      </c>
      <c r="B14" s="113" t="s">
        <v>42</v>
      </c>
      <c r="C14" s="113" t="s">
        <v>45</v>
      </c>
      <c r="D14" s="113">
        <v>5</v>
      </c>
      <c r="E14" s="114" t="s">
        <v>48</v>
      </c>
      <c r="F14" s="115">
        <v>82.2</v>
      </c>
      <c r="G14" s="116">
        <v>51.16</v>
      </c>
      <c r="H14" s="115" t="s">
        <v>4</v>
      </c>
      <c r="I14" s="117">
        <v>5.27</v>
      </c>
      <c r="J14" s="299">
        <v>30.75664636859155</v>
      </c>
      <c r="K14" s="300">
        <v>37.119190841240901</v>
      </c>
      <c r="L14" s="223">
        <v>41.145715287664352</v>
      </c>
      <c r="M14" s="297" t="s">
        <v>43</v>
      </c>
      <c r="N14" s="120" t="s">
        <v>65</v>
      </c>
      <c r="O14" s="120" t="s">
        <v>41</v>
      </c>
      <c r="P14" s="121">
        <v>0.95</v>
      </c>
      <c r="Q14" s="121"/>
      <c r="R14" s="121"/>
      <c r="S14" s="123" t="s">
        <v>15</v>
      </c>
      <c r="T14" s="124"/>
    </row>
    <row r="15" spans="1:23">
      <c r="A15" s="112" t="s">
        <v>38</v>
      </c>
      <c r="B15" s="113" t="s">
        <v>42</v>
      </c>
      <c r="C15" s="113" t="s">
        <v>45</v>
      </c>
      <c r="D15" s="113">
        <v>5</v>
      </c>
      <c r="E15" s="114" t="s">
        <v>48</v>
      </c>
      <c r="F15" s="115">
        <v>82.2</v>
      </c>
      <c r="G15" s="116">
        <v>51.16</v>
      </c>
      <c r="H15" s="115" t="s">
        <v>4</v>
      </c>
      <c r="I15" s="117">
        <v>5.14</v>
      </c>
      <c r="J15" s="299">
        <v>30.562394730496223</v>
      </c>
      <c r="K15" s="300">
        <v>36.721841360596102</v>
      </c>
      <c r="L15" s="223">
        <v>40.635068828576465</v>
      </c>
      <c r="M15" s="297" t="s">
        <v>43</v>
      </c>
      <c r="N15" s="120" t="s">
        <v>65</v>
      </c>
      <c r="O15" s="120" t="s">
        <v>41</v>
      </c>
      <c r="P15" s="121">
        <v>0.9</v>
      </c>
      <c r="Q15" s="121"/>
      <c r="R15" s="121"/>
      <c r="S15" s="123" t="s">
        <v>15</v>
      </c>
      <c r="T15" s="124"/>
    </row>
    <row r="16" spans="1:23">
      <c r="A16" s="112" t="s">
        <v>38</v>
      </c>
      <c r="B16" s="113" t="s">
        <v>42</v>
      </c>
      <c r="C16" s="113" t="s">
        <v>45</v>
      </c>
      <c r="D16" s="113">
        <v>5</v>
      </c>
      <c r="E16" s="114" t="s">
        <v>48</v>
      </c>
      <c r="F16" s="115">
        <v>82.2</v>
      </c>
      <c r="G16" s="116">
        <v>51.16</v>
      </c>
      <c r="H16" s="115" t="s">
        <v>4</v>
      </c>
      <c r="I16" s="117">
        <v>5.21</v>
      </c>
      <c r="J16" s="299">
        <v>30.636374463274329</v>
      </c>
      <c r="K16" s="300">
        <v>36.809515047184298</v>
      </c>
      <c r="L16" s="223">
        <v>40.530221187677846</v>
      </c>
      <c r="M16" s="297" t="s">
        <v>43</v>
      </c>
      <c r="N16" s="120" t="s">
        <v>65</v>
      </c>
      <c r="O16" s="120" t="s">
        <v>41</v>
      </c>
      <c r="P16" s="121">
        <v>0.91</v>
      </c>
      <c r="Q16" s="121"/>
      <c r="R16" s="121"/>
      <c r="S16" s="123" t="s">
        <v>15</v>
      </c>
      <c r="T16" s="124"/>
    </row>
    <row r="17" spans="1:20">
      <c r="A17" s="112" t="s">
        <v>38</v>
      </c>
      <c r="B17" s="113" t="s">
        <v>42</v>
      </c>
      <c r="C17" s="113" t="s">
        <v>49</v>
      </c>
      <c r="D17" s="113">
        <v>1</v>
      </c>
      <c r="E17" s="114" t="s">
        <v>50</v>
      </c>
      <c r="F17" s="115">
        <v>85.33</v>
      </c>
      <c r="G17" s="116">
        <v>51.68</v>
      </c>
      <c r="H17" s="115" t="s">
        <v>4</v>
      </c>
      <c r="I17" s="117">
        <v>4.46</v>
      </c>
      <c r="J17" s="299">
        <v>28.296842480992829</v>
      </c>
      <c r="K17" s="300">
        <v>33.995526757878601</v>
      </c>
      <c r="L17" s="223">
        <v>38.285006852933208</v>
      </c>
      <c r="M17" s="297" t="s">
        <v>43</v>
      </c>
      <c r="N17" s="120" t="s">
        <v>65</v>
      </c>
      <c r="O17" s="120" t="s">
        <v>41</v>
      </c>
      <c r="P17" s="121">
        <v>1</v>
      </c>
      <c r="Q17" s="121"/>
      <c r="R17" s="121"/>
      <c r="S17" s="123" t="s">
        <v>15</v>
      </c>
      <c r="T17" s="124"/>
    </row>
    <row r="18" spans="1:20">
      <c r="A18" s="112" t="s">
        <v>38</v>
      </c>
      <c r="B18" s="113" t="s">
        <v>42</v>
      </c>
      <c r="C18" s="113" t="s">
        <v>49</v>
      </c>
      <c r="D18" s="113">
        <v>2</v>
      </c>
      <c r="E18" s="114" t="s">
        <v>48</v>
      </c>
      <c r="F18" s="115">
        <v>87.2</v>
      </c>
      <c r="G18" s="116">
        <v>51.99</v>
      </c>
      <c r="H18" s="115" t="s">
        <v>4</v>
      </c>
      <c r="I18" s="117">
        <v>4.55</v>
      </c>
      <c r="J18" s="299">
        <v>29.158363459529408</v>
      </c>
      <c r="K18" s="300">
        <v>34.593266852362099</v>
      </c>
      <c r="L18" s="223">
        <v>38.704745118658963</v>
      </c>
      <c r="M18" s="297" t="s">
        <v>43</v>
      </c>
      <c r="N18" s="120" t="s">
        <v>65</v>
      </c>
      <c r="O18" s="120" t="s">
        <v>41</v>
      </c>
      <c r="P18" s="121">
        <v>0.98</v>
      </c>
      <c r="Q18" s="121"/>
      <c r="R18" s="121"/>
      <c r="S18" s="123" t="s">
        <v>15</v>
      </c>
      <c r="T18" s="124"/>
    </row>
    <row r="19" spans="1:20">
      <c r="A19" s="112" t="s">
        <v>38</v>
      </c>
      <c r="B19" s="113" t="s">
        <v>42</v>
      </c>
      <c r="C19" s="113" t="s">
        <v>49</v>
      </c>
      <c r="D19" s="113">
        <v>2</v>
      </c>
      <c r="E19" s="114" t="s">
        <v>48</v>
      </c>
      <c r="F19" s="115">
        <v>87.2</v>
      </c>
      <c r="G19" s="116">
        <v>51.99</v>
      </c>
      <c r="H19" s="115" t="s">
        <v>4</v>
      </c>
      <c r="I19" s="117">
        <v>4.6900000000000004</v>
      </c>
      <c r="J19" s="299">
        <v>29.593476600719271</v>
      </c>
      <c r="K19" s="300">
        <v>34.987041608627202</v>
      </c>
      <c r="L19" s="223">
        <v>39.078930191883721</v>
      </c>
      <c r="M19" s="297" t="s">
        <v>43</v>
      </c>
      <c r="N19" s="120" t="s">
        <v>65</v>
      </c>
      <c r="O19" s="120" t="s">
        <v>41</v>
      </c>
      <c r="P19" s="121">
        <v>0.97</v>
      </c>
      <c r="Q19" s="121"/>
      <c r="R19" s="121"/>
      <c r="S19" s="123" t="s">
        <v>15</v>
      </c>
      <c r="T19" s="124"/>
    </row>
    <row r="20" spans="1:20">
      <c r="A20" s="112" t="s">
        <v>38</v>
      </c>
      <c r="B20" s="113" t="s">
        <v>42</v>
      </c>
      <c r="C20" s="113" t="s">
        <v>49</v>
      </c>
      <c r="D20" s="113">
        <v>2</v>
      </c>
      <c r="E20" s="114" t="s">
        <v>46</v>
      </c>
      <c r="F20" s="115">
        <v>87.2</v>
      </c>
      <c r="G20" s="116">
        <v>51.99</v>
      </c>
      <c r="H20" s="115" t="s">
        <v>4</v>
      </c>
      <c r="I20" s="117">
        <v>4.3899999999999997</v>
      </c>
      <c r="J20" s="299">
        <v>28.043260996543609</v>
      </c>
      <c r="K20" s="300">
        <v>33.4472672081341</v>
      </c>
      <c r="L20" s="223">
        <v>37.30966121503436</v>
      </c>
      <c r="M20" s="297" t="s">
        <v>43</v>
      </c>
      <c r="N20" s="120" t="s">
        <v>65</v>
      </c>
      <c r="O20" s="120" t="s">
        <v>41</v>
      </c>
      <c r="P20" s="121">
        <v>0.98</v>
      </c>
      <c r="Q20" s="121"/>
      <c r="R20" s="121"/>
      <c r="S20" s="123" t="s">
        <v>15</v>
      </c>
      <c r="T20" s="124"/>
    </row>
    <row r="21" spans="1:20">
      <c r="A21" s="159" t="s">
        <v>38</v>
      </c>
      <c r="B21" s="160" t="s">
        <v>42</v>
      </c>
      <c r="C21" s="160" t="s">
        <v>49</v>
      </c>
      <c r="D21" s="160">
        <v>3</v>
      </c>
      <c r="E21" s="161" t="s">
        <v>51</v>
      </c>
      <c r="F21" s="162">
        <v>87.54</v>
      </c>
      <c r="G21" s="190">
        <v>52.05</v>
      </c>
      <c r="H21" s="162" t="s">
        <v>4</v>
      </c>
      <c r="I21" s="191">
        <v>4.21</v>
      </c>
      <c r="J21" s="299">
        <v>27.832211437922375</v>
      </c>
      <c r="K21" s="300">
        <v>32.804131282446903</v>
      </c>
      <c r="L21" s="223">
        <v>36.554153291613716</v>
      </c>
      <c r="M21" s="298" t="s">
        <v>43</v>
      </c>
      <c r="N21" s="165" t="s">
        <v>65</v>
      </c>
      <c r="O21" s="165" t="s">
        <v>41</v>
      </c>
      <c r="P21" s="166">
        <v>0.94</v>
      </c>
      <c r="Q21" s="166"/>
      <c r="R21" s="166"/>
      <c r="S21" s="123" t="s">
        <v>15</v>
      </c>
      <c r="T21" s="124"/>
    </row>
    <row r="22" spans="1:20">
      <c r="A22" s="112" t="s">
        <v>38</v>
      </c>
      <c r="B22" s="113" t="s">
        <v>42</v>
      </c>
      <c r="C22" s="113" t="s">
        <v>49</v>
      </c>
      <c r="D22" s="113">
        <v>4</v>
      </c>
      <c r="E22" s="114" t="s">
        <v>53</v>
      </c>
      <c r="F22" s="115">
        <v>89.6</v>
      </c>
      <c r="G22" s="116">
        <v>52.39</v>
      </c>
      <c r="H22" s="115" t="s">
        <v>4</v>
      </c>
      <c r="I22" s="117">
        <v>4.49</v>
      </c>
      <c r="J22" s="299">
        <v>28.750446887164976</v>
      </c>
      <c r="K22" s="300">
        <v>34.117084867234198</v>
      </c>
      <c r="L22" s="223">
        <v>38.14674520557891</v>
      </c>
      <c r="M22" s="297" t="s">
        <v>52</v>
      </c>
      <c r="N22" s="120" t="s">
        <v>65</v>
      </c>
      <c r="O22" s="120" t="s">
        <v>41</v>
      </c>
      <c r="P22" s="121">
        <v>0.94</v>
      </c>
      <c r="Q22" s="121"/>
      <c r="R22" s="121"/>
      <c r="S22" s="123" t="s">
        <v>15</v>
      </c>
      <c r="T22" s="124"/>
    </row>
    <row r="23" spans="1:20">
      <c r="A23" s="112" t="s">
        <v>38</v>
      </c>
      <c r="B23" s="113" t="s">
        <v>42</v>
      </c>
      <c r="C23" s="113" t="s">
        <v>49</v>
      </c>
      <c r="D23" s="113">
        <v>4</v>
      </c>
      <c r="E23" s="114" t="s">
        <v>53</v>
      </c>
      <c r="F23" s="115">
        <v>89.6</v>
      </c>
      <c r="G23" s="116">
        <v>52.39</v>
      </c>
      <c r="H23" s="115" t="s">
        <v>4</v>
      </c>
      <c r="I23" s="117">
        <v>4.3899999999999997</v>
      </c>
      <c r="J23" s="299">
        <v>28.228818582932927</v>
      </c>
      <c r="K23" s="300">
        <v>33.593195187994098</v>
      </c>
      <c r="L23" s="223">
        <v>37.622602222770681</v>
      </c>
      <c r="M23" s="297" t="s">
        <v>52</v>
      </c>
      <c r="N23" s="120" t="s">
        <v>65</v>
      </c>
      <c r="O23" s="120" t="s">
        <v>41</v>
      </c>
      <c r="P23" s="121">
        <v>0.97</v>
      </c>
      <c r="Q23" s="121"/>
      <c r="R23" s="121"/>
      <c r="S23" s="123" t="s">
        <v>15</v>
      </c>
      <c r="T23" s="124"/>
    </row>
    <row r="24" spans="1:20">
      <c r="A24" s="112" t="s">
        <v>38</v>
      </c>
      <c r="B24" s="113" t="s">
        <v>42</v>
      </c>
      <c r="C24" s="113" t="s">
        <v>49</v>
      </c>
      <c r="D24" s="113">
        <v>4</v>
      </c>
      <c r="E24" s="114" t="s">
        <v>53</v>
      </c>
      <c r="F24" s="115">
        <v>89.6</v>
      </c>
      <c r="G24" s="116">
        <v>52.39</v>
      </c>
      <c r="H24" s="115" t="s">
        <v>4</v>
      </c>
      <c r="I24" s="117">
        <v>4.47</v>
      </c>
      <c r="J24" s="299">
        <v>28.468866364563741</v>
      </c>
      <c r="K24" s="300">
        <v>33.783809752393402</v>
      </c>
      <c r="L24" s="223">
        <v>37.735005334627452</v>
      </c>
      <c r="M24" s="297" t="s">
        <v>52</v>
      </c>
      <c r="N24" s="120" t="s">
        <v>65</v>
      </c>
      <c r="O24" s="120" t="s">
        <v>41</v>
      </c>
      <c r="P24" s="121">
        <v>0.94</v>
      </c>
      <c r="Q24" s="121"/>
      <c r="R24" s="121"/>
      <c r="S24" s="123" t="s">
        <v>15</v>
      </c>
      <c r="T24" s="124"/>
    </row>
    <row r="25" spans="1:20">
      <c r="A25" s="159" t="s">
        <v>38</v>
      </c>
      <c r="B25" s="160" t="s">
        <v>42</v>
      </c>
      <c r="C25" s="160" t="s">
        <v>49</v>
      </c>
      <c r="D25" s="160">
        <v>4</v>
      </c>
      <c r="E25" s="161" t="s">
        <v>53</v>
      </c>
      <c r="F25" s="162">
        <v>89.6</v>
      </c>
      <c r="G25" s="190">
        <v>52.39</v>
      </c>
      <c r="H25" s="162" t="s">
        <v>4</v>
      </c>
      <c r="I25" s="191">
        <v>4.6500000000000004</v>
      </c>
      <c r="J25" s="299">
        <v>28.887125181160382</v>
      </c>
      <c r="K25" s="300">
        <v>34.476334618424801</v>
      </c>
      <c r="L25" s="223">
        <v>38.558835711253309</v>
      </c>
      <c r="M25" s="298" t="s">
        <v>52</v>
      </c>
      <c r="N25" s="165" t="s">
        <v>65</v>
      </c>
      <c r="O25" s="165" t="s">
        <v>41</v>
      </c>
      <c r="P25" s="166">
        <v>0.95</v>
      </c>
      <c r="Q25" s="166"/>
      <c r="R25" s="166"/>
      <c r="S25" s="123" t="s">
        <v>15</v>
      </c>
      <c r="T25" s="124"/>
    </row>
    <row r="26" spans="1:20">
      <c r="A26" s="112" t="s">
        <v>38</v>
      </c>
      <c r="B26" s="113" t="s">
        <v>42</v>
      </c>
      <c r="C26" s="113" t="s">
        <v>49</v>
      </c>
      <c r="D26" s="113">
        <v>2</v>
      </c>
      <c r="E26" s="114" t="s">
        <v>48</v>
      </c>
      <c r="F26" s="115">
        <v>87.2</v>
      </c>
      <c r="G26" s="116">
        <v>51.99</v>
      </c>
      <c r="H26" s="115" t="s">
        <v>4</v>
      </c>
      <c r="I26" s="117">
        <v>4.6399999999999997</v>
      </c>
      <c r="J26" s="299">
        <v>28.924482656399476</v>
      </c>
      <c r="K26" s="300">
        <v>34.576425592236497</v>
      </c>
      <c r="L26" s="223">
        <v>39.027126959770214</v>
      </c>
      <c r="M26" s="297" t="s">
        <v>54</v>
      </c>
      <c r="N26" s="120" t="s">
        <v>65</v>
      </c>
      <c r="O26" s="120" t="s">
        <v>41</v>
      </c>
      <c r="P26" s="121">
        <v>0.99</v>
      </c>
      <c r="Q26" s="121"/>
      <c r="R26" s="121"/>
      <c r="S26" s="123" t="s">
        <v>15</v>
      </c>
      <c r="T26" s="124"/>
    </row>
    <row r="27" spans="1:20">
      <c r="A27" s="112" t="s">
        <v>38</v>
      </c>
      <c r="B27" s="113" t="s">
        <v>42</v>
      </c>
      <c r="C27" s="113" t="s">
        <v>49</v>
      </c>
      <c r="D27" s="113">
        <v>3</v>
      </c>
      <c r="E27" s="114" t="s">
        <v>51</v>
      </c>
      <c r="F27" s="115">
        <v>87.54</v>
      </c>
      <c r="G27" s="116">
        <v>52.05</v>
      </c>
      <c r="H27" s="115" t="s">
        <v>4</v>
      </c>
      <c r="I27" s="117">
        <v>4.5199999999999996</v>
      </c>
      <c r="J27" s="299">
        <v>28.686632762935499</v>
      </c>
      <c r="K27" s="300">
        <v>33.9600264432123</v>
      </c>
      <c r="L27" s="223">
        <v>38.034152285303897</v>
      </c>
      <c r="M27" s="297" t="s">
        <v>54</v>
      </c>
      <c r="N27" s="120" t="s">
        <v>65</v>
      </c>
      <c r="O27" s="120" t="s">
        <v>41</v>
      </c>
      <c r="P27" s="121">
        <v>0.99</v>
      </c>
      <c r="Q27" s="121"/>
      <c r="R27" s="121"/>
      <c r="S27" s="123" t="s">
        <v>15</v>
      </c>
      <c r="T27" s="124"/>
    </row>
    <row r="28" spans="1:20">
      <c r="A28" s="112" t="s">
        <v>38</v>
      </c>
      <c r="B28" s="113" t="s">
        <v>42</v>
      </c>
      <c r="C28" s="113" t="s">
        <v>49</v>
      </c>
      <c r="D28" s="113">
        <v>3</v>
      </c>
      <c r="E28" s="114" t="s">
        <v>53</v>
      </c>
      <c r="F28" s="115">
        <v>88.1</v>
      </c>
      <c r="G28" s="116">
        <v>52.14</v>
      </c>
      <c r="H28" s="115" t="s">
        <v>4</v>
      </c>
      <c r="I28" s="117">
        <v>5.05</v>
      </c>
      <c r="J28" s="299">
        <v>29.993136355983367</v>
      </c>
      <c r="K28" s="300">
        <v>36.191629058780599</v>
      </c>
      <c r="L28" s="223">
        <v>40.400534044156892</v>
      </c>
      <c r="M28" s="297" t="s">
        <v>54</v>
      </c>
      <c r="N28" s="120" t="s">
        <v>65</v>
      </c>
      <c r="O28" s="120" t="s">
        <v>41</v>
      </c>
      <c r="P28" s="121">
        <v>0.96</v>
      </c>
      <c r="Q28" s="121"/>
      <c r="R28" s="121"/>
      <c r="S28" s="123" t="s">
        <v>15</v>
      </c>
      <c r="T28" s="124"/>
    </row>
    <row r="29" spans="1:20">
      <c r="A29" s="112" t="s">
        <v>38</v>
      </c>
      <c r="B29" s="113" t="s">
        <v>42</v>
      </c>
      <c r="C29" s="113" t="s">
        <v>49</v>
      </c>
      <c r="D29" s="113">
        <v>4</v>
      </c>
      <c r="E29" s="114" t="s">
        <v>53</v>
      </c>
      <c r="F29" s="115">
        <v>89.6</v>
      </c>
      <c r="G29" s="116">
        <v>52.39</v>
      </c>
      <c r="H29" s="115" t="s">
        <v>4</v>
      </c>
      <c r="I29" s="117">
        <v>5.51</v>
      </c>
      <c r="J29" s="299">
        <v>30.811222522296067</v>
      </c>
      <c r="K29" s="300">
        <v>37.417613609548297</v>
      </c>
      <c r="L29" s="223">
        <v>41.567706706641339</v>
      </c>
      <c r="M29" s="297" t="s">
        <v>54</v>
      </c>
      <c r="N29" s="120" t="s">
        <v>65</v>
      </c>
      <c r="O29" s="120" t="s">
        <v>41</v>
      </c>
      <c r="P29" s="121">
        <v>0.97</v>
      </c>
      <c r="Q29" s="121"/>
      <c r="R29" s="121"/>
      <c r="S29" s="123" t="s">
        <v>15</v>
      </c>
      <c r="T29" s="124"/>
    </row>
    <row r="30" spans="1:20">
      <c r="A30" s="159" t="s">
        <v>38</v>
      </c>
      <c r="B30" s="160" t="s">
        <v>42</v>
      </c>
      <c r="C30" s="160" t="s">
        <v>49</v>
      </c>
      <c r="D30" s="160">
        <v>5</v>
      </c>
      <c r="E30" s="161" t="s">
        <v>53</v>
      </c>
      <c r="F30" s="162">
        <v>91.1</v>
      </c>
      <c r="G30" s="190">
        <v>52.74</v>
      </c>
      <c r="H30" s="162" t="s">
        <v>4</v>
      </c>
      <c r="I30" s="191">
        <v>4.5999999999999996</v>
      </c>
      <c r="J30" s="299">
        <v>28.593280072470822</v>
      </c>
      <c r="K30" s="300">
        <v>34.085873538174603</v>
      </c>
      <c r="L30" s="223">
        <v>38.256505213472046</v>
      </c>
      <c r="M30" s="298" t="s">
        <v>54</v>
      </c>
      <c r="N30" s="165" t="s">
        <v>65</v>
      </c>
      <c r="O30" s="165" t="s">
        <v>41</v>
      </c>
      <c r="P30" s="166">
        <v>0.96</v>
      </c>
      <c r="Q30" s="166"/>
      <c r="R30" s="166"/>
      <c r="S30" s="123" t="s">
        <v>15</v>
      </c>
      <c r="T30" s="124"/>
    </row>
    <row r="31" spans="1:20">
      <c r="A31" s="112" t="s">
        <v>38</v>
      </c>
      <c r="B31" s="113" t="s">
        <v>108</v>
      </c>
      <c r="C31" s="113"/>
      <c r="D31" s="113"/>
      <c r="E31" s="114"/>
      <c r="F31" s="115">
        <v>102.51</v>
      </c>
      <c r="G31" s="116" t="s">
        <v>3</v>
      </c>
      <c r="H31" s="115" t="s">
        <v>3</v>
      </c>
      <c r="I31" s="117">
        <v>4.3609999999999998</v>
      </c>
      <c r="J31" s="285">
        <v>24.432178363928919</v>
      </c>
      <c r="K31" s="248">
        <v>30.0546465328243</v>
      </c>
      <c r="L31" s="118">
        <v>35.32211908515545</v>
      </c>
      <c r="M31" s="297" t="s">
        <v>52</v>
      </c>
      <c r="N31" s="120" t="s">
        <v>65</v>
      </c>
      <c r="O31" s="120" t="s">
        <v>41</v>
      </c>
      <c r="P31" s="121"/>
      <c r="Q31" s="121"/>
      <c r="R31" s="121"/>
      <c r="S31" s="123" t="s">
        <v>111</v>
      </c>
      <c r="T31" s="124"/>
    </row>
    <row r="32" spans="1:20">
      <c r="A32" s="112" t="s">
        <v>38</v>
      </c>
      <c r="B32" s="113" t="s">
        <v>108</v>
      </c>
      <c r="C32" s="113"/>
      <c r="D32" s="113"/>
      <c r="E32" s="114"/>
      <c r="F32" s="115">
        <v>102.51</v>
      </c>
      <c r="G32" s="116" t="s">
        <v>3</v>
      </c>
      <c r="H32" s="115" t="s">
        <v>3</v>
      </c>
      <c r="I32" s="117">
        <v>4.6680000000000001</v>
      </c>
      <c r="J32" s="285">
        <v>25.90321016207611</v>
      </c>
      <c r="K32" s="248">
        <v>31.564164831287201</v>
      </c>
      <c r="L32" s="118">
        <v>36.653403924154212</v>
      </c>
      <c r="M32" s="297" t="s">
        <v>52</v>
      </c>
      <c r="N32" s="120" t="s">
        <v>65</v>
      </c>
      <c r="O32" s="120" t="s">
        <v>41</v>
      </c>
      <c r="P32" s="121"/>
      <c r="Q32" s="121"/>
      <c r="R32" s="121"/>
      <c r="S32" s="123" t="s">
        <v>111</v>
      </c>
      <c r="T32" s="124"/>
    </row>
    <row r="33" spans="1:20">
      <c r="A33" s="112" t="s">
        <v>38</v>
      </c>
      <c r="B33" s="113" t="s">
        <v>108</v>
      </c>
      <c r="C33" s="113"/>
      <c r="D33" s="113"/>
      <c r="E33" s="114"/>
      <c r="F33" s="115">
        <v>102.6</v>
      </c>
      <c r="G33" s="116" t="s">
        <v>3</v>
      </c>
      <c r="H33" s="115" t="s">
        <v>3</v>
      </c>
      <c r="I33" s="117">
        <v>4.4880000000000004</v>
      </c>
      <c r="J33" s="285">
        <v>25.255955098325117</v>
      </c>
      <c r="K33" s="248">
        <v>30.675235940625999</v>
      </c>
      <c r="L33" s="118">
        <v>36.125001379909037</v>
      </c>
      <c r="M33" s="297" t="s">
        <v>52</v>
      </c>
      <c r="N33" s="120" t="s">
        <v>65</v>
      </c>
      <c r="O33" s="120" t="s">
        <v>41</v>
      </c>
      <c r="P33" s="121"/>
      <c r="Q33" s="121"/>
      <c r="R33" s="121"/>
      <c r="S33" s="123" t="s">
        <v>111</v>
      </c>
      <c r="T33" s="124"/>
    </row>
    <row r="34" spans="1:20">
      <c r="A34" s="112" t="s">
        <v>38</v>
      </c>
      <c r="B34" s="113" t="s">
        <v>108</v>
      </c>
      <c r="C34" s="113"/>
      <c r="D34" s="113"/>
      <c r="E34" s="114"/>
      <c r="F34" s="115">
        <v>102.72</v>
      </c>
      <c r="G34" s="116" t="s">
        <v>3</v>
      </c>
      <c r="H34" s="115" t="s">
        <v>3</v>
      </c>
      <c r="I34" s="117">
        <v>4.1970000000000001</v>
      </c>
      <c r="J34" s="285">
        <v>24.325871121429188</v>
      </c>
      <c r="K34" s="248">
        <v>29.632870379208999</v>
      </c>
      <c r="L34" s="118">
        <v>35.178630078565831</v>
      </c>
      <c r="M34" s="297" t="s">
        <v>52</v>
      </c>
      <c r="N34" s="120" t="s">
        <v>65</v>
      </c>
      <c r="O34" s="120" t="s">
        <v>41</v>
      </c>
      <c r="P34" s="121"/>
      <c r="Q34" s="121"/>
      <c r="R34" s="121"/>
      <c r="S34" s="123" t="s">
        <v>111</v>
      </c>
      <c r="T34" s="124"/>
    </row>
    <row r="35" spans="1:20">
      <c r="A35" s="112" t="s">
        <v>38</v>
      </c>
      <c r="B35" s="113" t="s">
        <v>108</v>
      </c>
      <c r="C35" s="113"/>
      <c r="D35" s="113"/>
      <c r="E35" s="114"/>
      <c r="F35" s="115">
        <v>102.72</v>
      </c>
      <c r="G35" s="116" t="s">
        <v>3</v>
      </c>
      <c r="H35" s="115" t="s">
        <v>3</v>
      </c>
      <c r="I35" s="117">
        <v>4.4400000000000004</v>
      </c>
      <c r="J35" s="285">
        <v>24.651383819799321</v>
      </c>
      <c r="K35" s="248">
        <v>29.9857460316668</v>
      </c>
      <c r="L35" s="118">
        <v>35.665303286467889</v>
      </c>
      <c r="M35" s="297" t="s">
        <v>52</v>
      </c>
      <c r="N35" s="120" t="s">
        <v>65</v>
      </c>
      <c r="O35" s="120" t="s">
        <v>41</v>
      </c>
      <c r="P35" s="121"/>
      <c r="Q35" s="121"/>
      <c r="R35" s="121"/>
      <c r="S35" s="123" t="s">
        <v>111</v>
      </c>
      <c r="T35" s="124"/>
    </row>
    <row r="36" spans="1:20">
      <c r="A36" s="112" t="s">
        <v>38</v>
      </c>
      <c r="B36" s="113" t="s">
        <v>108</v>
      </c>
      <c r="C36" s="113"/>
      <c r="D36" s="113"/>
      <c r="E36" s="114"/>
      <c r="F36" s="115">
        <v>102.75</v>
      </c>
      <c r="G36" s="116" t="s">
        <v>3</v>
      </c>
      <c r="H36" s="115" t="s">
        <v>3</v>
      </c>
      <c r="I36" s="117">
        <v>4.5190000000000001</v>
      </c>
      <c r="J36" s="285">
        <v>25.001909751527901</v>
      </c>
      <c r="K36" s="248">
        <v>30.6367313260161</v>
      </c>
      <c r="L36" s="118">
        <v>36.252130427078363</v>
      </c>
      <c r="M36" s="297" t="s">
        <v>52</v>
      </c>
      <c r="N36" s="120" t="s">
        <v>65</v>
      </c>
      <c r="O36" s="120" t="s">
        <v>41</v>
      </c>
      <c r="P36" s="121"/>
      <c r="Q36" s="121"/>
      <c r="R36" s="121"/>
      <c r="S36" s="123" t="s">
        <v>111</v>
      </c>
      <c r="T36" s="124"/>
    </row>
    <row r="37" spans="1:20">
      <c r="A37" s="112" t="s">
        <v>38</v>
      </c>
      <c r="B37" s="113" t="s">
        <v>108</v>
      </c>
      <c r="C37" s="113"/>
      <c r="D37" s="113"/>
      <c r="E37" s="114"/>
      <c r="F37" s="115">
        <v>102.83</v>
      </c>
      <c r="G37" s="116" t="s">
        <v>3</v>
      </c>
      <c r="H37" s="115" t="s">
        <v>3</v>
      </c>
      <c r="I37" s="117">
        <v>4.7069999999999999</v>
      </c>
      <c r="J37" s="285">
        <v>25.99760707739302</v>
      </c>
      <c r="K37" s="248">
        <v>31.518901227162299</v>
      </c>
      <c r="L37" s="118">
        <v>36.649847130082335</v>
      </c>
      <c r="M37" s="297" t="s">
        <v>52</v>
      </c>
      <c r="N37" s="120" t="s">
        <v>65</v>
      </c>
      <c r="O37" s="120" t="s">
        <v>41</v>
      </c>
      <c r="P37" s="121"/>
      <c r="Q37" s="121"/>
      <c r="R37" s="121"/>
      <c r="S37" s="123" t="s">
        <v>111</v>
      </c>
    </row>
    <row r="38" spans="1:20">
      <c r="A38" s="159" t="s">
        <v>38</v>
      </c>
      <c r="B38" s="160" t="s">
        <v>108</v>
      </c>
      <c r="C38" s="160"/>
      <c r="D38" s="160"/>
      <c r="E38" s="161"/>
      <c r="F38" s="162">
        <v>102.83</v>
      </c>
      <c r="G38" s="190" t="s">
        <v>3</v>
      </c>
      <c r="H38" s="162" t="s">
        <v>3</v>
      </c>
      <c r="I38" s="191">
        <v>4.62</v>
      </c>
      <c r="J38" s="285">
        <v>25.581761381890392</v>
      </c>
      <c r="K38" s="248">
        <v>31.119965923650401</v>
      </c>
      <c r="L38" s="118">
        <v>36.223190294442588</v>
      </c>
      <c r="M38" s="298" t="s">
        <v>52</v>
      </c>
      <c r="N38" s="165" t="s">
        <v>65</v>
      </c>
      <c r="O38" s="165" t="s">
        <v>41</v>
      </c>
      <c r="P38" s="166"/>
      <c r="Q38" s="166"/>
      <c r="R38" s="166"/>
      <c r="S38" s="123" t="s">
        <v>111</v>
      </c>
    </row>
    <row r="39" spans="1:20">
      <c r="A39" s="112" t="s">
        <v>38</v>
      </c>
      <c r="B39" s="113" t="s">
        <v>108</v>
      </c>
      <c r="C39" s="113"/>
      <c r="D39" s="113"/>
      <c r="E39" s="114"/>
      <c r="F39" s="113">
        <v>102.51</v>
      </c>
      <c r="G39" s="116" t="s">
        <v>3</v>
      </c>
      <c r="H39" s="115" t="s">
        <v>3</v>
      </c>
      <c r="I39" s="117">
        <v>4.665</v>
      </c>
      <c r="J39" s="285">
        <v>25.624789387625249</v>
      </c>
      <c r="K39" s="248">
        <v>31.181117548705799</v>
      </c>
      <c r="L39" s="118">
        <v>36.640604342493376</v>
      </c>
      <c r="M39" s="297" t="s">
        <v>35</v>
      </c>
      <c r="N39" s="120" t="s">
        <v>65</v>
      </c>
      <c r="O39" s="120" t="s">
        <v>41</v>
      </c>
      <c r="P39" s="121"/>
      <c r="Q39" s="121"/>
      <c r="R39" s="121"/>
      <c r="S39" s="123" t="s">
        <v>111</v>
      </c>
    </row>
    <row r="40" spans="1:20">
      <c r="A40" s="112" t="s">
        <v>38</v>
      </c>
      <c r="B40" s="113" t="s">
        <v>108</v>
      </c>
      <c r="C40" s="113"/>
      <c r="D40" s="113"/>
      <c r="E40" s="114"/>
      <c r="F40" s="115">
        <v>102.51</v>
      </c>
      <c r="G40" s="116" t="s">
        <v>3</v>
      </c>
      <c r="H40" s="115" t="s">
        <v>3</v>
      </c>
      <c r="I40" s="117">
        <v>4.8230000000000004</v>
      </c>
      <c r="J40" s="285">
        <v>26.381437088005178</v>
      </c>
      <c r="K40" s="248">
        <v>31.9326817707306</v>
      </c>
      <c r="L40" s="118">
        <v>37.335705061624111</v>
      </c>
      <c r="M40" s="297" t="s">
        <v>35</v>
      </c>
      <c r="N40" s="120" t="s">
        <v>65</v>
      </c>
      <c r="O40" s="120" t="s">
        <v>41</v>
      </c>
      <c r="P40" s="121"/>
      <c r="Q40" s="121"/>
      <c r="R40" s="121"/>
      <c r="S40" s="123" t="s">
        <v>111</v>
      </c>
    </row>
    <row r="41" spans="1:20">
      <c r="A41" s="112" t="s">
        <v>38</v>
      </c>
      <c r="B41" s="113" t="s">
        <v>108</v>
      </c>
      <c r="C41" s="113"/>
      <c r="D41" s="113"/>
      <c r="E41" s="114"/>
      <c r="F41" s="115">
        <v>102.6</v>
      </c>
      <c r="G41" s="116" t="s">
        <v>3</v>
      </c>
      <c r="H41" s="115" t="s">
        <v>3</v>
      </c>
      <c r="I41" s="117">
        <v>4.4640000000000004</v>
      </c>
      <c r="J41" s="285">
        <v>25.278334875925918</v>
      </c>
      <c r="K41" s="248">
        <v>30.418005689694098</v>
      </c>
      <c r="L41" s="118">
        <v>36.125398809516788</v>
      </c>
      <c r="M41" s="297" t="s">
        <v>35</v>
      </c>
      <c r="N41" s="120" t="s">
        <v>65</v>
      </c>
      <c r="O41" s="120" t="s">
        <v>41</v>
      </c>
      <c r="P41" s="121"/>
      <c r="Q41" s="121"/>
      <c r="R41" s="121"/>
      <c r="S41" s="123" t="s">
        <v>111</v>
      </c>
    </row>
    <row r="42" spans="1:20">
      <c r="A42" s="112" t="s">
        <v>38</v>
      </c>
      <c r="B42" s="113" t="s">
        <v>108</v>
      </c>
      <c r="C42" s="113"/>
      <c r="D42" s="113"/>
      <c r="E42" s="114"/>
      <c r="F42" s="115">
        <v>102.72</v>
      </c>
      <c r="G42" s="116" t="s">
        <v>3</v>
      </c>
      <c r="H42" s="115" t="s">
        <v>3</v>
      </c>
      <c r="I42" s="117">
        <v>4.6230000000000002</v>
      </c>
      <c r="J42" s="285">
        <v>26.008035799707532</v>
      </c>
      <c r="K42" s="248">
        <v>31.194653568092601</v>
      </c>
      <c r="L42" s="118">
        <v>36.590545928168282</v>
      </c>
      <c r="M42" s="297" t="s">
        <v>35</v>
      </c>
      <c r="N42" s="120" t="s">
        <v>65</v>
      </c>
      <c r="O42" s="120" t="s">
        <v>41</v>
      </c>
      <c r="P42" s="121"/>
      <c r="Q42" s="121"/>
      <c r="R42" s="121"/>
      <c r="S42" s="123" t="s">
        <v>111</v>
      </c>
    </row>
    <row r="43" spans="1:20">
      <c r="A43" s="112" t="s">
        <v>38</v>
      </c>
      <c r="B43" s="113" t="s">
        <v>108</v>
      </c>
      <c r="C43" s="113"/>
      <c r="D43" s="113"/>
      <c r="E43" s="114"/>
      <c r="F43" s="115">
        <v>102.72</v>
      </c>
      <c r="G43" s="116" t="s">
        <v>3</v>
      </c>
      <c r="H43" s="115" t="s">
        <v>3</v>
      </c>
      <c r="I43" s="117">
        <v>4.6399999999999997</v>
      </c>
      <c r="J43" s="285">
        <v>26.27519274901519</v>
      </c>
      <c r="K43" s="248">
        <v>31.3902689635031</v>
      </c>
      <c r="L43" s="118">
        <v>37.384974838357302</v>
      </c>
      <c r="M43" s="297" t="s">
        <v>35</v>
      </c>
      <c r="N43" s="120" t="s">
        <v>65</v>
      </c>
      <c r="O43" s="120" t="s">
        <v>41</v>
      </c>
      <c r="P43" s="121"/>
      <c r="Q43" s="121"/>
      <c r="R43" s="121"/>
      <c r="S43" s="123" t="s">
        <v>111</v>
      </c>
    </row>
    <row r="44" spans="1:20">
      <c r="A44" s="112" t="s">
        <v>38</v>
      </c>
      <c r="B44" s="113" t="s">
        <v>108</v>
      </c>
      <c r="C44" s="113"/>
      <c r="D44" s="113"/>
      <c r="E44" s="114"/>
      <c r="F44" s="115">
        <v>102.75</v>
      </c>
      <c r="G44" s="116" t="s">
        <v>3</v>
      </c>
      <c r="H44" s="115" t="s">
        <v>3</v>
      </c>
      <c r="I44" s="117">
        <v>5.0990000000000002</v>
      </c>
      <c r="J44" s="285">
        <v>26.874595982256345</v>
      </c>
      <c r="K44" s="248">
        <v>32.807037916045203</v>
      </c>
      <c r="L44" s="118">
        <v>38.348896111461904</v>
      </c>
      <c r="M44" s="297" t="s">
        <v>35</v>
      </c>
      <c r="N44" s="120" t="s">
        <v>65</v>
      </c>
      <c r="O44" s="120" t="s">
        <v>41</v>
      </c>
      <c r="P44" s="121"/>
      <c r="Q44" s="121"/>
      <c r="R44" s="121"/>
      <c r="S44" s="123" t="s">
        <v>111</v>
      </c>
    </row>
    <row r="45" spans="1:20">
      <c r="A45" s="112" t="s">
        <v>38</v>
      </c>
      <c r="B45" s="113" t="s">
        <v>108</v>
      </c>
      <c r="C45" s="113"/>
      <c r="D45" s="113"/>
      <c r="E45" s="114"/>
      <c r="F45" s="115">
        <v>102.75</v>
      </c>
      <c r="G45" s="116" t="s">
        <v>3</v>
      </c>
      <c r="H45" s="115" t="s">
        <v>3</v>
      </c>
      <c r="I45" s="117">
        <v>4.8899999999999997</v>
      </c>
      <c r="J45" s="285">
        <v>26.634459402006179</v>
      </c>
      <c r="K45" s="248">
        <v>32.401246170641201</v>
      </c>
      <c r="L45" s="118">
        <v>37.756638327131512</v>
      </c>
      <c r="M45" s="297" t="s">
        <v>35</v>
      </c>
      <c r="N45" s="120" t="s">
        <v>65</v>
      </c>
      <c r="O45" s="120" t="s">
        <v>41</v>
      </c>
      <c r="P45" s="121"/>
      <c r="Q45" s="121"/>
      <c r="R45" s="121"/>
      <c r="S45" s="123" t="s">
        <v>111</v>
      </c>
    </row>
    <row r="46" spans="1:20">
      <c r="A46" s="112" t="s">
        <v>38</v>
      </c>
      <c r="B46" s="113" t="s">
        <v>108</v>
      </c>
      <c r="C46" s="113"/>
      <c r="D46" s="113"/>
      <c r="E46" s="114"/>
      <c r="F46" s="115">
        <v>102.83</v>
      </c>
      <c r="G46" s="116" t="s">
        <v>3</v>
      </c>
      <c r="H46" s="115" t="s">
        <v>3</v>
      </c>
      <c r="I46" s="117">
        <v>4.6879999999999997</v>
      </c>
      <c r="J46" s="285">
        <v>25.764114176728651</v>
      </c>
      <c r="K46" s="248">
        <v>31.4063349199192</v>
      </c>
      <c r="L46" s="118">
        <v>36.903204327354679</v>
      </c>
      <c r="M46" s="297" t="s">
        <v>35</v>
      </c>
      <c r="N46" s="120" t="s">
        <v>65</v>
      </c>
      <c r="O46" s="120" t="s">
        <v>41</v>
      </c>
      <c r="P46" s="121"/>
      <c r="Q46" s="121"/>
      <c r="R46" s="121"/>
      <c r="S46" s="123" t="s">
        <v>111</v>
      </c>
    </row>
    <row r="47" spans="1:20">
      <c r="A47" s="159" t="s">
        <v>38</v>
      </c>
      <c r="B47" s="160" t="s">
        <v>108</v>
      </c>
      <c r="C47" s="160"/>
      <c r="D47" s="160"/>
      <c r="E47" s="161"/>
      <c r="F47" s="162">
        <v>102.83</v>
      </c>
      <c r="G47" s="190" t="s">
        <v>3</v>
      </c>
      <c r="H47" s="162" t="s">
        <v>3</v>
      </c>
      <c r="I47" s="191">
        <v>4.5999999999999996</v>
      </c>
      <c r="J47" s="285">
        <v>25.650790928168043</v>
      </c>
      <c r="K47" s="248">
        <v>31.075151022162501</v>
      </c>
      <c r="L47" s="118">
        <v>36.837560714265173</v>
      </c>
      <c r="M47" s="298" t="s">
        <v>35</v>
      </c>
      <c r="N47" s="165" t="s">
        <v>65</v>
      </c>
      <c r="O47" s="165" t="s">
        <v>41</v>
      </c>
      <c r="P47" s="166"/>
      <c r="Q47" s="166"/>
      <c r="R47" s="166"/>
      <c r="S47" s="123" t="s">
        <v>111</v>
      </c>
    </row>
    <row r="48" spans="1:20">
      <c r="A48" s="112" t="s">
        <v>38</v>
      </c>
      <c r="B48" s="113" t="s">
        <v>108</v>
      </c>
      <c r="C48" s="113"/>
      <c r="D48" s="113"/>
      <c r="E48" s="114"/>
      <c r="F48" s="115">
        <v>102.96</v>
      </c>
      <c r="G48" s="116" t="s">
        <v>2</v>
      </c>
      <c r="H48" s="115" t="s">
        <v>219</v>
      </c>
      <c r="I48" s="117">
        <v>3.9940000000000002</v>
      </c>
      <c r="J48" s="283">
        <v>27.011447797613162</v>
      </c>
      <c r="K48" s="257">
        <v>30.940126705407401</v>
      </c>
      <c r="L48" s="205">
        <v>34.314431314074398</v>
      </c>
      <c r="M48" s="297" t="s">
        <v>52</v>
      </c>
      <c r="N48" s="120" t="s">
        <v>65</v>
      </c>
      <c r="O48" s="120" t="s">
        <v>41</v>
      </c>
      <c r="P48" s="121"/>
      <c r="Q48" s="121"/>
      <c r="R48" s="121"/>
      <c r="S48" s="123" t="s">
        <v>111</v>
      </c>
    </row>
    <row r="49" spans="1:19">
      <c r="A49" s="112" t="s">
        <v>38</v>
      </c>
      <c r="B49" s="113" t="s">
        <v>108</v>
      </c>
      <c r="C49" s="113"/>
      <c r="D49" s="113"/>
      <c r="E49" s="114"/>
      <c r="F49" s="115">
        <v>102.96</v>
      </c>
      <c r="G49" s="116" t="s">
        <v>2</v>
      </c>
      <c r="H49" s="115" t="s">
        <v>219</v>
      </c>
      <c r="I49" s="117">
        <v>4.1900000000000004</v>
      </c>
      <c r="J49" s="283">
        <v>27.758529499899961</v>
      </c>
      <c r="K49" s="257">
        <v>31.7612657067396</v>
      </c>
      <c r="L49" s="205">
        <v>35.184894474154788</v>
      </c>
      <c r="M49" s="297" t="s">
        <v>52</v>
      </c>
      <c r="N49" s="120" t="s">
        <v>65</v>
      </c>
      <c r="O49" s="120" t="s">
        <v>41</v>
      </c>
      <c r="P49" s="121"/>
      <c r="Q49" s="121"/>
      <c r="R49" s="121"/>
      <c r="S49" s="123" t="s">
        <v>111</v>
      </c>
    </row>
    <row r="50" spans="1:19">
      <c r="A50" s="112" t="s">
        <v>38</v>
      </c>
      <c r="B50" s="113" t="s">
        <v>108</v>
      </c>
      <c r="C50" s="113"/>
      <c r="D50" s="113"/>
      <c r="E50" s="114"/>
      <c r="F50" s="115">
        <v>103.02</v>
      </c>
      <c r="G50" s="116" t="s">
        <v>2</v>
      </c>
      <c r="H50" s="115" t="s">
        <v>219</v>
      </c>
      <c r="I50" s="117">
        <v>4.0919999999999996</v>
      </c>
      <c r="J50" s="283">
        <v>27.594914274587708</v>
      </c>
      <c r="K50" s="257">
        <v>31.3659625349189</v>
      </c>
      <c r="L50" s="205">
        <v>34.88081470829183</v>
      </c>
      <c r="M50" s="297" t="s">
        <v>52</v>
      </c>
      <c r="N50" s="120" t="s">
        <v>65</v>
      </c>
      <c r="O50" s="120" t="s">
        <v>41</v>
      </c>
      <c r="P50" s="121"/>
      <c r="Q50" s="121"/>
      <c r="R50" s="121"/>
      <c r="S50" s="123" t="s">
        <v>111</v>
      </c>
    </row>
    <row r="51" spans="1:19">
      <c r="A51" s="112" t="s">
        <v>38</v>
      </c>
      <c r="B51" s="113" t="s">
        <v>108</v>
      </c>
      <c r="C51" s="113"/>
      <c r="D51" s="113"/>
      <c r="E51" s="114"/>
      <c r="F51" s="115">
        <v>103.11</v>
      </c>
      <c r="G51" s="116" t="s">
        <v>2</v>
      </c>
      <c r="H51" s="115" t="s">
        <v>219</v>
      </c>
      <c r="I51" s="117">
        <v>4.1660000000000004</v>
      </c>
      <c r="J51" s="283">
        <v>27.713646232653751</v>
      </c>
      <c r="K51" s="257">
        <v>31.5658633160871</v>
      </c>
      <c r="L51" s="205">
        <v>35.066198958601909</v>
      </c>
      <c r="M51" s="297" t="s">
        <v>52</v>
      </c>
      <c r="N51" s="120" t="s">
        <v>65</v>
      </c>
      <c r="O51" s="120" t="s">
        <v>41</v>
      </c>
      <c r="P51" s="121"/>
      <c r="Q51" s="121"/>
      <c r="R51" s="121"/>
      <c r="S51" s="123" t="s">
        <v>111</v>
      </c>
    </row>
    <row r="52" spans="1:19">
      <c r="A52" s="112" t="s">
        <v>38</v>
      </c>
      <c r="B52" s="113" t="s">
        <v>108</v>
      </c>
      <c r="C52" s="113"/>
      <c r="D52" s="113"/>
      <c r="E52" s="114"/>
      <c r="F52" s="115">
        <v>103.2</v>
      </c>
      <c r="G52" s="116" t="s">
        <v>2</v>
      </c>
      <c r="H52" s="115" t="s">
        <v>219</v>
      </c>
      <c r="I52" s="117">
        <v>4.101</v>
      </c>
      <c r="J52" s="283">
        <v>27.486188998875878</v>
      </c>
      <c r="K52" s="257">
        <v>31.297989314928799</v>
      </c>
      <c r="L52" s="205">
        <v>34.67544547038797</v>
      </c>
      <c r="M52" s="297" t="s">
        <v>52</v>
      </c>
      <c r="N52" s="120" t="s">
        <v>65</v>
      </c>
      <c r="O52" s="120" t="s">
        <v>41</v>
      </c>
      <c r="P52" s="121"/>
      <c r="Q52" s="121"/>
      <c r="R52" s="121"/>
      <c r="S52" s="123" t="s">
        <v>111</v>
      </c>
    </row>
    <row r="53" spans="1:19">
      <c r="A53" s="112" t="s">
        <v>38</v>
      </c>
      <c r="B53" s="113" t="s">
        <v>108</v>
      </c>
      <c r="C53" s="113"/>
      <c r="D53" s="113"/>
      <c r="E53" s="114"/>
      <c r="F53" s="115">
        <v>103.31</v>
      </c>
      <c r="G53" s="116" t="s">
        <v>2</v>
      </c>
      <c r="H53" s="115" t="s">
        <v>219</v>
      </c>
      <c r="I53" s="117">
        <v>4.0469999999999997</v>
      </c>
      <c r="J53" s="283">
        <v>27.379422287528989</v>
      </c>
      <c r="K53" s="257">
        <v>31.276754203024399</v>
      </c>
      <c r="L53" s="205">
        <v>34.707585607019467</v>
      </c>
      <c r="M53" s="297" t="s">
        <v>52</v>
      </c>
      <c r="N53" s="120" t="s">
        <v>65</v>
      </c>
      <c r="O53" s="120" t="s">
        <v>41</v>
      </c>
      <c r="P53" s="121"/>
      <c r="Q53" s="121"/>
      <c r="R53" s="121"/>
      <c r="S53" s="123" t="s">
        <v>111</v>
      </c>
    </row>
    <row r="54" spans="1:19">
      <c r="A54" s="112" t="s">
        <v>38</v>
      </c>
      <c r="B54" s="113" t="s">
        <v>108</v>
      </c>
      <c r="C54" s="113"/>
      <c r="D54" s="113"/>
      <c r="E54" s="114"/>
      <c r="F54" s="115">
        <v>103.4</v>
      </c>
      <c r="G54" s="116" t="s">
        <v>2</v>
      </c>
      <c r="H54" s="115" t="s">
        <v>219</v>
      </c>
      <c r="I54" s="117">
        <v>3.8679999999999999</v>
      </c>
      <c r="J54" s="283">
        <v>26.574923107175291</v>
      </c>
      <c r="K54" s="257">
        <v>30.376565804085701</v>
      </c>
      <c r="L54" s="205">
        <v>33.933514325510579</v>
      </c>
      <c r="M54" s="297" t="s">
        <v>52</v>
      </c>
      <c r="N54" s="120" t="s">
        <v>65</v>
      </c>
      <c r="O54" s="120" t="s">
        <v>41</v>
      </c>
      <c r="P54" s="121"/>
      <c r="Q54" s="121"/>
      <c r="R54" s="121"/>
      <c r="S54" s="123" t="s">
        <v>111</v>
      </c>
    </row>
    <row r="55" spans="1:19">
      <c r="A55" s="112" t="s">
        <v>38</v>
      </c>
      <c r="B55" s="113" t="s">
        <v>108</v>
      </c>
      <c r="C55" s="113"/>
      <c r="D55" s="113"/>
      <c r="E55" s="114"/>
      <c r="F55" s="115">
        <v>103.5</v>
      </c>
      <c r="G55" s="116" t="s">
        <v>2</v>
      </c>
      <c r="H55" s="115" t="s">
        <v>219</v>
      </c>
      <c r="I55" s="117">
        <v>3.8</v>
      </c>
      <c r="J55" s="283">
        <v>26.370399865204497</v>
      </c>
      <c r="K55" s="257">
        <v>30.118554505067699</v>
      </c>
      <c r="L55" s="205">
        <v>33.089394912315989</v>
      </c>
      <c r="M55" s="297" t="s">
        <v>52</v>
      </c>
      <c r="N55" s="120" t="s">
        <v>65</v>
      </c>
      <c r="O55" s="120" t="s">
        <v>41</v>
      </c>
      <c r="P55" s="121"/>
      <c r="Q55" s="121"/>
      <c r="R55" s="121"/>
      <c r="S55" s="123" t="s">
        <v>111</v>
      </c>
    </row>
    <row r="56" spans="1:19">
      <c r="A56" s="112" t="s">
        <v>38</v>
      </c>
      <c r="B56" s="113" t="s">
        <v>108</v>
      </c>
      <c r="C56" s="113"/>
      <c r="D56" s="113"/>
      <c r="E56" s="114"/>
      <c r="F56" s="115">
        <v>103.6</v>
      </c>
      <c r="G56" s="116" t="s">
        <v>2</v>
      </c>
      <c r="H56" s="115" t="s">
        <v>219</v>
      </c>
      <c r="I56" s="117">
        <v>3.89</v>
      </c>
      <c r="J56" s="283">
        <v>26.742901662120541</v>
      </c>
      <c r="K56" s="257">
        <v>30.534641591516301</v>
      </c>
      <c r="L56" s="205">
        <v>33.911592717790811</v>
      </c>
      <c r="M56" s="297" t="s">
        <v>52</v>
      </c>
      <c r="N56" s="120" t="s">
        <v>65</v>
      </c>
      <c r="O56" s="120" t="s">
        <v>41</v>
      </c>
      <c r="P56" s="121"/>
      <c r="Q56" s="121"/>
      <c r="R56" s="121"/>
      <c r="S56" s="123" t="s">
        <v>111</v>
      </c>
    </row>
    <row r="57" spans="1:19">
      <c r="A57" s="112" t="s">
        <v>38</v>
      </c>
      <c r="B57" s="113" t="s">
        <v>108</v>
      </c>
      <c r="C57" s="113"/>
      <c r="D57" s="113"/>
      <c r="E57" s="114"/>
      <c r="F57" s="115">
        <v>103.8</v>
      </c>
      <c r="G57" s="116" t="s">
        <v>2</v>
      </c>
      <c r="H57" s="115" t="s">
        <v>219</v>
      </c>
      <c r="I57" s="117">
        <v>3.78</v>
      </c>
      <c r="J57" s="283">
        <v>26.276745492297731</v>
      </c>
      <c r="K57" s="257">
        <v>29.9602191790446</v>
      </c>
      <c r="L57" s="205">
        <v>33.448584955595607</v>
      </c>
      <c r="M57" s="297" t="s">
        <v>52</v>
      </c>
      <c r="N57" s="120" t="s">
        <v>65</v>
      </c>
      <c r="O57" s="120" t="s">
        <v>41</v>
      </c>
      <c r="P57" s="121"/>
      <c r="Q57" s="121"/>
      <c r="R57" s="121"/>
      <c r="S57" s="123" t="s">
        <v>111</v>
      </c>
    </row>
    <row r="58" spans="1:19">
      <c r="A58" s="112" t="s">
        <v>38</v>
      </c>
      <c r="B58" s="113" t="s">
        <v>108</v>
      </c>
      <c r="C58" s="113"/>
      <c r="D58" s="113"/>
      <c r="E58" s="114"/>
      <c r="F58" s="115">
        <v>103.9</v>
      </c>
      <c r="G58" s="116" t="s">
        <v>2</v>
      </c>
      <c r="H58" s="115" t="s">
        <v>219</v>
      </c>
      <c r="I58" s="117">
        <v>3.81</v>
      </c>
      <c r="J58" s="283">
        <v>26.616378828721228</v>
      </c>
      <c r="K58" s="257">
        <v>30.224718012611799</v>
      </c>
      <c r="L58" s="205">
        <v>33.477133528667729</v>
      </c>
      <c r="M58" s="297" t="s">
        <v>52</v>
      </c>
      <c r="N58" s="120" t="s">
        <v>65</v>
      </c>
      <c r="O58" s="120" t="s">
        <v>41</v>
      </c>
      <c r="P58" s="121"/>
      <c r="Q58" s="121"/>
      <c r="R58" s="121"/>
      <c r="S58" s="123" t="s">
        <v>111</v>
      </c>
    </row>
    <row r="59" spans="1:19">
      <c r="A59" s="159" t="s">
        <v>38</v>
      </c>
      <c r="B59" s="160" t="s">
        <v>108</v>
      </c>
      <c r="C59" s="160"/>
      <c r="D59" s="160"/>
      <c r="E59" s="161"/>
      <c r="F59" s="162">
        <v>104</v>
      </c>
      <c r="G59" s="190" t="s">
        <v>2</v>
      </c>
      <c r="H59" s="162" t="s">
        <v>219</v>
      </c>
      <c r="I59" s="191">
        <v>3.76</v>
      </c>
      <c r="J59" s="283">
        <v>26.29486069481122</v>
      </c>
      <c r="K59" s="257">
        <v>29.7326646778608</v>
      </c>
      <c r="L59" s="205">
        <v>33.23522114168464</v>
      </c>
      <c r="M59" s="298" t="s">
        <v>52</v>
      </c>
      <c r="N59" s="165" t="s">
        <v>65</v>
      </c>
      <c r="O59" s="165" t="s">
        <v>41</v>
      </c>
      <c r="P59" s="166"/>
      <c r="Q59" s="166"/>
      <c r="R59" s="166"/>
      <c r="S59" s="123" t="s">
        <v>111</v>
      </c>
    </row>
    <row r="60" spans="1:19">
      <c r="A60" s="112" t="s">
        <v>38</v>
      </c>
      <c r="B60" s="113" t="s">
        <v>108</v>
      </c>
      <c r="C60" s="113"/>
      <c r="D60" s="113"/>
      <c r="E60" s="114"/>
      <c r="F60" s="115">
        <v>102.96</v>
      </c>
      <c r="G60" s="116" t="s">
        <v>2</v>
      </c>
      <c r="H60" s="115" t="s">
        <v>219</v>
      </c>
      <c r="I60" s="117">
        <v>4.3019999999999996</v>
      </c>
      <c r="J60" s="283">
        <v>28.05921913109335</v>
      </c>
      <c r="K60" s="257">
        <v>32.1751480960829</v>
      </c>
      <c r="L60" s="205">
        <v>35.878250211848872</v>
      </c>
      <c r="M60" s="297" t="s">
        <v>35</v>
      </c>
      <c r="N60" s="120" t="s">
        <v>65</v>
      </c>
      <c r="O60" s="120" t="s">
        <v>41</v>
      </c>
      <c r="P60" s="121"/>
      <c r="Q60" s="121"/>
      <c r="R60" s="121"/>
      <c r="S60" s="123" t="s">
        <v>111</v>
      </c>
    </row>
    <row r="61" spans="1:19">
      <c r="A61" s="112" t="s">
        <v>38</v>
      </c>
      <c r="B61" s="113" t="s">
        <v>108</v>
      </c>
      <c r="C61" s="113"/>
      <c r="D61" s="113"/>
      <c r="E61" s="114"/>
      <c r="F61" s="115">
        <v>102.96</v>
      </c>
      <c r="G61" s="116" t="s">
        <v>2</v>
      </c>
      <c r="H61" s="115" t="s">
        <v>219</v>
      </c>
      <c r="I61" s="117">
        <v>4.5599999999999996</v>
      </c>
      <c r="J61" s="283">
        <v>29.042552909807032</v>
      </c>
      <c r="K61" s="257">
        <v>33.058764648037602</v>
      </c>
      <c r="L61" s="205">
        <v>36.814246992969615</v>
      </c>
      <c r="M61" s="297" t="s">
        <v>35</v>
      </c>
      <c r="N61" s="120" t="s">
        <v>65</v>
      </c>
      <c r="O61" s="120" t="s">
        <v>41</v>
      </c>
      <c r="P61" s="121"/>
      <c r="Q61" s="121"/>
      <c r="R61" s="121"/>
      <c r="S61" s="123" t="s">
        <v>111</v>
      </c>
    </row>
    <row r="62" spans="1:19">
      <c r="A62" s="112" t="s">
        <v>38</v>
      </c>
      <c r="B62" s="113" t="s">
        <v>108</v>
      </c>
      <c r="C62" s="113"/>
      <c r="D62" s="113"/>
      <c r="E62" s="114"/>
      <c r="F62" s="115">
        <v>103.02</v>
      </c>
      <c r="G62" s="116" t="s">
        <v>2</v>
      </c>
      <c r="H62" s="115" t="s">
        <v>219</v>
      </c>
      <c r="I62" s="117">
        <v>4.0220000000000002</v>
      </c>
      <c r="J62" s="283">
        <v>27.23116720682707</v>
      </c>
      <c r="K62" s="257">
        <v>31.002658032857902</v>
      </c>
      <c r="L62" s="205">
        <v>34.522261916669621</v>
      </c>
      <c r="M62" s="297" t="s">
        <v>35</v>
      </c>
      <c r="N62" s="120" t="s">
        <v>65</v>
      </c>
      <c r="O62" s="120" t="s">
        <v>41</v>
      </c>
      <c r="P62" s="121"/>
      <c r="Q62" s="121"/>
      <c r="R62" s="121"/>
      <c r="S62" s="123" t="s">
        <v>111</v>
      </c>
    </row>
    <row r="63" spans="1:19">
      <c r="A63" s="112" t="s">
        <v>38</v>
      </c>
      <c r="B63" s="113" t="s">
        <v>108</v>
      </c>
      <c r="C63" s="113"/>
      <c r="D63" s="113"/>
      <c r="E63" s="114"/>
      <c r="F63" s="115">
        <v>103.11</v>
      </c>
      <c r="G63" s="116" t="s">
        <v>2</v>
      </c>
      <c r="H63" s="115" t="s">
        <v>219</v>
      </c>
      <c r="I63" s="117">
        <v>3.766</v>
      </c>
      <c r="J63" s="283">
        <v>26.31691895849756</v>
      </c>
      <c r="K63" s="257">
        <v>30.069881627629201</v>
      </c>
      <c r="L63" s="205">
        <v>33.427739795363038</v>
      </c>
      <c r="M63" s="297" t="s">
        <v>35</v>
      </c>
      <c r="N63" s="120" t="s">
        <v>65</v>
      </c>
      <c r="O63" s="120" t="s">
        <v>41</v>
      </c>
      <c r="P63" s="121"/>
      <c r="Q63" s="121"/>
      <c r="R63" s="121"/>
      <c r="S63" s="123" t="s">
        <v>111</v>
      </c>
    </row>
    <row r="64" spans="1:19">
      <c r="A64" s="112" t="s">
        <v>38</v>
      </c>
      <c r="B64" s="113" t="s">
        <v>108</v>
      </c>
      <c r="C64" s="113"/>
      <c r="D64" s="113"/>
      <c r="E64" s="114"/>
      <c r="F64" s="115">
        <v>103.2</v>
      </c>
      <c r="G64" s="116" t="s">
        <v>2</v>
      </c>
      <c r="H64" s="115" t="s">
        <v>219</v>
      </c>
      <c r="I64" s="117">
        <v>4.2679999999999998</v>
      </c>
      <c r="J64" s="283">
        <v>27.758331059973926</v>
      </c>
      <c r="K64" s="257">
        <v>31.824886119478698</v>
      </c>
      <c r="L64" s="205">
        <v>35.343689127861467</v>
      </c>
      <c r="M64" s="297" t="s">
        <v>35</v>
      </c>
      <c r="N64" s="120" t="s">
        <v>65</v>
      </c>
      <c r="O64" s="120" t="s">
        <v>41</v>
      </c>
      <c r="P64" s="121"/>
      <c r="Q64" s="121"/>
      <c r="R64" s="121"/>
      <c r="S64" s="123" t="s">
        <v>111</v>
      </c>
    </row>
    <row r="65" spans="1:19">
      <c r="A65" s="112" t="s">
        <v>38</v>
      </c>
      <c r="B65" s="113" t="s">
        <v>108</v>
      </c>
      <c r="C65" s="113"/>
      <c r="D65" s="113"/>
      <c r="E65" s="114"/>
      <c r="F65" s="115">
        <v>103.31</v>
      </c>
      <c r="G65" s="116" t="s">
        <v>2</v>
      </c>
      <c r="H65" s="115" t="s">
        <v>219</v>
      </c>
      <c r="I65" s="117">
        <v>4.13</v>
      </c>
      <c r="J65" s="283">
        <v>27.566667379003459</v>
      </c>
      <c r="K65" s="257">
        <v>31.485445655883598</v>
      </c>
      <c r="L65" s="205">
        <v>34.978242315361058</v>
      </c>
      <c r="M65" s="297" t="s">
        <v>35</v>
      </c>
      <c r="N65" s="120" t="s">
        <v>65</v>
      </c>
      <c r="O65" s="120" t="s">
        <v>41</v>
      </c>
      <c r="P65" s="121"/>
      <c r="Q65" s="121"/>
      <c r="R65" s="121"/>
      <c r="S65" s="123" t="s">
        <v>111</v>
      </c>
    </row>
    <row r="66" spans="1:19">
      <c r="A66" s="112" t="s">
        <v>38</v>
      </c>
      <c r="B66" s="113" t="s">
        <v>108</v>
      </c>
      <c r="C66" s="113"/>
      <c r="D66" s="113"/>
      <c r="E66" s="114"/>
      <c r="F66" s="115">
        <v>103.4</v>
      </c>
      <c r="G66" s="116" t="s">
        <v>2</v>
      </c>
      <c r="H66" s="115" t="s">
        <v>219</v>
      </c>
      <c r="I66" s="117">
        <v>4.3419999999999996</v>
      </c>
      <c r="J66" s="283">
        <v>28.278459374084388</v>
      </c>
      <c r="K66" s="257">
        <v>32.196195042092597</v>
      </c>
      <c r="L66" s="205">
        <v>35.915547614837379</v>
      </c>
      <c r="M66" s="297" t="s">
        <v>35</v>
      </c>
      <c r="N66" s="120" t="s">
        <v>65</v>
      </c>
      <c r="O66" s="120" t="s">
        <v>41</v>
      </c>
      <c r="P66" s="121"/>
      <c r="Q66" s="121"/>
      <c r="R66" s="121"/>
      <c r="S66" s="123" t="s">
        <v>111</v>
      </c>
    </row>
    <row r="67" spans="1:19">
      <c r="A67" s="112" t="s">
        <v>38</v>
      </c>
      <c r="B67" s="113" t="s">
        <v>108</v>
      </c>
      <c r="C67" s="113"/>
      <c r="D67" s="113"/>
      <c r="E67" s="114"/>
      <c r="F67" s="115">
        <v>103.5</v>
      </c>
      <c r="G67" s="116" t="s">
        <v>2</v>
      </c>
      <c r="H67" s="115" t="s">
        <v>219</v>
      </c>
      <c r="I67" s="117">
        <v>3.9790000000000001</v>
      </c>
      <c r="J67" s="283">
        <v>26.973118792918541</v>
      </c>
      <c r="K67" s="257">
        <v>30.8605613290121</v>
      </c>
      <c r="L67" s="205">
        <v>34.311216783110687</v>
      </c>
      <c r="M67" s="297" t="s">
        <v>35</v>
      </c>
      <c r="N67" s="120" t="s">
        <v>65</v>
      </c>
      <c r="O67" s="120" t="s">
        <v>41</v>
      </c>
      <c r="P67" s="121"/>
      <c r="Q67" s="121"/>
      <c r="R67" s="121"/>
      <c r="S67" s="123" t="s">
        <v>111</v>
      </c>
    </row>
    <row r="68" spans="1:19">
      <c r="A68" s="112" t="s">
        <v>38</v>
      </c>
      <c r="B68" s="113" t="s">
        <v>108</v>
      </c>
      <c r="C68" s="113"/>
      <c r="D68" s="113"/>
      <c r="E68" s="114"/>
      <c r="F68" s="115">
        <v>103.6</v>
      </c>
      <c r="G68" s="116" t="s">
        <v>2</v>
      </c>
      <c r="H68" s="115" t="s">
        <v>219</v>
      </c>
      <c r="I68" s="117">
        <v>3.6</v>
      </c>
      <c r="J68" s="283">
        <v>25.53924498696913</v>
      </c>
      <c r="K68" s="257">
        <v>29.133158724867702</v>
      </c>
      <c r="L68" s="205">
        <v>32.51703450849616</v>
      </c>
      <c r="M68" s="297" t="s">
        <v>35</v>
      </c>
      <c r="N68" s="120" t="s">
        <v>65</v>
      </c>
      <c r="O68" s="120" t="s">
        <v>41</v>
      </c>
      <c r="P68" s="121"/>
      <c r="Q68" s="121"/>
      <c r="R68" s="121"/>
      <c r="S68" s="123" t="s">
        <v>111</v>
      </c>
    </row>
    <row r="69" spans="1:19">
      <c r="A69" s="112" t="s">
        <v>38</v>
      </c>
      <c r="B69" s="113" t="s">
        <v>108</v>
      </c>
      <c r="C69" s="113"/>
      <c r="D69" s="113"/>
      <c r="E69" s="114"/>
      <c r="F69" s="115">
        <v>103.7</v>
      </c>
      <c r="G69" s="116" t="s">
        <v>2</v>
      </c>
      <c r="H69" s="115" t="s">
        <v>219</v>
      </c>
      <c r="I69" s="117">
        <v>3.46</v>
      </c>
      <c r="J69" s="283">
        <v>24.974388895298791</v>
      </c>
      <c r="K69" s="257">
        <v>28.307995459890702</v>
      </c>
      <c r="L69" s="205">
        <v>31.442561178354453</v>
      </c>
      <c r="M69" s="297" t="s">
        <v>35</v>
      </c>
      <c r="N69" s="120" t="s">
        <v>65</v>
      </c>
      <c r="O69" s="120" t="s">
        <v>41</v>
      </c>
      <c r="P69" s="121"/>
      <c r="Q69" s="121"/>
      <c r="R69" s="121"/>
      <c r="S69" s="123" t="s">
        <v>111</v>
      </c>
    </row>
    <row r="70" spans="1:19">
      <c r="A70" s="112" t="s">
        <v>38</v>
      </c>
      <c r="B70" s="113" t="s">
        <v>108</v>
      </c>
      <c r="C70" s="113"/>
      <c r="D70" s="113"/>
      <c r="E70" s="114"/>
      <c r="F70" s="115">
        <v>103.8</v>
      </c>
      <c r="G70" s="116" t="s">
        <v>2</v>
      </c>
      <c r="H70" s="115" t="s">
        <v>219</v>
      </c>
      <c r="I70" s="117">
        <v>3.94</v>
      </c>
      <c r="J70" s="283">
        <v>27.066659181511298</v>
      </c>
      <c r="K70" s="257">
        <v>30.865740094419799</v>
      </c>
      <c r="L70" s="205">
        <v>34.114875096089506</v>
      </c>
      <c r="M70" s="297" t="s">
        <v>35</v>
      </c>
      <c r="N70" s="120" t="s">
        <v>65</v>
      </c>
      <c r="O70" s="120" t="s">
        <v>41</v>
      </c>
      <c r="P70" s="121"/>
      <c r="Q70" s="121"/>
      <c r="R70" s="121"/>
      <c r="S70" s="123" t="s">
        <v>111</v>
      </c>
    </row>
    <row r="71" spans="1:19">
      <c r="A71" s="112" t="s">
        <v>38</v>
      </c>
      <c r="B71" s="113" t="s">
        <v>108</v>
      </c>
      <c r="C71" s="113"/>
      <c r="D71" s="113"/>
      <c r="E71" s="114"/>
      <c r="F71" s="115">
        <v>103.9</v>
      </c>
      <c r="G71" s="116" t="s">
        <v>2</v>
      </c>
      <c r="H71" s="115" t="s">
        <v>219</v>
      </c>
      <c r="I71" s="117">
        <v>4</v>
      </c>
      <c r="J71" s="283">
        <v>27.269165491485012</v>
      </c>
      <c r="K71" s="257">
        <v>31.060616934966301</v>
      </c>
      <c r="L71" s="205">
        <v>34.41719141090649</v>
      </c>
      <c r="M71" s="297" t="s">
        <v>35</v>
      </c>
      <c r="N71" s="120" t="s">
        <v>65</v>
      </c>
      <c r="O71" s="120" t="s">
        <v>41</v>
      </c>
      <c r="P71" s="121"/>
      <c r="Q71" s="121"/>
      <c r="R71" s="121"/>
      <c r="S71" s="123" t="s">
        <v>111</v>
      </c>
    </row>
    <row r="72" spans="1:19" ht="13.5" thickBot="1">
      <c r="A72" s="181" t="s">
        <v>38</v>
      </c>
      <c r="B72" s="182" t="s">
        <v>108</v>
      </c>
      <c r="C72" s="182"/>
      <c r="D72" s="182"/>
      <c r="E72" s="192"/>
      <c r="F72" s="193">
        <v>104</v>
      </c>
      <c r="G72" s="194" t="s">
        <v>2</v>
      </c>
      <c r="H72" s="195" t="s">
        <v>219</v>
      </c>
      <c r="I72" s="196">
        <v>3.99</v>
      </c>
      <c r="J72" s="294">
        <v>26.92669626085209</v>
      </c>
      <c r="K72" s="208">
        <v>30.732967867645499</v>
      </c>
      <c r="L72" s="209">
        <v>34.224329400915977</v>
      </c>
      <c r="M72" s="132" t="s">
        <v>35</v>
      </c>
      <c r="N72" s="184" t="s">
        <v>65</v>
      </c>
      <c r="O72" s="184" t="s">
        <v>41</v>
      </c>
      <c r="P72" s="197"/>
      <c r="Q72" s="197"/>
      <c r="R72" s="197"/>
      <c r="S72" s="133" t="s">
        <v>111</v>
      </c>
    </row>
    <row r="73" spans="1:19" ht="13.5" thickBot="1"/>
    <row r="74" spans="1:19" ht="13.5" customHeight="1" thickBot="1">
      <c r="C74" s="457" t="s">
        <v>294</v>
      </c>
      <c r="D74" s="458"/>
      <c r="E74" s="459"/>
      <c r="G74" s="378"/>
      <c r="H74" s="379" t="s">
        <v>223</v>
      </c>
      <c r="I74" s="379" t="s">
        <v>222</v>
      </c>
      <c r="J74" s="377">
        <v>2.5</v>
      </c>
      <c r="K74" s="377">
        <v>50</v>
      </c>
      <c r="L74" s="377">
        <v>97.5</v>
      </c>
      <c r="M74" s="380" t="s">
        <v>221</v>
      </c>
    </row>
    <row r="75" spans="1:19">
      <c r="C75" s="460"/>
      <c r="D75" s="461"/>
      <c r="E75" s="462"/>
      <c r="G75" s="112" t="s">
        <v>4</v>
      </c>
      <c r="H75" s="284">
        <f>COUNT(J12:J30)</f>
        <v>19</v>
      </c>
      <c r="I75" s="261">
        <f>MIN(J12:J30)</f>
        <v>27.832211437922375</v>
      </c>
      <c r="J75" s="250">
        <f>AVERAGE(J12:J30)</f>
        <v>29.31021288310988</v>
      </c>
      <c r="K75" s="250">
        <f>AVERAGE(K12:K30)</f>
        <v>35.049052537592118</v>
      </c>
      <c r="L75" s="250">
        <f>AVERAGE(L12:L30)</f>
        <v>39.089823220987171</v>
      </c>
      <c r="M75" s="204">
        <f>MAX(L12:L30)</f>
        <v>41.567706706641339</v>
      </c>
    </row>
    <row r="76" spans="1:19">
      <c r="C76" s="460"/>
      <c r="D76" s="461"/>
      <c r="E76" s="462"/>
      <c r="G76" s="112" t="s">
        <v>3</v>
      </c>
      <c r="H76" s="284">
        <f>COUNT(J31:J47)</f>
        <v>17</v>
      </c>
      <c r="I76" s="261">
        <f>MIN(J31:J47)</f>
        <v>24.325871121429188</v>
      </c>
      <c r="J76" s="250">
        <f>AVERAGE(J31:J47)</f>
        <v>25.625978068576956</v>
      </c>
      <c r="K76" s="250">
        <f>AVERAGE(K31:K47)</f>
        <v>31.11733880952567</v>
      </c>
      <c r="L76" s="250">
        <f>AVERAGE(L31:L47)</f>
        <v>36.587832592131107</v>
      </c>
      <c r="M76" s="204">
        <f>MAX(L31:L47)</f>
        <v>38.348896111461904</v>
      </c>
    </row>
    <row r="77" spans="1:19" ht="13.5" thickBot="1">
      <c r="C77" s="463"/>
      <c r="D77" s="464"/>
      <c r="E77" s="465"/>
      <c r="G77" s="181" t="s">
        <v>219</v>
      </c>
      <c r="H77" s="226">
        <f>COUNT(J48:J72)</f>
        <v>25</v>
      </c>
      <c r="I77" s="186">
        <f>MIN(J48:J72)</f>
        <v>24.974388895298791</v>
      </c>
      <c r="J77" s="131">
        <f>AVERAGE(J48:J72)</f>
        <v>27.072917934792471</v>
      </c>
      <c r="K77" s="131">
        <f>AVERAGE(K48:K72)</f>
        <v>30.877173807366308</v>
      </c>
      <c r="L77" s="131">
        <f>AVERAGE(L48:L72)</f>
        <v>34.313279938675208</v>
      </c>
      <c r="M77" s="265">
        <f>MAX(L48:L72)</f>
        <v>36.814246992969615</v>
      </c>
    </row>
    <row r="78" spans="1:19" ht="13.5" thickBot="1">
      <c r="C78" s="87"/>
      <c r="D78" s="87"/>
      <c r="E78" s="87"/>
      <c r="G78" s="279"/>
      <c r="H78" s="284"/>
      <c r="I78" s="261"/>
      <c r="J78" s="250"/>
      <c r="K78" s="250"/>
      <c r="L78" s="250"/>
      <c r="M78" s="264"/>
    </row>
    <row r="79" spans="1:19" ht="13.5" customHeight="1" thickBot="1">
      <c r="C79" s="457" t="s">
        <v>295</v>
      </c>
      <c r="D79" s="458"/>
      <c r="E79" s="459"/>
      <c r="G79" s="415"/>
      <c r="H79" s="416" t="s">
        <v>223</v>
      </c>
      <c r="I79" s="417" t="s">
        <v>222</v>
      </c>
      <c r="J79" s="418">
        <v>5</v>
      </c>
      <c r="K79" s="418">
        <v>50</v>
      </c>
      <c r="L79" s="418">
        <v>95</v>
      </c>
      <c r="M79" s="394" t="s">
        <v>221</v>
      </c>
    </row>
    <row r="80" spans="1:19">
      <c r="C80" s="460"/>
      <c r="D80" s="461"/>
      <c r="E80" s="462"/>
      <c r="G80" s="419" t="s">
        <v>4</v>
      </c>
      <c r="H80" s="403">
        <f>COUNT(K12:K30)</f>
        <v>19</v>
      </c>
      <c r="I80" s="404">
        <f>MIN(K12:K30)</f>
        <v>32.804131282446903</v>
      </c>
      <c r="J80" s="405">
        <f>_xlfn.PERCENTILE.INC((K12:K30),0.05)</f>
        <v>33.382953615565377</v>
      </c>
      <c r="K80" s="404">
        <f>AVERAGE(K12:K30)</f>
        <v>35.049052537592118</v>
      </c>
      <c r="L80" s="405">
        <f>_xlfn.PERCENTILE.INC((K12:K30),0.95)</f>
        <v>37.149033118071642</v>
      </c>
      <c r="M80" s="406">
        <f>MAX(K12:K30)</f>
        <v>37.417613609548297</v>
      </c>
    </row>
    <row r="81" spans="3:13">
      <c r="C81" s="460"/>
      <c r="D81" s="461"/>
      <c r="E81" s="462"/>
      <c r="G81" s="420" t="s">
        <v>3</v>
      </c>
      <c r="H81" s="407">
        <f>COUNT(K31:K47)</f>
        <v>17</v>
      </c>
      <c r="I81" s="408">
        <f>MIN(K31:K47)</f>
        <v>29.632870379208999</v>
      </c>
      <c r="J81" s="409">
        <f>_xlfn.PERCENTILE.INC((K31:K47),0.05)</f>
        <v>29.915170901175241</v>
      </c>
      <c r="K81" s="408">
        <f>AVERAGE(K31:K47)</f>
        <v>31.11733880952567</v>
      </c>
      <c r="L81" s="409">
        <f>_xlfn.PERCENTILE.INC((K31:K47),0.95)</f>
        <v>32.482404519722003</v>
      </c>
      <c r="M81" s="410">
        <f>MAX(K31:K47)</f>
        <v>32.807037916045203</v>
      </c>
    </row>
    <row r="82" spans="3:13" ht="13.5" thickBot="1">
      <c r="C82" s="463"/>
      <c r="D82" s="464"/>
      <c r="E82" s="465"/>
      <c r="G82" s="421" t="s">
        <v>219</v>
      </c>
      <c r="H82" s="411">
        <f>COUNT(K48:K72)</f>
        <v>25</v>
      </c>
      <c r="I82" s="412">
        <f>MIN(K48:K72)</f>
        <v>28.307995459890702</v>
      </c>
      <c r="J82" s="413">
        <f>_xlfn.PERCENTILE.INC((K48:K72),0.05)</f>
        <v>29.25305991546632</v>
      </c>
      <c r="K82" s="412">
        <f>AVERAGE(K48:K72)</f>
        <v>30.877173807366308</v>
      </c>
      <c r="L82" s="413">
        <f>_xlfn.PERCENTILE.INC((K48:K72),0.95)</f>
        <v>32.191985652890658</v>
      </c>
      <c r="M82" s="414">
        <f>MAX(K48:K72)</f>
        <v>33.058764648037602</v>
      </c>
    </row>
  </sheetData>
  <mergeCells count="6">
    <mergeCell ref="C6:E6"/>
    <mergeCell ref="J10:L10"/>
    <mergeCell ref="C74:E77"/>
    <mergeCell ref="C79:E82"/>
    <mergeCell ref="C7:E7"/>
    <mergeCell ref="C8:E8"/>
  </mergeCells>
  <pageMargins left="0.7" right="0.7" top="0.75" bottom="0.75" header="0.3" footer="0.3"/>
  <pageSetup paperSize="9" orientation="portrait" horizontalDpi="4294967292" verticalDpi="4294967292" r:id="rId1"/>
  <ignoredErrors>
    <ignoredError sqref="H75:M77" formulaRange="1"/>
  </ignoredError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41"/>
  <sheetViews>
    <sheetView zoomScale="75" workbookViewId="0">
      <selection activeCell="K33" sqref="K33:M41"/>
    </sheetView>
  </sheetViews>
  <sheetFormatPr defaultColWidth="8.5703125" defaultRowHeight="12.75"/>
  <cols>
    <col min="1" max="1" width="15.7109375" style="84" customWidth="1"/>
    <col min="2" max="2" width="20.7109375" style="84" customWidth="1"/>
    <col min="3" max="3" width="8.5703125" style="84" customWidth="1"/>
    <col min="4" max="4" width="10.140625" style="84" customWidth="1"/>
    <col min="5" max="5" width="11.5703125" style="84" customWidth="1"/>
    <col min="6" max="8" width="10.7109375" style="84" customWidth="1"/>
    <col min="9" max="9" width="12.140625" style="85" customWidth="1"/>
    <col min="10" max="10" width="17.140625" style="86" customWidth="1"/>
    <col min="11" max="11" width="17.42578125" style="86" customWidth="1"/>
    <col min="12" max="12" width="16.140625" style="87" customWidth="1"/>
    <col min="13" max="13" width="13" style="87" customWidth="1"/>
    <col min="14" max="15" width="11.7109375" style="87" customWidth="1"/>
    <col min="16" max="16" width="11" style="84" customWidth="1"/>
    <col min="17" max="17" width="6.140625" style="84" customWidth="1"/>
    <col min="18" max="18" width="22.28515625" style="84" customWidth="1"/>
    <col min="19" max="19" width="5.85546875" style="84" bestFit="1" customWidth="1"/>
    <col min="20" max="16384" width="8.5703125" style="84"/>
  </cols>
  <sheetData>
    <row r="1" spans="1:21" s="137" customFormat="1" ht="15.75">
      <c r="A1" s="135" t="s">
        <v>17</v>
      </c>
      <c r="B1" s="473" t="s">
        <v>161</v>
      </c>
      <c r="C1" s="473"/>
      <c r="D1" s="473"/>
      <c r="E1" s="171"/>
      <c r="F1" s="171"/>
      <c r="I1" s="138"/>
      <c r="J1" s="139"/>
      <c r="K1" s="139"/>
      <c r="L1" s="140"/>
      <c r="M1" s="140"/>
      <c r="N1" s="140"/>
      <c r="O1" s="140"/>
    </row>
    <row r="2" spans="1:21" s="87" customFormat="1">
      <c r="A2" s="175" t="s">
        <v>229</v>
      </c>
      <c r="B2" s="198" t="s">
        <v>244</v>
      </c>
      <c r="C2" s="143"/>
      <c r="D2" s="144"/>
      <c r="E2" s="144"/>
      <c r="F2" s="144"/>
      <c r="G2" s="144"/>
      <c r="H2" s="144"/>
      <c r="I2" s="144"/>
      <c r="J2" s="144"/>
      <c r="K2" s="144"/>
      <c r="L2" s="144"/>
      <c r="M2" s="144"/>
      <c r="N2" s="144"/>
      <c r="O2" s="144"/>
      <c r="P2" s="144"/>
      <c r="Q2" s="144"/>
      <c r="R2" s="145"/>
      <c r="S2" s="145"/>
      <c r="T2" s="145"/>
      <c r="U2" s="145"/>
    </row>
    <row r="3" spans="1:21">
      <c r="A3" s="82" t="s">
        <v>16</v>
      </c>
      <c r="B3" s="472" t="s">
        <v>160</v>
      </c>
      <c r="C3" s="472"/>
      <c r="D3" s="472"/>
      <c r="E3" s="146"/>
      <c r="F3" s="146"/>
    </row>
    <row r="4" spans="1:21">
      <c r="A4" s="82" t="s">
        <v>226</v>
      </c>
      <c r="B4" s="147">
        <v>6.8029999999999999</v>
      </c>
      <c r="C4" s="146"/>
      <c r="D4" s="146"/>
      <c r="E4" s="146"/>
      <c r="F4" s="146"/>
    </row>
    <row r="5" spans="1:21">
      <c r="A5" s="82" t="s">
        <v>227</v>
      </c>
      <c r="B5" s="147">
        <v>3.629</v>
      </c>
      <c r="C5" s="146"/>
      <c r="D5" s="146"/>
      <c r="E5" s="146"/>
      <c r="F5" s="146"/>
    </row>
    <row r="6" spans="1:21">
      <c r="A6" s="81" t="s">
        <v>293</v>
      </c>
      <c r="B6" s="88" t="s">
        <v>12</v>
      </c>
      <c r="C6" s="471"/>
      <c r="D6" s="471"/>
      <c r="E6" s="471"/>
      <c r="F6" s="245"/>
    </row>
    <row r="7" spans="1:21" ht="36" customHeight="1">
      <c r="A7" s="82" t="s">
        <v>18</v>
      </c>
      <c r="B7" s="148" t="s">
        <v>181</v>
      </c>
      <c r="C7" s="384" t="s">
        <v>103</v>
      </c>
      <c r="D7" s="148"/>
      <c r="E7" s="148"/>
      <c r="F7" s="246"/>
    </row>
    <row r="8" spans="1:21">
      <c r="A8" s="82" t="s">
        <v>19</v>
      </c>
      <c r="B8" s="88"/>
      <c r="C8" s="471"/>
      <c r="D8" s="471"/>
      <c r="E8" s="471"/>
      <c r="F8" s="245"/>
    </row>
    <row r="9" spans="1:21" ht="13.5" thickBot="1">
      <c r="A9" s="82" t="s">
        <v>20</v>
      </c>
      <c r="B9" s="146" t="s">
        <v>175</v>
      </c>
      <c r="C9" s="472" t="s">
        <v>160</v>
      </c>
      <c r="D9" s="472"/>
      <c r="E9" s="472"/>
      <c r="F9" s="246"/>
    </row>
    <row r="10" spans="1:21" ht="13.5" thickBot="1">
      <c r="A10" s="82"/>
      <c r="B10" s="149"/>
      <c r="F10" s="468" t="s">
        <v>250</v>
      </c>
      <c r="G10" s="469"/>
      <c r="H10" s="470"/>
    </row>
    <row r="11" spans="1:21" ht="13.5" thickBot="1">
      <c r="A11" s="150" t="s">
        <v>21</v>
      </c>
      <c r="B11" s="151" t="s">
        <v>56</v>
      </c>
      <c r="C11" s="151" t="s">
        <v>26</v>
      </c>
      <c r="D11" s="152" t="s">
        <v>44</v>
      </c>
      <c r="E11" s="199" t="s">
        <v>27</v>
      </c>
      <c r="F11" s="349">
        <v>2.5</v>
      </c>
      <c r="G11" s="349">
        <v>50</v>
      </c>
      <c r="H11" s="349">
        <v>97.5</v>
      </c>
      <c r="I11" s="200" t="s">
        <v>28</v>
      </c>
      <c r="J11" s="201" t="s">
        <v>29</v>
      </c>
      <c r="K11" s="201" t="s">
        <v>30</v>
      </c>
      <c r="L11" s="201" t="s">
        <v>31</v>
      </c>
      <c r="M11" s="201" t="s">
        <v>32</v>
      </c>
      <c r="N11" s="201" t="s">
        <v>33</v>
      </c>
      <c r="O11" s="201" t="s">
        <v>62</v>
      </c>
      <c r="P11" s="202"/>
      <c r="Q11" s="130"/>
      <c r="R11" s="203" t="s">
        <v>8</v>
      </c>
    </row>
    <row r="12" spans="1:21">
      <c r="A12" s="112" t="s">
        <v>161</v>
      </c>
      <c r="B12" s="113" t="s">
        <v>162</v>
      </c>
      <c r="C12" s="115">
        <v>8.3000000000000007</v>
      </c>
      <c r="D12" s="204" t="s">
        <v>224</v>
      </c>
      <c r="E12" s="117">
        <v>5.2398999999999996</v>
      </c>
      <c r="F12" s="301">
        <v>30.628996595951012</v>
      </c>
      <c r="G12" s="303">
        <v>35.417091668849103</v>
      </c>
      <c r="H12" s="302">
        <v>39.428938689591185</v>
      </c>
      <c r="I12" s="158" t="s">
        <v>172</v>
      </c>
      <c r="J12" s="120" t="s">
        <v>65</v>
      </c>
      <c r="K12" s="120" t="s">
        <v>130</v>
      </c>
      <c r="L12" s="120" t="s">
        <v>173</v>
      </c>
      <c r="M12" s="121"/>
      <c r="N12" s="121"/>
      <c r="O12" s="121"/>
      <c r="P12" s="116"/>
      <c r="Q12" s="123"/>
      <c r="R12" s="123" t="s">
        <v>160</v>
      </c>
      <c r="S12" s="124"/>
    </row>
    <row r="13" spans="1:21">
      <c r="A13" s="112" t="s">
        <v>161</v>
      </c>
      <c r="B13" s="113" t="s">
        <v>163</v>
      </c>
      <c r="C13" s="115">
        <v>9.0500000000000007</v>
      </c>
      <c r="D13" s="204" t="s">
        <v>219</v>
      </c>
      <c r="E13" s="117">
        <v>4.7439</v>
      </c>
      <c r="F13" s="256">
        <v>29.559388969256137</v>
      </c>
      <c r="G13" s="260">
        <v>33.775357242981798</v>
      </c>
      <c r="H13" s="205">
        <v>37.458168426618499</v>
      </c>
      <c r="I13" s="158" t="s">
        <v>172</v>
      </c>
      <c r="J13" s="120" t="s">
        <v>65</v>
      </c>
      <c r="K13" s="120" t="s">
        <v>130</v>
      </c>
      <c r="L13" s="120" t="s">
        <v>173</v>
      </c>
      <c r="M13" s="121"/>
      <c r="N13" s="121"/>
      <c r="O13" s="121"/>
      <c r="P13" s="116"/>
      <c r="Q13" s="123"/>
      <c r="R13" s="123" t="s">
        <v>160</v>
      </c>
      <c r="S13" s="124"/>
    </row>
    <row r="14" spans="1:21">
      <c r="A14" s="112" t="s">
        <v>161</v>
      </c>
      <c r="B14" s="113" t="s">
        <v>164</v>
      </c>
      <c r="C14" s="115">
        <v>10.7</v>
      </c>
      <c r="D14" s="204" t="s">
        <v>219</v>
      </c>
      <c r="E14" s="117">
        <v>4.7148000000000003</v>
      </c>
      <c r="F14" s="256">
        <v>29.12584316170291</v>
      </c>
      <c r="G14" s="260">
        <v>33.452210397328699</v>
      </c>
      <c r="H14" s="205">
        <v>37.034868455797302</v>
      </c>
      <c r="I14" s="158" t="s">
        <v>172</v>
      </c>
      <c r="J14" s="120" t="s">
        <v>65</v>
      </c>
      <c r="K14" s="120" t="s">
        <v>130</v>
      </c>
      <c r="L14" s="120" t="s">
        <v>173</v>
      </c>
      <c r="M14" s="121"/>
      <c r="N14" s="121"/>
      <c r="O14" s="121"/>
      <c r="P14" s="116"/>
      <c r="Q14" s="123"/>
      <c r="R14" s="123" t="s">
        <v>160</v>
      </c>
      <c r="S14" s="124"/>
    </row>
    <row r="15" spans="1:21">
      <c r="A15" s="112" t="s">
        <v>161</v>
      </c>
      <c r="B15" s="113" t="s">
        <v>165</v>
      </c>
      <c r="C15" s="115">
        <v>11.6</v>
      </c>
      <c r="D15" s="204" t="s">
        <v>219</v>
      </c>
      <c r="E15" s="117">
        <v>4.6738</v>
      </c>
      <c r="F15" s="256">
        <v>29.188968147678139</v>
      </c>
      <c r="G15" s="260">
        <v>33.4700466623894</v>
      </c>
      <c r="H15" s="205">
        <v>36.872417184480703</v>
      </c>
      <c r="I15" s="158" t="s">
        <v>172</v>
      </c>
      <c r="J15" s="120" t="s">
        <v>65</v>
      </c>
      <c r="K15" s="120" t="s">
        <v>130</v>
      </c>
      <c r="L15" s="120" t="s">
        <v>173</v>
      </c>
      <c r="M15" s="121"/>
      <c r="N15" s="121"/>
      <c r="O15" s="121"/>
      <c r="P15" s="116"/>
      <c r="Q15" s="123"/>
      <c r="R15" s="123" t="s">
        <v>160</v>
      </c>
      <c r="S15" s="124"/>
    </row>
    <row r="16" spans="1:21">
      <c r="A16" s="112" t="s">
        <v>161</v>
      </c>
      <c r="B16" s="113" t="s">
        <v>166</v>
      </c>
      <c r="C16" s="115">
        <v>13.65</v>
      </c>
      <c r="D16" s="204" t="s">
        <v>219</v>
      </c>
      <c r="E16" s="117">
        <v>5.1513</v>
      </c>
      <c r="F16" s="256">
        <v>30.314050609524585</v>
      </c>
      <c r="G16" s="260">
        <v>35.023405327175197</v>
      </c>
      <c r="H16" s="205">
        <v>38.724493337155195</v>
      </c>
      <c r="I16" s="158" t="s">
        <v>172</v>
      </c>
      <c r="J16" s="120" t="s">
        <v>65</v>
      </c>
      <c r="K16" s="120" t="s">
        <v>130</v>
      </c>
      <c r="L16" s="120" t="s">
        <v>173</v>
      </c>
      <c r="M16" s="121"/>
      <c r="N16" s="121"/>
      <c r="O16" s="121"/>
      <c r="P16" s="116"/>
      <c r="Q16" s="123"/>
      <c r="R16" s="123" t="s">
        <v>160</v>
      </c>
      <c r="S16" s="124"/>
    </row>
    <row r="17" spans="1:19">
      <c r="A17" s="112" t="s">
        <v>161</v>
      </c>
      <c r="B17" s="113" t="s">
        <v>167</v>
      </c>
      <c r="C17" s="115">
        <v>14.1</v>
      </c>
      <c r="D17" s="204" t="s">
        <v>219</v>
      </c>
      <c r="E17" s="117">
        <v>4.6289999999999996</v>
      </c>
      <c r="F17" s="256">
        <v>29.144609448348309</v>
      </c>
      <c r="G17" s="260">
        <v>33.369512775764498</v>
      </c>
      <c r="H17" s="205">
        <v>36.951160038209736</v>
      </c>
      <c r="I17" s="158" t="s">
        <v>172</v>
      </c>
      <c r="J17" s="120" t="s">
        <v>65</v>
      </c>
      <c r="K17" s="120" t="s">
        <v>130</v>
      </c>
      <c r="L17" s="120" t="s">
        <v>173</v>
      </c>
      <c r="M17" s="121"/>
      <c r="N17" s="121"/>
      <c r="O17" s="121"/>
      <c r="P17" s="116"/>
      <c r="Q17" s="123"/>
      <c r="R17" s="123" t="s">
        <v>160</v>
      </c>
      <c r="S17" s="124"/>
    </row>
    <row r="18" spans="1:19">
      <c r="A18" s="112" t="s">
        <v>161</v>
      </c>
      <c r="B18" s="113" t="s">
        <v>168</v>
      </c>
      <c r="C18" s="115">
        <v>14.45</v>
      </c>
      <c r="D18" s="204" t="s">
        <v>219</v>
      </c>
      <c r="E18" s="117">
        <v>4.6281999999999996</v>
      </c>
      <c r="F18" s="256">
        <v>29.170246944884841</v>
      </c>
      <c r="G18" s="260">
        <v>33.360591896554702</v>
      </c>
      <c r="H18" s="205">
        <v>36.930982775104908</v>
      </c>
      <c r="I18" s="158" t="s">
        <v>172</v>
      </c>
      <c r="J18" s="120" t="s">
        <v>65</v>
      </c>
      <c r="K18" s="120" t="s">
        <v>130</v>
      </c>
      <c r="L18" s="120" t="s">
        <v>173</v>
      </c>
      <c r="M18" s="121"/>
      <c r="N18" s="121"/>
      <c r="O18" s="121"/>
      <c r="P18" s="116"/>
      <c r="Q18" s="123"/>
      <c r="R18" s="123" t="s">
        <v>160</v>
      </c>
      <c r="S18" s="124"/>
    </row>
    <row r="19" spans="1:19">
      <c r="A19" s="112" t="s">
        <v>161</v>
      </c>
      <c r="B19" s="113" t="s">
        <v>169</v>
      </c>
      <c r="C19" s="115">
        <v>14.8</v>
      </c>
      <c r="D19" s="204" t="s">
        <v>219</v>
      </c>
      <c r="E19" s="117">
        <v>4.3818999999999999</v>
      </c>
      <c r="F19" s="256">
        <v>28.262954583665621</v>
      </c>
      <c r="G19" s="260">
        <v>32.502030535960202</v>
      </c>
      <c r="H19" s="205">
        <v>35.962549485132762</v>
      </c>
      <c r="I19" s="158" t="s">
        <v>172</v>
      </c>
      <c r="J19" s="120" t="s">
        <v>65</v>
      </c>
      <c r="K19" s="120" t="s">
        <v>130</v>
      </c>
      <c r="L19" s="120" t="s">
        <v>173</v>
      </c>
      <c r="M19" s="121"/>
      <c r="N19" s="121"/>
      <c r="O19" s="121"/>
      <c r="P19" s="116"/>
      <c r="Q19" s="123"/>
      <c r="R19" s="123" t="s">
        <v>160</v>
      </c>
      <c r="S19" s="124"/>
    </row>
    <row r="20" spans="1:19">
      <c r="A20" s="112" t="s">
        <v>161</v>
      </c>
      <c r="B20" s="113" t="s">
        <v>170</v>
      </c>
      <c r="C20" s="115">
        <v>15.1</v>
      </c>
      <c r="D20" s="204" t="s">
        <v>219</v>
      </c>
      <c r="E20" s="117">
        <v>4.1902999999999997</v>
      </c>
      <c r="F20" s="256">
        <v>28.11139377525166</v>
      </c>
      <c r="G20" s="260">
        <v>31.820464441855201</v>
      </c>
      <c r="H20" s="205">
        <v>35.3937415803546</v>
      </c>
      <c r="I20" s="158" t="s">
        <v>172</v>
      </c>
      <c r="J20" s="120" t="s">
        <v>65</v>
      </c>
      <c r="K20" s="120" t="s">
        <v>130</v>
      </c>
      <c r="L20" s="120" t="s">
        <v>173</v>
      </c>
      <c r="M20" s="121"/>
      <c r="N20" s="121"/>
      <c r="O20" s="121"/>
      <c r="P20" s="116"/>
      <c r="Q20" s="123"/>
      <c r="R20" s="123" t="s">
        <v>160</v>
      </c>
      <c r="S20" s="124"/>
    </row>
    <row r="21" spans="1:19">
      <c r="A21" s="159" t="s">
        <v>161</v>
      </c>
      <c r="B21" s="160" t="s">
        <v>171</v>
      </c>
      <c r="C21" s="162">
        <v>15.55</v>
      </c>
      <c r="D21" s="206" t="s">
        <v>219</v>
      </c>
      <c r="E21" s="191">
        <v>4.1036000000000001</v>
      </c>
      <c r="F21" s="304">
        <v>27.634649835517511</v>
      </c>
      <c r="G21" s="305">
        <v>31.3877109422323</v>
      </c>
      <c r="H21" s="207">
        <v>34.831087396968599</v>
      </c>
      <c r="I21" s="164" t="s">
        <v>172</v>
      </c>
      <c r="J21" s="165" t="s">
        <v>65</v>
      </c>
      <c r="K21" s="165" t="s">
        <v>130</v>
      </c>
      <c r="L21" s="165" t="s">
        <v>173</v>
      </c>
      <c r="M21" s="166"/>
      <c r="N21" s="166"/>
      <c r="O21" s="166"/>
      <c r="P21" s="190"/>
      <c r="Q21" s="123"/>
      <c r="R21" s="123" t="s">
        <v>160</v>
      </c>
      <c r="S21" s="124"/>
    </row>
    <row r="22" spans="1:19">
      <c r="A22" s="112" t="s">
        <v>161</v>
      </c>
      <c r="B22" s="113" t="s">
        <v>162</v>
      </c>
      <c r="C22" s="115">
        <v>8.3000000000000007</v>
      </c>
      <c r="D22" s="204" t="s">
        <v>224</v>
      </c>
      <c r="E22" s="117">
        <v>4.9448999999999996</v>
      </c>
      <c r="F22" s="256">
        <v>29.703775047024191</v>
      </c>
      <c r="G22" s="260">
        <v>34.193208542597802</v>
      </c>
      <c r="H22" s="205">
        <v>37.82737681411411</v>
      </c>
      <c r="I22" s="158" t="s">
        <v>174</v>
      </c>
      <c r="J22" s="120" t="s">
        <v>65</v>
      </c>
      <c r="K22" s="120" t="s">
        <v>130</v>
      </c>
      <c r="L22" s="120" t="s">
        <v>173</v>
      </c>
      <c r="M22" s="121"/>
      <c r="N22" s="121"/>
      <c r="O22" s="121"/>
      <c r="P22" s="116"/>
      <c r="Q22" s="123"/>
      <c r="R22" s="123" t="s">
        <v>160</v>
      </c>
      <c r="S22" s="124"/>
    </row>
    <row r="23" spans="1:19">
      <c r="A23" s="112" t="s">
        <v>161</v>
      </c>
      <c r="B23" s="113" t="s">
        <v>163</v>
      </c>
      <c r="C23" s="115">
        <v>9.0500000000000007</v>
      </c>
      <c r="D23" s="204" t="s">
        <v>219</v>
      </c>
      <c r="E23" s="117">
        <v>4.1859999999999999</v>
      </c>
      <c r="F23" s="256">
        <v>27.703270709043281</v>
      </c>
      <c r="G23" s="260">
        <v>31.669818490586302</v>
      </c>
      <c r="H23" s="205">
        <v>35.371473249104419</v>
      </c>
      <c r="I23" s="158" t="s">
        <v>174</v>
      </c>
      <c r="J23" s="120" t="s">
        <v>65</v>
      </c>
      <c r="K23" s="120" t="s">
        <v>130</v>
      </c>
      <c r="L23" s="120" t="s">
        <v>173</v>
      </c>
      <c r="M23" s="121"/>
      <c r="N23" s="121"/>
      <c r="O23" s="121"/>
      <c r="P23" s="116"/>
      <c r="Q23" s="123"/>
      <c r="R23" s="123" t="s">
        <v>160</v>
      </c>
      <c r="S23" s="124"/>
    </row>
    <row r="24" spans="1:19">
      <c r="A24" s="112" t="s">
        <v>161</v>
      </c>
      <c r="B24" s="113" t="s">
        <v>164</v>
      </c>
      <c r="C24" s="113">
        <v>10.7</v>
      </c>
      <c r="D24" s="204" t="s">
        <v>219</v>
      </c>
      <c r="E24" s="122">
        <v>3.9085999999999999</v>
      </c>
      <c r="F24" s="256">
        <v>26.92893072616328</v>
      </c>
      <c r="G24" s="260">
        <v>30.6810470041159</v>
      </c>
      <c r="H24" s="205">
        <v>34.319207716948412</v>
      </c>
      <c r="I24" s="158" t="s">
        <v>174</v>
      </c>
      <c r="J24" s="120" t="s">
        <v>65</v>
      </c>
      <c r="K24" s="120" t="s">
        <v>130</v>
      </c>
      <c r="L24" s="120" t="s">
        <v>173</v>
      </c>
      <c r="M24" s="121"/>
      <c r="N24" s="121"/>
      <c r="O24" s="121"/>
      <c r="P24" s="116"/>
      <c r="Q24" s="123"/>
      <c r="R24" s="123" t="s">
        <v>160</v>
      </c>
      <c r="S24" s="124"/>
    </row>
    <row r="25" spans="1:19">
      <c r="A25" s="112" t="s">
        <v>161</v>
      </c>
      <c r="B25" s="113" t="s">
        <v>165</v>
      </c>
      <c r="C25" s="113">
        <v>11.6</v>
      </c>
      <c r="D25" s="204" t="s">
        <v>219</v>
      </c>
      <c r="E25" s="122">
        <v>4.9038000000000004</v>
      </c>
      <c r="F25" s="256">
        <v>29.642707940643604</v>
      </c>
      <c r="G25" s="260">
        <v>34.183967067022103</v>
      </c>
      <c r="H25" s="205">
        <v>37.809044819168271</v>
      </c>
      <c r="I25" s="158" t="s">
        <v>174</v>
      </c>
      <c r="J25" s="120" t="s">
        <v>65</v>
      </c>
      <c r="K25" s="120" t="s">
        <v>130</v>
      </c>
      <c r="L25" s="120" t="s">
        <v>173</v>
      </c>
      <c r="M25" s="121"/>
      <c r="N25" s="121"/>
      <c r="O25" s="121"/>
      <c r="P25" s="116"/>
      <c r="Q25" s="123"/>
      <c r="R25" s="123" t="s">
        <v>160</v>
      </c>
      <c r="S25" s="124"/>
    </row>
    <row r="26" spans="1:19">
      <c r="A26" s="112" t="s">
        <v>161</v>
      </c>
      <c r="B26" s="113" t="s">
        <v>166</v>
      </c>
      <c r="C26" s="113">
        <v>13.65</v>
      </c>
      <c r="D26" s="204" t="s">
        <v>219</v>
      </c>
      <c r="E26" s="122">
        <v>3.8347000000000002</v>
      </c>
      <c r="F26" s="256">
        <v>26.412263745533441</v>
      </c>
      <c r="G26" s="260">
        <v>30.188950328492901</v>
      </c>
      <c r="H26" s="205">
        <v>33.375730715034919</v>
      </c>
      <c r="I26" s="158" t="s">
        <v>174</v>
      </c>
      <c r="J26" s="120" t="s">
        <v>65</v>
      </c>
      <c r="K26" s="120" t="s">
        <v>130</v>
      </c>
      <c r="L26" s="120" t="s">
        <v>173</v>
      </c>
      <c r="M26" s="121"/>
      <c r="N26" s="121"/>
      <c r="O26" s="121"/>
      <c r="P26" s="116"/>
      <c r="Q26" s="123"/>
      <c r="R26" s="123" t="s">
        <v>160</v>
      </c>
      <c r="S26" s="124"/>
    </row>
    <row r="27" spans="1:19">
      <c r="A27" s="112" t="s">
        <v>161</v>
      </c>
      <c r="B27" s="113" t="s">
        <v>167</v>
      </c>
      <c r="C27" s="113">
        <v>14.1</v>
      </c>
      <c r="D27" s="204" t="s">
        <v>219</v>
      </c>
      <c r="E27" s="122">
        <v>4.0172999999999996</v>
      </c>
      <c r="F27" s="256">
        <v>27.132115962613657</v>
      </c>
      <c r="G27" s="260">
        <v>30.952492022574798</v>
      </c>
      <c r="H27" s="205">
        <v>34.528802013397531</v>
      </c>
      <c r="I27" s="158" t="s">
        <v>174</v>
      </c>
      <c r="J27" s="120" t="s">
        <v>65</v>
      </c>
      <c r="K27" s="120" t="s">
        <v>130</v>
      </c>
      <c r="L27" s="120" t="s">
        <v>173</v>
      </c>
      <c r="M27" s="121"/>
      <c r="N27" s="121"/>
      <c r="O27" s="121"/>
      <c r="P27" s="116"/>
      <c r="Q27" s="123"/>
      <c r="R27" s="123" t="s">
        <v>160</v>
      </c>
      <c r="S27" s="124"/>
    </row>
    <row r="28" spans="1:19">
      <c r="A28" s="112" t="s">
        <v>161</v>
      </c>
      <c r="B28" s="113" t="s">
        <v>168</v>
      </c>
      <c r="C28" s="113">
        <v>14.45</v>
      </c>
      <c r="D28" s="204" t="s">
        <v>219</v>
      </c>
      <c r="E28" s="122">
        <v>3.9211</v>
      </c>
      <c r="F28" s="256">
        <v>26.85292496956172</v>
      </c>
      <c r="G28" s="260">
        <v>30.6325236437476</v>
      </c>
      <c r="H28" s="205">
        <v>34.042867811640718</v>
      </c>
      <c r="I28" s="158" t="s">
        <v>174</v>
      </c>
      <c r="J28" s="120" t="s">
        <v>65</v>
      </c>
      <c r="K28" s="120" t="s">
        <v>130</v>
      </c>
      <c r="L28" s="120" t="s">
        <v>173</v>
      </c>
      <c r="M28" s="121"/>
      <c r="N28" s="121"/>
      <c r="O28" s="121"/>
      <c r="P28" s="116"/>
      <c r="Q28" s="123"/>
      <c r="R28" s="123" t="s">
        <v>160</v>
      </c>
      <c r="S28" s="124"/>
    </row>
    <row r="29" spans="1:19">
      <c r="A29" s="112" t="s">
        <v>161</v>
      </c>
      <c r="B29" s="113" t="s">
        <v>169</v>
      </c>
      <c r="C29" s="113">
        <v>14.8</v>
      </c>
      <c r="D29" s="204" t="s">
        <v>219</v>
      </c>
      <c r="E29" s="122">
        <v>4.3503999999999996</v>
      </c>
      <c r="F29" s="256">
        <v>28.27527383934758</v>
      </c>
      <c r="G29" s="260">
        <v>32.219569641035001</v>
      </c>
      <c r="H29" s="205">
        <v>35.716879648267579</v>
      </c>
      <c r="I29" s="158" t="s">
        <v>174</v>
      </c>
      <c r="J29" s="120" t="s">
        <v>65</v>
      </c>
      <c r="K29" s="120" t="s">
        <v>130</v>
      </c>
      <c r="L29" s="120" t="s">
        <v>173</v>
      </c>
      <c r="M29" s="121"/>
      <c r="N29" s="121"/>
      <c r="O29" s="121"/>
      <c r="P29" s="116"/>
      <c r="Q29" s="123"/>
      <c r="R29" s="123" t="s">
        <v>160</v>
      </c>
      <c r="S29" s="124"/>
    </row>
    <row r="30" spans="1:19">
      <c r="A30" s="112" t="s">
        <v>161</v>
      </c>
      <c r="B30" s="113" t="s">
        <v>170</v>
      </c>
      <c r="C30" s="113">
        <v>15.1</v>
      </c>
      <c r="D30" s="204" t="s">
        <v>219</v>
      </c>
      <c r="E30" s="122">
        <v>4.6367000000000003</v>
      </c>
      <c r="F30" s="256">
        <v>28.908664270074468</v>
      </c>
      <c r="G30" s="260">
        <v>33.234391700202899</v>
      </c>
      <c r="H30" s="205">
        <v>36.923976744018191</v>
      </c>
      <c r="I30" s="158" t="s">
        <v>174</v>
      </c>
      <c r="J30" s="120" t="s">
        <v>65</v>
      </c>
      <c r="K30" s="120" t="s">
        <v>130</v>
      </c>
      <c r="L30" s="120" t="s">
        <v>173</v>
      </c>
      <c r="M30" s="121"/>
      <c r="N30" s="121"/>
      <c r="O30" s="121"/>
      <c r="P30" s="116"/>
      <c r="Q30" s="123"/>
      <c r="R30" s="123" t="s">
        <v>160</v>
      </c>
      <c r="S30" s="124"/>
    </row>
    <row r="31" spans="1:19" ht="13.5" thickBot="1">
      <c r="A31" s="181" t="s">
        <v>161</v>
      </c>
      <c r="B31" s="182" t="s">
        <v>171</v>
      </c>
      <c r="C31" s="193">
        <v>15.55</v>
      </c>
      <c r="D31" s="194" t="s">
        <v>219</v>
      </c>
      <c r="E31" s="196">
        <v>3.3418000000000001</v>
      </c>
      <c r="F31" s="270">
        <v>24.891252220779052</v>
      </c>
      <c r="G31" s="271">
        <v>28.1089711421047</v>
      </c>
      <c r="H31" s="209">
        <v>31.351594761637799</v>
      </c>
      <c r="I31" s="210" t="s">
        <v>174</v>
      </c>
      <c r="J31" s="184" t="s">
        <v>65</v>
      </c>
      <c r="K31" s="184" t="s">
        <v>130</v>
      </c>
      <c r="L31" s="184" t="s">
        <v>173</v>
      </c>
      <c r="M31" s="197"/>
      <c r="N31" s="197"/>
      <c r="O31" s="197"/>
      <c r="P31" s="194"/>
      <c r="Q31" s="133"/>
      <c r="R31" s="133" t="s">
        <v>160</v>
      </c>
      <c r="S31" s="124"/>
    </row>
    <row r="32" spans="1:19" ht="13.5" thickBot="1">
      <c r="S32" s="124"/>
    </row>
    <row r="33" spans="3:21" ht="13.5" thickBot="1">
      <c r="C33" s="378"/>
      <c r="D33" s="379" t="s">
        <v>223</v>
      </c>
      <c r="E33" s="379" t="s">
        <v>222</v>
      </c>
      <c r="F33" s="377">
        <v>2.5</v>
      </c>
      <c r="G33" s="377">
        <v>50</v>
      </c>
      <c r="H33" s="377">
        <v>97.5</v>
      </c>
      <c r="I33" s="380" t="s">
        <v>221</v>
      </c>
      <c r="K33" s="457" t="s">
        <v>294</v>
      </c>
      <c r="L33" s="458"/>
      <c r="M33" s="459"/>
      <c r="U33" s="124"/>
    </row>
    <row r="34" spans="3:21">
      <c r="C34" s="112" t="s">
        <v>4</v>
      </c>
      <c r="D34" s="284"/>
      <c r="E34" s="261"/>
      <c r="F34" s="250"/>
      <c r="G34" s="250"/>
      <c r="H34" s="250"/>
      <c r="I34" s="204"/>
      <c r="K34" s="460"/>
      <c r="L34" s="461"/>
      <c r="M34" s="462"/>
      <c r="U34" s="124"/>
    </row>
    <row r="35" spans="3:21">
      <c r="C35" s="112" t="s">
        <v>3</v>
      </c>
      <c r="D35" s="284"/>
      <c r="E35" s="261"/>
      <c r="F35" s="250"/>
      <c r="G35" s="250"/>
      <c r="H35" s="250"/>
      <c r="I35" s="204"/>
      <c r="K35" s="460"/>
      <c r="L35" s="461"/>
      <c r="M35" s="462"/>
      <c r="U35" s="124"/>
    </row>
    <row r="36" spans="3:21" ht="13.5" thickBot="1">
      <c r="C36" s="181" t="s">
        <v>219</v>
      </c>
      <c r="D36" s="226">
        <f>COUNT(F12:F31)</f>
        <v>20</v>
      </c>
      <c r="E36" s="186">
        <f>MIN(F12:F31)</f>
        <v>24.891252220779052</v>
      </c>
      <c r="F36" s="131">
        <f>AVERAGE(F12:F31)</f>
        <v>28.379614075128256</v>
      </c>
      <c r="G36" s="131">
        <f>AVERAGE(G12:G31)</f>
        <v>32.482168073678551</v>
      </c>
      <c r="H36" s="131">
        <f>AVERAGE(H12:H31)</f>
        <v>36.042768083137275</v>
      </c>
      <c r="I36" s="265">
        <f>MAX(H12:H31)</f>
        <v>39.428938689591185</v>
      </c>
      <c r="K36" s="463"/>
      <c r="L36" s="464"/>
      <c r="M36" s="465"/>
      <c r="U36" s="124"/>
    </row>
    <row r="37" spans="3:21" ht="13.5" thickBot="1">
      <c r="C37" s="279"/>
      <c r="D37" s="284"/>
      <c r="E37" s="261"/>
      <c r="F37" s="250"/>
      <c r="G37" s="250"/>
      <c r="H37" s="250"/>
      <c r="I37" s="264"/>
      <c r="K37" s="87"/>
    </row>
    <row r="38" spans="3:21" ht="13.5" thickBot="1">
      <c r="C38" s="415"/>
      <c r="D38" s="416" t="s">
        <v>223</v>
      </c>
      <c r="E38" s="417" t="s">
        <v>222</v>
      </c>
      <c r="F38" s="418">
        <v>5</v>
      </c>
      <c r="G38" s="418">
        <v>50</v>
      </c>
      <c r="H38" s="418">
        <v>95</v>
      </c>
      <c r="I38" s="394" t="s">
        <v>221</v>
      </c>
      <c r="K38" s="457" t="s">
        <v>295</v>
      </c>
      <c r="L38" s="458"/>
      <c r="M38" s="459"/>
    </row>
    <row r="39" spans="3:21">
      <c r="C39" s="419" t="s">
        <v>4</v>
      </c>
      <c r="D39" s="403"/>
      <c r="E39" s="404"/>
      <c r="F39" s="405"/>
      <c r="G39" s="404"/>
      <c r="H39" s="405"/>
      <c r="I39" s="406"/>
      <c r="K39" s="460"/>
      <c r="L39" s="461"/>
      <c r="M39" s="462"/>
    </row>
    <row r="40" spans="3:21">
      <c r="C40" s="420" t="s">
        <v>3</v>
      </c>
      <c r="D40" s="407"/>
      <c r="E40" s="408"/>
      <c r="F40" s="409"/>
      <c r="G40" s="408"/>
      <c r="H40" s="409"/>
      <c r="I40" s="410"/>
      <c r="K40" s="460"/>
      <c r="L40" s="461"/>
      <c r="M40" s="462"/>
    </row>
    <row r="41" spans="3:21" ht="13.5" thickBot="1">
      <c r="C41" s="421" t="s">
        <v>219</v>
      </c>
      <c r="D41" s="411">
        <f>COUNT(G12:G31)</f>
        <v>20</v>
      </c>
      <c r="E41" s="412">
        <f>MIN(G12:G31)</f>
        <v>28.1089711421047</v>
      </c>
      <c r="F41" s="413">
        <f>_xlfn.PERCENTILE.INC((G12:G31),0.05)</f>
        <v>30.084951369173492</v>
      </c>
      <c r="G41" s="412">
        <f>AVERAGE(G12:G31)</f>
        <v>32.482168073678551</v>
      </c>
      <c r="H41" s="413">
        <f>_xlfn.PERCENTILE.INC((G12:G31),0.95)</f>
        <v>35.043089644258892</v>
      </c>
      <c r="I41" s="414">
        <f>MAX(G12:G31)</f>
        <v>35.417091668849103</v>
      </c>
      <c r="K41" s="463"/>
      <c r="L41" s="464"/>
      <c r="M41" s="465"/>
    </row>
  </sheetData>
  <mergeCells count="8">
    <mergeCell ref="K33:M36"/>
    <mergeCell ref="K38:M41"/>
    <mergeCell ref="F10:H10"/>
    <mergeCell ref="B3:D3"/>
    <mergeCell ref="B1:D1"/>
    <mergeCell ref="C6:E6"/>
    <mergeCell ref="C8:E8"/>
    <mergeCell ref="C9:E9"/>
  </mergeCells>
  <pageMargins left="0.7" right="0.7" top="0.75" bottom="0.75" header="0.3" footer="0.3"/>
  <pageSetup paperSize="0" orientation="portrait" horizontalDpi="4294967292" verticalDpi="4294967292"/>
  <ignoredErrors>
    <ignoredError sqref="D36:I36" formulaRange="1"/>
  </ignoredErrors>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48"/>
  <sheetViews>
    <sheetView zoomScale="75" workbookViewId="0">
      <selection activeCell="G43" sqref="G43"/>
    </sheetView>
  </sheetViews>
  <sheetFormatPr defaultColWidth="8.5703125" defaultRowHeight="12.75"/>
  <cols>
    <col min="1" max="1" width="15.7109375" style="84" customWidth="1"/>
    <col min="2" max="2" width="20.7109375" style="84" customWidth="1"/>
    <col min="3" max="3" width="8.5703125" style="84" customWidth="1"/>
    <col min="4" max="4" width="8.5703125" style="84"/>
    <col min="5" max="5" width="11.5703125" style="84" customWidth="1"/>
    <col min="6" max="6" width="9" style="84" customWidth="1"/>
    <col min="7" max="7" width="11.5703125" style="84" bestFit="1" customWidth="1"/>
    <col min="8" max="8" width="12.140625" style="85" customWidth="1"/>
    <col min="9" max="9" width="10.7109375" style="85" customWidth="1"/>
    <col min="10" max="11" width="10.7109375" style="86" customWidth="1"/>
    <col min="12" max="12" width="13.28515625" style="87" customWidth="1"/>
    <col min="13" max="13" width="14.85546875" style="87" customWidth="1"/>
    <col min="14" max="14" width="15.42578125" style="87" customWidth="1"/>
    <col min="15" max="15" width="13.85546875" style="87" customWidth="1"/>
    <col min="16" max="18" width="11" style="84" customWidth="1"/>
    <col min="19" max="19" width="5.85546875" style="84" bestFit="1" customWidth="1"/>
    <col min="20" max="20" width="8.5703125" style="84"/>
    <col min="21" max="21" width="33.5703125" style="84" customWidth="1"/>
    <col min="22" max="16384" width="8.5703125" style="84"/>
  </cols>
  <sheetData>
    <row r="1" spans="1:22" s="137" customFormat="1" ht="15.75">
      <c r="A1" s="135" t="s">
        <v>17</v>
      </c>
      <c r="B1" s="135" t="s">
        <v>185</v>
      </c>
      <c r="C1" s="170"/>
      <c r="D1" s="171"/>
      <c r="E1" s="171"/>
      <c r="H1" s="138"/>
      <c r="I1" s="138"/>
      <c r="J1" s="139"/>
      <c r="K1" s="139"/>
      <c r="L1" s="140"/>
      <c r="M1" s="140"/>
      <c r="N1" s="140"/>
      <c r="O1" s="140"/>
    </row>
    <row r="2" spans="1:22" s="87" customFormat="1">
      <c r="A2" s="82" t="s">
        <v>229</v>
      </c>
      <c r="B2" s="88" t="s">
        <v>245</v>
      </c>
      <c r="C2" s="89"/>
      <c r="F2" s="90"/>
      <c r="J2" s="90"/>
      <c r="K2" s="90"/>
      <c r="L2" s="90"/>
      <c r="M2" s="90"/>
      <c r="N2" s="90"/>
      <c r="O2" s="90"/>
    </row>
    <row r="3" spans="1:22">
      <c r="A3" s="82" t="s">
        <v>16</v>
      </c>
      <c r="B3" s="146" t="s">
        <v>111</v>
      </c>
      <c r="C3" s="88"/>
      <c r="D3" s="146"/>
      <c r="E3" s="146"/>
    </row>
    <row r="4" spans="1:22">
      <c r="A4" s="82" t="s">
        <v>226</v>
      </c>
      <c r="B4" s="147">
        <v>-24.042000000000002</v>
      </c>
      <c r="D4" s="146"/>
      <c r="E4" s="146"/>
    </row>
    <row r="5" spans="1:22">
      <c r="A5" s="82" t="s">
        <v>227</v>
      </c>
      <c r="B5" s="147">
        <v>1.7629999999999999</v>
      </c>
      <c r="D5" s="146"/>
      <c r="E5" s="146"/>
    </row>
    <row r="6" spans="1:22">
      <c r="A6" s="81" t="s">
        <v>293</v>
      </c>
      <c r="B6" s="88">
        <v>3400</v>
      </c>
      <c r="C6" s="471" t="s">
        <v>184</v>
      </c>
      <c r="D6" s="471"/>
      <c r="E6" s="471"/>
    </row>
    <row r="7" spans="1:22" ht="14.65" customHeight="1">
      <c r="A7" s="82" t="s">
        <v>18</v>
      </c>
      <c r="B7" s="148" t="s">
        <v>119</v>
      </c>
      <c r="C7" s="471"/>
      <c r="D7" s="471"/>
      <c r="E7" s="471"/>
    </row>
    <row r="8" spans="1:22">
      <c r="A8" s="82" t="s">
        <v>19</v>
      </c>
      <c r="B8" s="88"/>
      <c r="C8" s="471" t="s">
        <v>120</v>
      </c>
      <c r="D8" s="471"/>
      <c r="E8" s="471"/>
    </row>
    <row r="9" spans="1:22" ht="13.5" thickBot="1">
      <c r="A9" s="82" t="s">
        <v>20</v>
      </c>
      <c r="B9" s="146" t="s">
        <v>55</v>
      </c>
      <c r="C9" s="146"/>
      <c r="D9" s="146"/>
      <c r="E9" s="146"/>
    </row>
    <row r="10" spans="1:22" ht="13.5" thickBot="1">
      <c r="A10" s="82"/>
      <c r="B10" s="149"/>
      <c r="I10" s="468" t="s">
        <v>250</v>
      </c>
      <c r="J10" s="469"/>
      <c r="K10" s="470"/>
    </row>
    <row r="11" spans="1:22" ht="13.5" thickBot="1">
      <c r="A11" s="93" t="s">
        <v>21</v>
      </c>
      <c r="B11" s="94" t="s">
        <v>22</v>
      </c>
      <c r="C11" s="94" t="s">
        <v>23</v>
      </c>
      <c r="D11" s="94" t="s">
        <v>24</v>
      </c>
      <c r="E11" s="94" t="s">
        <v>25</v>
      </c>
      <c r="F11" s="94" t="s">
        <v>26</v>
      </c>
      <c r="G11" s="95" t="s">
        <v>44</v>
      </c>
      <c r="H11" s="96" t="s">
        <v>27</v>
      </c>
      <c r="I11" s="349">
        <v>2.5</v>
      </c>
      <c r="J11" s="349">
        <v>50</v>
      </c>
      <c r="K11" s="349">
        <v>97.5</v>
      </c>
      <c r="L11" s="249" t="s">
        <v>28</v>
      </c>
      <c r="M11" s="95" t="s">
        <v>29</v>
      </c>
      <c r="N11" s="95" t="s">
        <v>30</v>
      </c>
      <c r="O11" s="95" t="s">
        <v>31</v>
      </c>
      <c r="P11" s="95" t="s">
        <v>32</v>
      </c>
      <c r="Q11" s="95" t="s">
        <v>33</v>
      </c>
      <c r="R11" s="95" t="s">
        <v>62</v>
      </c>
      <c r="S11" s="97"/>
      <c r="U11" s="98" t="s">
        <v>8</v>
      </c>
    </row>
    <row r="12" spans="1:22">
      <c r="A12" s="99" t="s">
        <v>185</v>
      </c>
      <c r="B12" s="211"/>
      <c r="C12" s="211"/>
      <c r="D12" s="211"/>
      <c r="E12" s="212"/>
      <c r="F12" s="102">
        <v>200.56421113133399</v>
      </c>
      <c r="G12" s="103" t="s">
        <v>3</v>
      </c>
      <c r="H12" s="104">
        <v>3.81643835616438</v>
      </c>
      <c r="I12" s="269">
        <v>22.317951842716781</v>
      </c>
      <c r="J12" s="105">
        <v>27.743566542240799</v>
      </c>
      <c r="K12" s="106">
        <v>32.70062270040556</v>
      </c>
      <c r="L12" s="107" t="s">
        <v>35</v>
      </c>
      <c r="M12" s="108" t="s">
        <v>65</v>
      </c>
      <c r="N12" s="108" t="s">
        <v>115</v>
      </c>
      <c r="O12" s="108" t="s">
        <v>64</v>
      </c>
      <c r="P12" s="109"/>
      <c r="Q12" s="109"/>
      <c r="R12" s="109"/>
      <c r="S12" s="103"/>
      <c r="T12" s="110"/>
      <c r="U12" s="111" t="s">
        <v>111</v>
      </c>
    </row>
    <row r="13" spans="1:22">
      <c r="A13" s="112" t="s">
        <v>185</v>
      </c>
      <c r="B13" s="213"/>
      <c r="C13" s="213"/>
      <c r="D13" s="213"/>
      <c r="E13" s="214"/>
      <c r="F13" s="115">
        <v>200.56536066672999</v>
      </c>
      <c r="G13" s="116" t="s">
        <v>3</v>
      </c>
      <c r="H13" s="117">
        <v>3.9397260273972599</v>
      </c>
      <c r="I13" s="258">
        <v>23.21988211923308</v>
      </c>
      <c r="J13" s="248">
        <v>28.5380521294625</v>
      </c>
      <c r="K13" s="118">
        <v>33.334960991218701</v>
      </c>
      <c r="L13" s="273" t="s">
        <v>35</v>
      </c>
      <c r="M13" s="120" t="s">
        <v>65</v>
      </c>
      <c r="N13" s="120" t="s">
        <v>115</v>
      </c>
      <c r="O13" s="120" t="s">
        <v>64</v>
      </c>
      <c r="P13" s="121"/>
      <c r="Q13" s="121"/>
      <c r="R13" s="121"/>
      <c r="S13" s="116"/>
      <c r="T13" s="122"/>
      <c r="U13" s="123" t="s">
        <v>111</v>
      </c>
      <c r="V13" s="124"/>
    </row>
    <row r="14" spans="1:22">
      <c r="A14" s="112" t="s">
        <v>185</v>
      </c>
      <c r="B14" s="213"/>
      <c r="C14" s="213"/>
      <c r="D14" s="213"/>
      <c r="E14" s="214"/>
      <c r="F14" s="115">
        <v>200.567008334131</v>
      </c>
      <c r="G14" s="116" t="s">
        <v>3</v>
      </c>
      <c r="H14" s="117">
        <v>4.1164383561643803</v>
      </c>
      <c r="I14" s="258">
        <v>23.766918059626182</v>
      </c>
      <c r="J14" s="248">
        <v>29.356864709636302</v>
      </c>
      <c r="K14" s="118">
        <v>34.799288190676833</v>
      </c>
      <c r="L14" s="273" t="s">
        <v>35</v>
      </c>
      <c r="M14" s="120" t="s">
        <v>65</v>
      </c>
      <c r="N14" s="120" t="s">
        <v>115</v>
      </c>
      <c r="O14" s="120" t="s">
        <v>64</v>
      </c>
      <c r="P14" s="121"/>
      <c r="Q14" s="121"/>
      <c r="R14" s="121"/>
      <c r="S14" s="116"/>
      <c r="T14" s="122"/>
      <c r="U14" s="123" t="s">
        <v>111</v>
      </c>
      <c r="V14" s="124"/>
    </row>
    <row r="15" spans="1:22">
      <c r="A15" s="112" t="s">
        <v>185</v>
      </c>
      <c r="B15" s="213"/>
      <c r="C15" s="213"/>
      <c r="D15" s="213"/>
      <c r="E15" s="214"/>
      <c r="F15" s="115">
        <v>200.61674489893599</v>
      </c>
      <c r="G15" s="116" t="s">
        <v>3</v>
      </c>
      <c r="H15" s="117">
        <v>4.0506849315068498</v>
      </c>
      <c r="I15" s="258">
        <v>22.95869121214519</v>
      </c>
      <c r="J15" s="248">
        <v>28.673023606646002</v>
      </c>
      <c r="K15" s="118">
        <v>33.970682756700242</v>
      </c>
      <c r="L15" s="273" t="s">
        <v>35</v>
      </c>
      <c r="M15" s="120" t="s">
        <v>65</v>
      </c>
      <c r="N15" s="120" t="s">
        <v>115</v>
      </c>
      <c r="O15" s="120" t="s">
        <v>64</v>
      </c>
      <c r="P15" s="121"/>
      <c r="Q15" s="121"/>
      <c r="R15" s="121"/>
      <c r="S15" s="116"/>
      <c r="T15" s="122"/>
      <c r="U15" s="123" t="s">
        <v>111</v>
      </c>
      <c r="V15" s="124"/>
    </row>
    <row r="16" spans="1:22">
      <c r="A16" s="112" t="s">
        <v>185</v>
      </c>
      <c r="B16" s="213"/>
      <c r="C16" s="213"/>
      <c r="D16" s="213"/>
      <c r="E16" s="214"/>
      <c r="F16" s="115">
        <v>200.634830922502</v>
      </c>
      <c r="G16" s="116" t="s">
        <v>3</v>
      </c>
      <c r="H16" s="117">
        <v>4.1904109589041099</v>
      </c>
      <c r="I16" s="258">
        <v>23.831359280070082</v>
      </c>
      <c r="J16" s="248">
        <v>29.289314167547701</v>
      </c>
      <c r="K16" s="118">
        <v>34.56286122745675</v>
      </c>
      <c r="L16" s="273" t="s">
        <v>35</v>
      </c>
      <c r="M16" s="120" t="s">
        <v>65</v>
      </c>
      <c r="N16" s="120" t="s">
        <v>115</v>
      </c>
      <c r="O16" s="120" t="s">
        <v>64</v>
      </c>
      <c r="P16" s="121"/>
      <c r="Q16" s="121"/>
      <c r="R16" s="121"/>
      <c r="S16" s="116"/>
      <c r="T16" s="122"/>
      <c r="U16" s="123" t="s">
        <v>111</v>
      </c>
      <c r="V16" s="124"/>
    </row>
    <row r="17" spans="1:22">
      <c r="A17" s="112" t="s">
        <v>185</v>
      </c>
      <c r="B17" s="213"/>
      <c r="C17" s="213"/>
      <c r="D17" s="213"/>
      <c r="E17" s="214"/>
      <c r="F17" s="115">
        <v>200.894281061404</v>
      </c>
      <c r="G17" s="116" t="s">
        <v>3</v>
      </c>
      <c r="H17" s="117">
        <v>3.81643835616438</v>
      </c>
      <c r="I17" s="258">
        <v>22.82641989480905</v>
      </c>
      <c r="J17" s="248">
        <v>27.828273783538702</v>
      </c>
      <c r="K17" s="118">
        <v>33.258673837998522</v>
      </c>
      <c r="L17" s="273" t="s">
        <v>35</v>
      </c>
      <c r="M17" s="120" t="s">
        <v>65</v>
      </c>
      <c r="N17" s="120" t="s">
        <v>115</v>
      </c>
      <c r="O17" s="120" t="s">
        <v>64</v>
      </c>
      <c r="P17" s="121"/>
      <c r="Q17" s="121"/>
      <c r="R17" s="121"/>
      <c r="S17" s="116"/>
      <c r="T17" s="122"/>
      <c r="U17" s="123" t="s">
        <v>111</v>
      </c>
      <c r="V17" s="124"/>
    </row>
    <row r="18" spans="1:22">
      <c r="A18" s="159" t="s">
        <v>185</v>
      </c>
      <c r="B18" s="215"/>
      <c r="C18" s="215"/>
      <c r="D18" s="215"/>
      <c r="E18" s="216"/>
      <c r="F18" s="162">
        <v>200.90937829293901</v>
      </c>
      <c r="G18" s="190" t="s">
        <v>3</v>
      </c>
      <c r="H18" s="191">
        <v>4.2356164383561596</v>
      </c>
      <c r="I18" s="258">
        <v>24.273187363149631</v>
      </c>
      <c r="J18" s="248">
        <v>29.6812381605579</v>
      </c>
      <c r="K18" s="118">
        <v>34.953452271928988</v>
      </c>
      <c r="L18" s="234" t="s">
        <v>35</v>
      </c>
      <c r="M18" s="165" t="s">
        <v>65</v>
      </c>
      <c r="N18" s="165" t="s">
        <v>115</v>
      </c>
      <c r="O18" s="165" t="s">
        <v>64</v>
      </c>
      <c r="P18" s="166"/>
      <c r="Q18" s="166"/>
      <c r="R18" s="166"/>
      <c r="S18" s="190"/>
      <c r="T18" s="122"/>
      <c r="U18" s="123" t="s">
        <v>111</v>
      </c>
      <c r="V18" s="124"/>
    </row>
    <row r="19" spans="1:22">
      <c r="A19" s="112" t="s">
        <v>185</v>
      </c>
      <c r="B19" s="213"/>
      <c r="C19" s="213"/>
      <c r="D19" s="213"/>
      <c r="E19" s="214"/>
      <c r="F19" s="115">
        <v>200.55451671616001</v>
      </c>
      <c r="G19" s="116" t="s">
        <v>3</v>
      </c>
      <c r="H19" s="117">
        <v>3.9767123287671202</v>
      </c>
      <c r="I19" s="258">
        <v>23.46916852347006</v>
      </c>
      <c r="J19" s="248">
        <v>28.8352496063358</v>
      </c>
      <c r="K19" s="118">
        <v>34.234288268809891</v>
      </c>
      <c r="L19" s="273" t="s">
        <v>54</v>
      </c>
      <c r="M19" s="120" t="s">
        <v>65</v>
      </c>
      <c r="N19" s="120" t="s">
        <v>115</v>
      </c>
      <c r="O19" s="120" t="s">
        <v>64</v>
      </c>
      <c r="P19" s="121"/>
      <c r="Q19" s="121"/>
      <c r="R19" s="121"/>
      <c r="S19" s="116"/>
      <c r="T19" s="122"/>
      <c r="U19" s="123" t="s">
        <v>111</v>
      </c>
      <c r="V19" s="124"/>
    </row>
    <row r="20" spans="1:22">
      <c r="A20" s="159" t="s">
        <v>185</v>
      </c>
      <c r="B20" s="215"/>
      <c r="C20" s="215"/>
      <c r="D20" s="215"/>
      <c r="E20" s="216"/>
      <c r="F20" s="162">
        <v>200.88451001053701</v>
      </c>
      <c r="G20" s="190" t="s">
        <v>3</v>
      </c>
      <c r="H20" s="191">
        <v>4.5684931506849296</v>
      </c>
      <c r="I20" s="258">
        <v>25.665295325757533</v>
      </c>
      <c r="J20" s="248">
        <v>31.114160058356902</v>
      </c>
      <c r="K20" s="118">
        <v>36.39518804424393</v>
      </c>
      <c r="L20" s="234" t="s">
        <v>54</v>
      </c>
      <c r="M20" s="165" t="s">
        <v>65</v>
      </c>
      <c r="N20" s="165" t="s">
        <v>115</v>
      </c>
      <c r="O20" s="165" t="s">
        <v>64</v>
      </c>
      <c r="P20" s="166"/>
      <c r="Q20" s="166"/>
      <c r="R20" s="166"/>
      <c r="S20" s="190"/>
      <c r="T20" s="122"/>
      <c r="U20" s="123" t="s">
        <v>111</v>
      </c>
      <c r="V20" s="124"/>
    </row>
    <row r="21" spans="1:22">
      <c r="A21" s="112" t="s">
        <v>185</v>
      </c>
      <c r="B21" s="213"/>
      <c r="C21" s="213"/>
      <c r="D21" s="213"/>
      <c r="E21" s="214"/>
      <c r="F21" s="115">
        <v>201.311600728039</v>
      </c>
      <c r="G21" s="116" t="s">
        <v>219</v>
      </c>
      <c r="H21" s="117">
        <v>3.5739726027397198</v>
      </c>
      <c r="I21" s="256">
        <v>25.691832930635599</v>
      </c>
      <c r="J21" s="257">
        <v>29.1343968506674</v>
      </c>
      <c r="K21" s="205">
        <v>32.58179614368904</v>
      </c>
      <c r="L21" s="273" t="s">
        <v>35</v>
      </c>
      <c r="M21" s="120" t="s">
        <v>65</v>
      </c>
      <c r="N21" s="120" t="s">
        <v>115</v>
      </c>
      <c r="O21" s="120" t="s">
        <v>64</v>
      </c>
      <c r="P21" s="121"/>
      <c r="Q21" s="121"/>
      <c r="R21" s="121"/>
      <c r="S21" s="116"/>
      <c r="T21" s="122"/>
      <c r="U21" s="123" t="s">
        <v>111</v>
      </c>
      <c r="V21" s="124"/>
    </row>
    <row r="22" spans="1:22">
      <c r="A22" s="112" t="s">
        <v>185</v>
      </c>
      <c r="B22" s="213"/>
      <c r="C22" s="213"/>
      <c r="D22" s="213"/>
      <c r="E22" s="214"/>
      <c r="F22" s="113">
        <v>201.31623718746999</v>
      </c>
      <c r="G22" s="116" t="s">
        <v>219</v>
      </c>
      <c r="H22" s="115">
        <v>3.4712328767123202</v>
      </c>
      <c r="I22" s="256">
        <v>25.33609088328291</v>
      </c>
      <c r="J22" s="257">
        <v>28.573852989793</v>
      </c>
      <c r="K22" s="205">
        <v>31.69906834499805</v>
      </c>
      <c r="L22" s="273" t="s">
        <v>35</v>
      </c>
      <c r="M22" s="120" t="s">
        <v>65</v>
      </c>
      <c r="N22" s="120" t="s">
        <v>115</v>
      </c>
      <c r="O22" s="120" t="s">
        <v>64</v>
      </c>
      <c r="P22" s="115"/>
      <c r="Q22" s="125"/>
      <c r="R22" s="115"/>
      <c r="S22" s="126"/>
      <c r="U22" s="123" t="s">
        <v>111</v>
      </c>
      <c r="V22" s="124"/>
    </row>
    <row r="23" spans="1:22">
      <c r="A23" s="112" t="s">
        <v>185</v>
      </c>
      <c r="B23" s="213"/>
      <c r="C23" s="213"/>
      <c r="D23" s="213"/>
      <c r="E23" s="214"/>
      <c r="F23" s="115">
        <v>201.32052878628201</v>
      </c>
      <c r="G23" s="116" t="s">
        <v>219</v>
      </c>
      <c r="H23" s="117">
        <v>3.3315068493150601</v>
      </c>
      <c r="I23" s="256">
        <v>24.670888421159859</v>
      </c>
      <c r="J23" s="257">
        <v>27.864392816093499</v>
      </c>
      <c r="K23" s="205">
        <v>31.164099467514948</v>
      </c>
      <c r="L23" s="273" t="s">
        <v>35</v>
      </c>
      <c r="M23" s="120" t="s">
        <v>65</v>
      </c>
      <c r="N23" s="120" t="s">
        <v>115</v>
      </c>
      <c r="O23" s="120" t="s">
        <v>64</v>
      </c>
      <c r="P23" s="121"/>
      <c r="Q23" s="121"/>
      <c r="R23" s="121"/>
      <c r="S23" s="116"/>
      <c r="T23" s="122"/>
      <c r="U23" s="123" t="s">
        <v>111</v>
      </c>
      <c r="V23" s="124"/>
    </row>
    <row r="24" spans="1:22">
      <c r="A24" s="112" t="s">
        <v>185</v>
      </c>
      <c r="B24" s="213"/>
      <c r="C24" s="213"/>
      <c r="D24" s="213"/>
      <c r="E24" s="214"/>
      <c r="F24" s="115">
        <v>201.399463550148</v>
      </c>
      <c r="G24" s="116" t="s">
        <v>219</v>
      </c>
      <c r="H24" s="117">
        <v>3.3972602739725999</v>
      </c>
      <c r="I24" s="256">
        <v>24.97976020702518</v>
      </c>
      <c r="J24" s="257">
        <v>28.2309671059834</v>
      </c>
      <c r="K24" s="205">
        <v>31.59602674677755</v>
      </c>
      <c r="L24" s="273" t="s">
        <v>35</v>
      </c>
      <c r="M24" s="120" t="s">
        <v>65</v>
      </c>
      <c r="N24" s="120" t="s">
        <v>115</v>
      </c>
      <c r="O24" s="120" t="s">
        <v>64</v>
      </c>
      <c r="P24" s="121"/>
      <c r="Q24" s="121"/>
      <c r="R24" s="121"/>
      <c r="S24" s="116"/>
      <c r="T24" s="122"/>
      <c r="U24" s="123" t="s">
        <v>111</v>
      </c>
      <c r="V24" s="124"/>
    </row>
    <row r="25" spans="1:22">
      <c r="A25" s="112" t="s">
        <v>185</v>
      </c>
      <c r="B25" s="213"/>
      <c r="C25" s="213"/>
      <c r="D25" s="213"/>
      <c r="E25" s="214"/>
      <c r="F25" s="115">
        <v>201.39992336430601</v>
      </c>
      <c r="G25" s="116" t="s">
        <v>219</v>
      </c>
      <c r="H25" s="117">
        <v>3.4465753424657501</v>
      </c>
      <c r="I25" s="256">
        <v>25.251253050030069</v>
      </c>
      <c r="J25" s="257">
        <v>28.592267018294098</v>
      </c>
      <c r="K25" s="205">
        <v>31.754109038057827</v>
      </c>
      <c r="L25" s="273" t="s">
        <v>35</v>
      </c>
      <c r="M25" s="120" t="s">
        <v>65</v>
      </c>
      <c r="N25" s="120" t="s">
        <v>115</v>
      </c>
      <c r="O25" s="120" t="s">
        <v>64</v>
      </c>
      <c r="P25" s="121"/>
      <c r="Q25" s="121"/>
      <c r="R25" s="121"/>
      <c r="S25" s="116"/>
      <c r="T25" s="122"/>
      <c r="U25" s="123" t="s">
        <v>111</v>
      </c>
      <c r="V25" s="124"/>
    </row>
    <row r="26" spans="1:22">
      <c r="A26" s="112" t="s">
        <v>185</v>
      </c>
      <c r="B26" s="213"/>
      <c r="C26" s="213"/>
      <c r="D26" s="213"/>
      <c r="E26" s="214"/>
      <c r="F26" s="115">
        <v>201.663818373407</v>
      </c>
      <c r="G26" s="116" t="s">
        <v>219</v>
      </c>
      <c r="H26" s="117">
        <v>3.5493150684931498</v>
      </c>
      <c r="I26" s="256">
        <v>25.463975140615659</v>
      </c>
      <c r="J26" s="257">
        <v>28.8740121916756</v>
      </c>
      <c r="K26" s="205">
        <v>32.124208973436623</v>
      </c>
      <c r="L26" s="273" t="s">
        <v>35</v>
      </c>
      <c r="M26" s="120" t="s">
        <v>65</v>
      </c>
      <c r="N26" s="120" t="s">
        <v>115</v>
      </c>
      <c r="O26" s="120" t="s">
        <v>64</v>
      </c>
      <c r="P26" s="121"/>
      <c r="Q26" s="121"/>
      <c r="R26" s="121"/>
      <c r="S26" s="116"/>
      <c r="T26" s="122"/>
      <c r="U26" s="123" t="s">
        <v>111</v>
      </c>
      <c r="V26" s="124"/>
    </row>
    <row r="27" spans="1:22">
      <c r="A27" s="112" t="s">
        <v>185</v>
      </c>
      <c r="B27" s="213"/>
      <c r="C27" s="213"/>
      <c r="D27" s="213"/>
      <c r="E27" s="214"/>
      <c r="F27" s="115">
        <v>202.281617013123</v>
      </c>
      <c r="G27" s="116" t="s">
        <v>219</v>
      </c>
      <c r="H27" s="117">
        <v>3.20821917808219</v>
      </c>
      <c r="I27" s="256">
        <v>24.030100926615823</v>
      </c>
      <c r="J27" s="257">
        <v>27.337696369369102</v>
      </c>
      <c r="K27" s="205">
        <v>30.616091617076481</v>
      </c>
      <c r="L27" s="273" t="s">
        <v>35</v>
      </c>
      <c r="M27" s="120" t="s">
        <v>65</v>
      </c>
      <c r="N27" s="120" t="s">
        <v>115</v>
      </c>
      <c r="O27" s="120" t="s">
        <v>64</v>
      </c>
      <c r="P27" s="121"/>
      <c r="Q27" s="121"/>
      <c r="R27" s="121"/>
      <c r="S27" s="116"/>
      <c r="T27" s="122"/>
      <c r="U27" s="123" t="s">
        <v>111</v>
      </c>
      <c r="V27" s="124"/>
    </row>
    <row r="28" spans="1:22">
      <c r="A28" s="112" t="s">
        <v>185</v>
      </c>
      <c r="B28" s="213"/>
      <c r="C28" s="213"/>
      <c r="D28" s="213"/>
      <c r="E28" s="214"/>
      <c r="F28" s="115">
        <v>202.757869527732</v>
      </c>
      <c r="G28" s="116" t="s">
        <v>219</v>
      </c>
      <c r="H28" s="117">
        <v>3.2863013698630099</v>
      </c>
      <c r="I28" s="256">
        <v>24.212083049683589</v>
      </c>
      <c r="J28" s="257">
        <v>27.476382264821499</v>
      </c>
      <c r="K28" s="205">
        <v>30.746398637490401</v>
      </c>
      <c r="L28" s="273" t="s">
        <v>35</v>
      </c>
      <c r="M28" s="120" t="s">
        <v>65</v>
      </c>
      <c r="N28" s="120" t="s">
        <v>115</v>
      </c>
      <c r="O28" s="120" t="s">
        <v>64</v>
      </c>
      <c r="P28" s="121"/>
      <c r="Q28" s="121"/>
      <c r="R28" s="121"/>
      <c r="S28" s="116"/>
      <c r="T28" s="122"/>
      <c r="U28" s="123" t="s">
        <v>111</v>
      </c>
      <c r="V28" s="124"/>
    </row>
    <row r="29" spans="1:22">
      <c r="A29" s="112" t="s">
        <v>185</v>
      </c>
      <c r="B29" s="213"/>
      <c r="C29" s="213"/>
      <c r="D29" s="213"/>
      <c r="E29" s="214"/>
      <c r="F29" s="115">
        <v>202.75875083820199</v>
      </c>
      <c r="G29" s="116" t="s">
        <v>219</v>
      </c>
      <c r="H29" s="117">
        <v>3.38082191780821</v>
      </c>
      <c r="I29" s="256">
        <v>24.728093373813902</v>
      </c>
      <c r="J29" s="257">
        <v>28.109472857286001</v>
      </c>
      <c r="K29" s="205">
        <v>31.112552995592409</v>
      </c>
      <c r="L29" s="273" t="s">
        <v>35</v>
      </c>
      <c r="M29" s="120" t="s">
        <v>65</v>
      </c>
      <c r="N29" s="120" t="s">
        <v>115</v>
      </c>
      <c r="O29" s="120" t="s">
        <v>64</v>
      </c>
      <c r="P29" s="121"/>
      <c r="Q29" s="121"/>
      <c r="R29" s="121"/>
      <c r="S29" s="116"/>
      <c r="T29" s="122"/>
      <c r="U29" s="123" t="s">
        <v>111</v>
      </c>
      <c r="V29" s="124"/>
    </row>
    <row r="30" spans="1:22">
      <c r="A30" s="112" t="s">
        <v>185</v>
      </c>
      <c r="B30" s="213"/>
      <c r="C30" s="213"/>
      <c r="D30" s="213"/>
      <c r="E30" s="214"/>
      <c r="F30" s="115">
        <v>202.81952294281001</v>
      </c>
      <c r="G30" s="116" t="s">
        <v>219</v>
      </c>
      <c r="H30" s="117">
        <v>3.2986301369862998</v>
      </c>
      <c r="I30" s="256">
        <v>24.495372887227482</v>
      </c>
      <c r="J30" s="257">
        <v>27.804819080530301</v>
      </c>
      <c r="K30" s="205">
        <v>30.710795264629112</v>
      </c>
      <c r="L30" s="273" t="s">
        <v>35</v>
      </c>
      <c r="M30" s="120" t="s">
        <v>65</v>
      </c>
      <c r="N30" s="120" t="s">
        <v>115</v>
      </c>
      <c r="O30" s="120" t="s">
        <v>64</v>
      </c>
      <c r="P30" s="121"/>
      <c r="Q30" s="121"/>
      <c r="R30" s="121"/>
      <c r="S30" s="116"/>
      <c r="T30" s="122"/>
      <c r="U30" s="123" t="s">
        <v>111</v>
      </c>
      <c r="V30" s="124"/>
    </row>
    <row r="31" spans="1:22">
      <c r="A31" s="159" t="s">
        <v>185</v>
      </c>
      <c r="B31" s="215"/>
      <c r="C31" s="215"/>
      <c r="D31" s="215"/>
      <c r="E31" s="216"/>
      <c r="F31" s="162">
        <v>202.83147811092999</v>
      </c>
      <c r="G31" s="190" t="s">
        <v>219</v>
      </c>
      <c r="H31" s="191">
        <v>3.38082191780821</v>
      </c>
      <c r="I31" s="256">
        <v>24.713226187840288</v>
      </c>
      <c r="J31" s="257">
        <v>28.186376866592099</v>
      </c>
      <c r="K31" s="205">
        <v>31.486380015908431</v>
      </c>
      <c r="L31" s="234" t="s">
        <v>35</v>
      </c>
      <c r="M31" s="165" t="s">
        <v>65</v>
      </c>
      <c r="N31" s="165" t="s">
        <v>115</v>
      </c>
      <c r="O31" s="165" t="s">
        <v>64</v>
      </c>
      <c r="P31" s="166"/>
      <c r="Q31" s="166"/>
      <c r="R31" s="166"/>
      <c r="S31" s="190"/>
      <c r="T31" s="122"/>
      <c r="U31" s="123" t="s">
        <v>187</v>
      </c>
      <c r="V31" s="124"/>
    </row>
    <row r="32" spans="1:22">
      <c r="A32" s="112" t="s">
        <v>185</v>
      </c>
      <c r="B32" s="213"/>
      <c r="C32" s="213"/>
      <c r="D32" s="213"/>
      <c r="E32" s="214"/>
      <c r="F32" s="115">
        <v>201.30681099722099</v>
      </c>
      <c r="G32" s="116" t="s">
        <v>219</v>
      </c>
      <c r="H32" s="117">
        <v>3.6602739726027398</v>
      </c>
      <c r="I32" s="256">
        <v>26.196763495367748</v>
      </c>
      <c r="J32" s="257">
        <v>29.656101813762799</v>
      </c>
      <c r="K32" s="205">
        <v>33.22565801440458</v>
      </c>
      <c r="L32" s="273" t="s">
        <v>54</v>
      </c>
      <c r="M32" s="120" t="s">
        <v>65</v>
      </c>
      <c r="N32" s="120" t="s">
        <v>115</v>
      </c>
      <c r="O32" s="120" t="s">
        <v>64</v>
      </c>
      <c r="P32" s="121"/>
      <c r="Q32" s="121"/>
      <c r="R32" s="121"/>
      <c r="S32" s="116"/>
      <c r="T32" s="122"/>
      <c r="U32" s="123" t="s">
        <v>188</v>
      </c>
      <c r="V32" s="124"/>
    </row>
    <row r="33" spans="1:22">
      <c r="A33" s="112" t="s">
        <v>185</v>
      </c>
      <c r="B33" s="213"/>
      <c r="C33" s="213"/>
      <c r="D33" s="213"/>
      <c r="E33" s="214"/>
      <c r="F33" s="115">
        <v>201.375859756681</v>
      </c>
      <c r="G33" s="116" t="s">
        <v>219</v>
      </c>
      <c r="H33" s="117">
        <v>3.2657534246575302</v>
      </c>
      <c r="I33" s="256">
        <v>24.346885315146221</v>
      </c>
      <c r="J33" s="257">
        <v>27.699130474990401</v>
      </c>
      <c r="K33" s="205">
        <v>30.846482493108081</v>
      </c>
      <c r="L33" s="119" t="s">
        <v>54</v>
      </c>
      <c r="M33" s="120" t="s">
        <v>65</v>
      </c>
      <c r="N33" s="120" t="s">
        <v>115</v>
      </c>
      <c r="O33" s="120" t="s">
        <v>64</v>
      </c>
      <c r="P33" s="121"/>
      <c r="Q33" s="121"/>
      <c r="R33" s="121"/>
      <c r="S33" s="116"/>
      <c r="T33" s="122"/>
      <c r="U33" s="123" t="s">
        <v>189</v>
      </c>
      <c r="V33" s="124"/>
    </row>
    <row r="34" spans="1:22">
      <c r="A34" s="112" t="s">
        <v>185</v>
      </c>
      <c r="B34" s="213"/>
      <c r="C34" s="213"/>
      <c r="D34" s="213"/>
      <c r="E34" s="214"/>
      <c r="F34" s="115">
        <v>201.645770667688</v>
      </c>
      <c r="G34" s="116" t="s">
        <v>219</v>
      </c>
      <c r="H34" s="117">
        <v>3.4136986301369801</v>
      </c>
      <c r="I34" s="256">
        <v>24.729041326805518</v>
      </c>
      <c r="J34" s="257">
        <v>28.110222647639699</v>
      </c>
      <c r="K34" s="205">
        <v>31.47314377047033</v>
      </c>
      <c r="L34" s="119" t="s">
        <v>54</v>
      </c>
      <c r="M34" s="120" t="s">
        <v>65</v>
      </c>
      <c r="N34" s="120" t="s">
        <v>115</v>
      </c>
      <c r="O34" s="120" t="s">
        <v>64</v>
      </c>
      <c r="P34" s="121"/>
      <c r="Q34" s="121"/>
      <c r="R34" s="121"/>
      <c r="S34" s="116"/>
      <c r="T34" s="122"/>
      <c r="U34" s="123" t="s">
        <v>190</v>
      </c>
      <c r="V34" s="124"/>
    </row>
    <row r="35" spans="1:22">
      <c r="A35" s="112" t="s">
        <v>185</v>
      </c>
      <c r="B35" s="213"/>
      <c r="C35" s="213"/>
      <c r="D35" s="213"/>
      <c r="E35" s="214"/>
      <c r="F35" s="115">
        <v>202.27709550723199</v>
      </c>
      <c r="G35" s="116" t="s">
        <v>219</v>
      </c>
      <c r="H35" s="117">
        <v>3.3232876712328698</v>
      </c>
      <c r="I35" s="256">
        <v>24.510640874835818</v>
      </c>
      <c r="J35" s="257">
        <v>27.892400899496</v>
      </c>
      <c r="K35" s="205">
        <v>31.189071468797451</v>
      </c>
      <c r="L35" s="119" t="s">
        <v>54</v>
      </c>
      <c r="M35" s="120" t="s">
        <v>65</v>
      </c>
      <c r="N35" s="120" t="s">
        <v>115</v>
      </c>
      <c r="O35" s="120" t="s">
        <v>64</v>
      </c>
      <c r="P35" s="121"/>
      <c r="Q35" s="121"/>
      <c r="R35" s="121"/>
      <c r="S35" s="116"/>
      <c r="T35" s="122"/>
      <c r="U35" s="123" t="s">
        <v>191</v>
      </c>
      <c r="V35" s="124"/>
    </row>
    <row r="36" spans="1:22">
      <c r="A36" s="112" t="s">
        <v>185</v>
      </c>
      <c r="B36" s="213"/>
      <c r="C36" s="213"/>
      <c r="D36" s="213"/>
      <c r="E36" s="214"/>
      <c r="F36" s="115">
        <v>202.47581185937301</v>
      </c>
      <c r="G36" s="116" t="s">
        <v>219</v>
      </c>
      <c r="H36" s="117">
        <v>3.63561643835616</v>
      </c>
      <c r="I36" s="256">
        <v>25.8763277667959</v>
      </c>
      <c r="J36" s="257">
        <v>29.3273168446445</v>
      </c>
      <c r="K36" s="205">
        <v>32.954646117499017</v>
      </c>
      <c r="L36" s="119" t="s">
        <v>54</v>
      </c>
      <c r="M36" s="120" t="s">
        <v>65</v>
      </c>
      <c r="N36" s="120" t="s">
        <v>115</v>
      </c>
      <c r="O36" s="120" t="s">
        <v>64</v>
      </c>
      <c r="P36" s="121"/>
      <c r="Q36" s="121"/>
      <c r="R36" s="121"/>
      <c r="S36" s="116"/>
      <c r="T36" s="122"/>
      <c r="U36" s="123" t="s">
        <v>192</v>
      </c>
      <c r="V36" s="124"/>
    </row>
    <row r="37" spans="1:22">
      <c r="A37" s="112" t="s">
        <v>185</v>
      </c>
      <c r="B37" s="213"/>
      <c r="C37" s="213"/>
      <c r="D37" s="213"/>
      <c r="E37" s="214"/>
      <c r="F37" s="115">
        <v>202.73786761183999</v>
      </c>
      <c r="G37" s="116" t="s">
        <v>219</v>
      </c>
      <c r="H37" s="117">
        <v>3.5410958904109502</v>
      </c>
      <c r="I37" s="256">
        <v>25.305816929884561</v>
      </c>
      <c r="J37" s="257">
        <v>28.843725726572401</v>
      </c>
      <c r="K37" s="205">
        <v>31.956774460150012</v>
      </c>
      <c r="L37" s="119" t="s">
        <v>54</v>
      </c>
      <c r="M37" s="120" t="s">
        <v>65</v>
      </c>
      <c r="N37" s="120" t="s">
        <v>115</v>
      </c>
      <c r="O37" s="120" t="s">
        <v>64</v>
      </c>
      <c r="P37" s="121"/>
      <c r="Q37" s="121"/>
      <c r="R37" s="121"/>
      <c r="S37" s="116"/>
      <c r="T37" s="122"/>
      <c r="U37" s="123" t="s">
        <v>193</v>
      </c>
    </row>
    <row r="38" spans="1:22" ht="13.5" thickBot="1">
      <c r="A38" s="181" t="s">
        <v>185</v>
      </c>
      <c r="B38" s="217"/>
      <c r="C38" s="217"/>
      <c r="D38" s="217"/>
      <c r="E38" s="218"/>
      <c r="F38" s="193">
        <v>202.79936775553199</v>
      </c>
      <c r="G38" s="194" t="s">
        <v>219</v>
      </c>
      <c r="H38" s="196">
        <v>3.5369863013698599</v>
      </c>
      <c r="I38" s="270">
        <v>25.134042076206729</v>
      </c>
      <c r="J38" s="208">
        <v>28.853549833073</v>
      </c>
      <c r="K38" s="209">
        <v>32.043748181319977</v>
      </c>
      <c r="L38" s="219" t="s">
        <v>54</v>
      </c>
      <c r="M38" s="184" t="s">
        <v>65</v>
      </c>
      <c r="N38" s="184" t="s">
        <v>115</v>
      </c>
      <c r="O38" s="184" t="s">
        <v>64</v>
      </c>
      <c r="P38" s="197"/>
      <c r="Q38" s="197"/>
      <c r="R38" s="197"/>
      <c r="S38" s="194"/>
      <c r="T38" s="220"/>
      <c r="U38" s="133" t="s">
        <v>194</v>
      </c>
    </row>
    <row r="39" spans="1:22" ht="13.5" thickBot="1"/>
    <row r="40" spans="1:22" ht="13.5" thickBot="1">
      <c r="B40" s="457" t="s">
        <v>294</v>
      </c>
      <c r="C40" s="458"/>
      <c r="D40" s="459"/>
      <c r="F40" s="378"/>
      <c r="G40" s="379" t="s">
        <v>223</v>
      </c>
      <c r="H40" s="379" t="s">
        <v>222</v>
      </c>
      <c r="I40" s="377">
        <v>2.5</v>
      </c>
      <c r="J40" s="377">
        <v>50</v>
      </c>
      <c r="K40" s="377">
        <v>97.5</v>
      </c>
      <c r="L40" s="380" t="s">
        <v>221</v>
      </c>
    </row>
    <row r="41" spans="1:22">
      <c r="B41" s="460"/>
      <c r="C41" s="461"/>
      <c r="D41" s="462"/>
      <c r="F41" s="112" t="s">
        <v>4</v>
      </c>
      <c r="G41" s="284"/>
      <c r="H41" s="261"/>
      <c r="I41" s="250"/>
      <c r="J41" s="250"/>
      <c r="K41" s="250"/>
      <c r="L41" s="204"/>
    </row>
    <row r="42" spans="1:22">
      <c r="B42" s="460"/>
      <c r="C42" s="461"/>
      <c r="D42" s="462"/>
      <c r="F42" s="112" t="s">
        <v>3</v>
      </c>
      <c r="G42" s="284">
        <f>COUNT(I12:I20)</f>
        <v>9</v>
      </c>
      <c r="H42" s="261">
        <f>MIN(I12:I20)</f>
        <v>22.317951842716781</v>
      </c>
      <c r="I42" s="250">
        <f>AVERAGE(I12:I20)</f>
        <v>23.592097068997507</v>
      </c>
      <c r="J42" s="250">
        <f>AVERAGE(J12:J20)</f>
        <v>29.006638084924734</v>
      </c>
      <c r="K42" s="250">
        <f>AVERAGE(K12:K20)</f>
        <v>34.245557587715489</v>
      </c>
      <c r="L42" s="204">
        <f>MAX(K12:K20)</f>
        <v>36.39518804424393</v>
      </c>
    </row>
    <row r="43" spans="1:22" ht="13.5" thickBot="1">
      <c r="B43" s="463"/>
      <c r="C43" s="464"/>
      <c r="D43" s="465"/>
      <c r="F43" s="181" t="s">
        <v>219</v>
      </c>
      <c r="G43" s="226">
        <f>COUNT(I21:I38)</f>
        <v>18</v>
      </c>
      <c r="H43" s="186">
        <f>MIN(I21:I38)</f>
        <v>24.030100926615823</v>
      </c>
      <c r="I43" s="131">
        <f>AVERAGE(I21:I38)</f>
        <v>24.981788602387383</v>
      </c>
      <c r="J43" s="131">
        <f>AVERAGE(J21:J38)</f>
        <v>28.364838036182491</v>
      </c>
      <c r="K43" s="131">
        <f>AVERAGE(K21:K38)</f>
        <v>31.626725097273347</v>
      </c>
      <c r="L43" s="265">
        <f>MAX(K21:K38)</f>
        <v>33.22565801440458</v>
      </c>
    </row>
    <row r="44" spans="1:22" ht="13.5" thickBot="1">
      <c r="B44" s="87"/>
      <c r="C44" s="87"/>
      <c r="D44" s="87"/>
      <c r="F44" s="279"/>
      <c r="G44" s="284"/>
      <c r="H44" s="261"/>
      <c r="I44" s="250"/>
      <c r="J44" s="250"/>
      <c r="K44" s="250"/>
      <c r="L44" s="264"/>
    </row>
    <row r="45" spans="1:22" ht="13.5" thickBot="1">
      <c r="B45" s="457" t="s">
        <v>295</v>
      </c>
      <c r="C45" s="458"/>
      <c r="D45" s="459"/>
      <c r="F45" s="415"/>
      <c r="G45" s="416" t="s">
        <v>223</v>
      </c>
      <c r="H45" s="417" t="s">
        <v>222</v>
      </c>
      <c r="I45" s="418">
        <v>5</v>
      </c>
      <c r="J45" s="418">
        <v>50</v>
      </c>
      <c r="K45" s="418">
        <v>95</v>
      </c>
      <c r="L45" s="394" t="s">
        <v>221</v>
      </c>
    </row>
    <row r="46" spans="1:22">
      <c r="B46" s="460"/>
      <c r="C46" s="461"/>
      <c r="D46" s="462"/>
      <c r="F46" s="419" t="s">
        <v>4</v>
      </c>
      <c r="G46" s="403"/>
      <c r="H46" s="404"/>
      <c r="I46" s="405"/>
      <c r="J46" s="404"/>
      <c r="K46" s="405"/>
      <c r="L46" s="406"/>
    </row>
    <row r="47" spans="1:22">
      <c r="B47" s="460"/>
      <c r="C47" s="461"/>
      <c r="D47" s="462"/>
      <c r="F47" s="420" t="s">
        <v>3</v>
      </c>
      <c r="G47" s="407">
        <f>COUNT(J12:J20)</f>
        <v>9</v>
      </c>
      <c r="H47" s="408">
        <f>MIN(J12:J20)</f>
        <v>27.743566542240799</v>
      </c>
      <c r="I47" s="409">
        <f>_xlfn.PERCENTILE.INC((J12:J20),0.05)</f>
        <v>27.777449438759959</v>
      </c>
      <c r="J47" s="408">
        <f>AVERAGE(J12:J20)</f>
        <v>29.006638084924734</v>
      </c>
      <c r="K47" s="409">
        <f>_xlfn.PERCENTILE.INC((J12:J20),0.95)</f>
        <v>30.540991299237302</v>
      </c>
      <c r="L47" s="410">
        <f>MAX(J12:J20)</f>
        <v>31.114160058356902</v>
      </c>
    </row>
    <row r="48" spans="1:22" ht="13.5" thickBot="1">
      <c r="B48" s="463"/>
      <c r="C48" s="464"/>
      <c r="D48" s="465"/>
      <c r="F48" s="421" t="s">
        <v>219</v>
      </c>
      <c r="G48" s="411">
        <f>COUNT(J21:J38)</f>
        <v>18</v>
      </c>
      <c r="H48" s="412">
        <f>MIN(J21:J38)</f>
        <v>27.337696369369102</v>
      </c>
      <c r="I48" s="413">
        <f>_xlfn.PERCENTILE.INC((J21:J38),0.05)</f>
        <v>27.455579380503639</v>
      </c>
      <c r="J48" s="412">
        <f>AVERAGE(J21:J38)</f>
        <v>28.364838036182491</v>
      </c>
      <c r="K48" s="413">
        <f>_xlfn.PERCENTILE.INC((J21:J38),0.95)</f>
        <v>29.376634590012245</v>
      </c>
      <c r="L48" s="414">
        <f>MAX(J21:J38)</f>
        <v>29.656101813762799</v>
      </c>
    </row>
  </sheetData>
  <mergeCells count="6">
    <mergeCell ref="B45:D48"/>
    <mergeCell ref="C6:E6"/>
    <mergeCell ref="C7:E7"/>
    <mergeCell ref="C8:E8"/>
    <mergeCell ref="I10:K10"/>
    <mergeCell ref="B40:D43"/>
  </mergeCells>
  <pageMargins left="0.7" right="0.7" top="0.75" bottom="0.75" header="0.3" footer="0.3"/>
  <pageSetup paperSize="0" orientation="portrait" horizontalDpi="4294967292" verticalDpi="4294967292"/>
  <ignoredErrors>
    <ignoredError sqref="G43:L43 G42:I42 K42:L42" formulaRange="1"/>
  </ignoredErrors>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3"/>
  <sheetViews>
    <sheetView zoomScale="75" workbookViewId="0">
      <selection activeCell="K16" sqref="K16:M24"/>
    </sheetView>
  </sheetViews>
  <sheetFormatPr defaultColWidth="8.5703125" defaultRowHeight="12.75"/>
  <cols>
    <col min="1" max="1" width="15.7109375" style="84" customWidth="1"/>
    <col min="2" max="2" width="20.7109375" style="84" customWidth="1"/>
    <col min="3" max="3" width="8.5703125" style="84" customWidth="1"/>
    <col min="4" max="4" width="8.5703125" style="84"/>
    <col min="5" max="6" width="11.5703125" style="84" customWidth="1"/>
    <col min="7" max="8" width="16.140625" style="84" customWidth="1"/>
    <col min="9" max="9" width="12.140625" style="85" customWidth="1"/>
    <col min="10" max="10" width="13.140625" style="86" customWidth="1"/>
    <col min="11" max="11" width="17.42578125" style="86" customWidth="1"/>
    <col min="12" max="12" width="16.140625" style="87" customWidth="1"/>
    <col min="13" max="13" width="13" style="87" customWidth="1"/>
    <col min="14" max="15" width="11.7109375" style="87" customWidth="1"/>
    <col min="16" max="16" width="11" style="84" customWidth="1"/>
    <col min="17" max="17" width="6.140625" style="84" customWidth="1"/>
    <col min="18" max="18" width="22.28515625" style="84" customWidth="1"/>
    <col min="19" max="19" width="5.85546875" style="84" bestFit="1" customWidth="1"/>
    <col min="20" max="16384" width="8.5703125" style="84"/>
  </cols>
  <sheetData>
    <row r="1" spans="1:19" s="137" customFormat="1" ht="31.5">
      <c r="A1" s="134" t="s">
        <v>17</v>
      </c>
      <c r="B1" s="227" t="s">
        <v>63</v>
      </c>
      <c r="C1" s="227"/>
      <c r="D1" s="227"/>
      <c r="I1" s="138"/>
      <c r="J1" s="187"/>
      <c r="K1" s="187"/>
      <c r="L1" s="140"/>
      <c r="M1" s="140"/>
      <c r="N1" s="140"/>
      <c r="O1" s="140"/>
    </row>
    <row r="2" spans="1:19">
      <c r="A2" s="82" t="s">
        <v>229</v>
      </c>
      <c r="B2" s="88" t="s">
        <v>228</v>
      </c>
      <c r="C2" s="88"/>
      <c r="D2" s="88"/>
    </row>
    <row r="3" spans="1:19">
      <c r="A3" s="82" t="s">
        <v>16</v>
      </c>
      <c r="B3" s="472" t="s">
        <v>59</v>
      </c>
      <c r="C3" s="472"/>
      <c r="D3" s="472"/>
      <c r="E3" s="146"/>
      <c r="F3" s="146"/>
    </row>
    <row r="4" spans="1:19">
      <c r="A4" s="82" t="s">
        <v>226</v>
      </c>
      <c r="B4" s="147">
        <v>-40.380000000000003</v>
      </c>
      <c r="C4" s="146"/>
      <c r="D4" s="146"/>
      <c r="E4" s="146"/>
      <c r="F4" s="146"/>
    </row>
    <row r="5" spans="1:19">
      <c r="A5" s="82" t="s">
        <v>227</v>
      </c>
      <c r="B5" s="147">
        <v>176.37799999999999</v>
      </c>
      <c r="C5" s="146"/>
      <c r="D5" s="146"/>
      <c r="E5" s="146"/>
      <c r="F5" s="146"/>
    </row>
    <row r="6" spans="1:19">
      <c r="A6" s="81" t="s">
        <v>293</v>
      </c>
      <c r="B6" s="88" t="s">
        <v>68</v>
      </c>
      <c r="C6" s="466" t="s">
        <v>69</v>
      </c>
      <c r="D6" s="466"/>
      <c r="E6" s="466"/>
      <c r="F6" s="245"/>
    </row>
    <row r="7" spans="1:19" ht="14.65" customHeight="1">
      <c r="A7" s="82" t="s">
        <v>18</v>
      </c>
      <c r="B7" s="148" t="s">
        <v>59</v>
      </c>
      <c r="C7" s="472" t="s">
        <v>103</v>
      </c>
      <c r="D7" s="472"/>
      <c r="E7" s="472"/>
      <c r="F7" s="246"/>
    </row>
    <row r="8" spans="1:19">
      <c r="A8" s="82" t="s">
        <v>19</v>
      </c>
      <c r="B8" s="88"/>
      <c r="C8" s="471" t="s">
        <v>58</v>
      </c>
      <c r="D8" s="471"/>
      <c r="E8" s="471"/>
      <c r="F8" s="245"/>
    </row>
    <row r="9" spans="1:19" ht="13.5" thickBot="1">
      <c r="A9" s="82" t="s">
        <v>20</v>
      </c>
      <c r="B9" s="146" t="s">
        <v>67</v>
      </c>
      <c r="C9" s="472" t="s">
        <v>59</v>
      </c>
      <c r="D9" s="472"/>
      <c r="E9" s="472"/>
      <c r="F9" s="246"/>
    </row>
    <row r="10" spans="1:19" ht="15.75" customHeight="1" thickBot="1">
      <c r="A10" s="82"/>
      <c r="B10" s="149"/>
      <c r="F10" s="468" t="s">
        <v>250</v>
      </c>
      <c r="G10" s="469"/>
      <c r="H10" s="470"/>
    </row>
    <row r="11" spans="1:19" ht="13.5" thickBot="1">
      <c r="A11" s="150" t="s">
        <v>21</v>
      </c>
      <c r="B11" s="151" t="s">
        <v>56</v>
      </c>
      <c r="C11" s="151" t="s">
        <v>26</v>
      </c>
      <c r="D11" s="152" t="s">
        <v>44</v>
      </c>
      <c r="E11" s="199" t="s">
        <v>27</v>
      </c>
      <c r="F11" s="349">
        <v>2.5</v>
      </c>
      <c r="G11" s="349">
        <v>50</v>
      </c>
      <c r="H11" s="349">
        <v>97.5</v>
      </c>
      <c r="I11" s="306" t="s">
        <v>28</v>
      </c>
      <c r="J11" s="201" t="s">
        <v>29</v>
      </c>
      <c r="K11" s="201" t="s">
        <v>30</v>
      </c>
      <c r="L11" s="201" t="s">
        <v>31</v>
      </c>
      <c r="M11" s="201" t="s">
        <v>32</v>
      </c>
      <c r="N11" s="201" t="s">
        <v>33</v>
      </c>
      <c r="O11" s="201" t="s">
        <v>62</v>
      </c>
      <c r="P11" s="202"/>
      <c r="Q11" s="130"/>
      <c r="R11" s="203" t="s">
        <v>8</v>
      </c>
    </row>
    <row r="12" spans="1:19">
      <c r="A12" s="221" t="s">
        <v>235</v>
      </c>
      <c r="B12" s="90" t="s">
        <v>57</v>
      </c>
      <c r="C12" s="90">
        <v>12.8</v>
      </c>
      <c r="D12" s="116">
        <v>50.148571428571429</v>
      </c>
      <c r="E12" s="117">
        <v>2.9959123328210389</v>
      </c>
      <c r="F12" s="309">
        <v>23.501835515198138</v>
      </c>
      <c r="G12" s="307">
        <v>27.228770275061699</v>
      </c>
      <c r="H12" s="308">
        <v>30.957009220027079</v>
      </c>
      <c r="I12" s="273" t="s">
        <v>60</v>
      </c>
      <c r="J12" s="120" t="s">
        <v>65</v>
      </c>
      <c r="K12" s="120" t="s">
        <v>61</v>
      </c>
      <c r="L12" s="120" t="s">
        <v>64</v>
      </c>
      <c r="M12" s="121">
        <v>1.0156542275750178</v>
      </c>
      <c r="N12" s="121">
        <v>0.58653969122427729</v>
      </c>
      <c r="O12" s="121">
        <v>2.7495926728213969E-2</v>
      </c>
      <c r="P12" s="116"/>
      <c r="Q12" s="123"/>
      <c r="R12" s="127" t="s">
        <v>59</v>
      </c>
    </row>
    <row r="13" spans="1:19">
      <c r="A13" s="221" t="s">
        <v>235</v>
      </c>
      <c r="B13" s="113" t="s">
        <v>57</v>
      </c>
      <c r="C13" s="115">
        <v>12.8</v>
      </c>
      <c r="D13" s="116">
        <v>50.148571428571429</v>
      </c>
      <c r="E13" s="117">
        <v>2.7119199759873212</v>
      </c>
      <c r="F13" s="310">
        <v>21.823656485880459</v>
      </c>
      <c r="G13" s="300">
        <v>25.5540485562084</v>
      </c>
      <c r="H13" s="223">
        <v>29.02607868601212</v>
      </c>
      <c r="I13" s="273" t="s">
        <v>66</v>
      </c>
      <c r="J13" s="120" t="s">
        <v>65</v>
      </c>
      <c r="K13" s="120" t="s">
        <v>61</v>
      </c>
      <c r="L13" s="120" t="s">
        <v>64</v>
      </c>
      <c r="M13" s="121">
        <v>0.88227063989075649</v>
      </c>
      <c r="N13" s="121">
        <v>0.72984684309607017</v>
      </c>
      <c r="O13" s="121">
        <v>4.6417124609598771E-2</v>
      </c>
      <c r="P13" s="116"/>
      <c r="Q13" s="123"/>
      <c r="R13" s="123" t="s">
        <v>59</v>
      </c>
      <c r="S13" s="124"/>
    </row>
    <row r="14" spans="1:19" ht="13.5" thickBot="1">
      <c r="A14" s="181"/>
      <c r="B14" s="182"/>
      <c r="C14" s="193"/>
      <c r="D14" s="194"/>
      <c r="E14" s="196"/>
      <c r="F14" s="254"/>
      <c r="G14" s="225"/>
      <c r="H14" s="255"/>
      <c r="I14" s="219"/>
      <c r="J14" s="184"/>
      <c r="K14" s="184"/>
      <c r="L14" s="184"/>
      <c r="M14" s="197"/>
      <c r="N14" s="197"/>
      <c r="O14" s="197"/>
      <c r="P14" s="194"/>
      <c r="Q14" s="133"/>
      <c r="R14" s="133"/>
      <c r="S14" s="124"/>
    </row>
    <row r="15" spans="1:19" ht="13.5" thickBot="1">
      <c r="S15" s="124"/>
    </row>
    <row r="16" spans="1:19">
      <c r="C16" s="99"/>
      <c r="D16" s="266" t="s">
        <v>223</v>
      </c>
      <c r="E16" s="266" t="s">
        <v>222</v>
      </c>
      <c r="F16" s="349">
        <v>2.5</v>
      </c>
      <c r="G16" s="349">
        <v>50</v>
      </c>
      <c r="H16" s="349">
        <v>97.5</v>
      </c>
      <c r="I16" s="267" t="s">
        <v>221</v>
      </c>
      <c r="K16" s="457" t="s">
        <v>294</v>
      </c>
      <c r="L16" s="458"/>
      <c r="M16" s="459"/>
      <c r="S16" s="124"/>
    </row>
    <row r="17" spans="3:21">
      <c r="C17" s="112" t="s">
        <v>4</v>
      </c>
      <c r="D17" s="284">
        <f>COUNT(F12:F13)</f>
        <v>2</v>
      </c>
      <c r="E17" s="261">
        <f>MIN(F12:F13)</f>
        <v>21.823656485880459</v>
      </c>
      <c r="F17" s="250">
        <f>AVERAGE(F12:F13)</f>
        <v>22.6627460005393</v>
      </c>
      <c r="G17" s="250">
        <f>AVERAGE(G12:G13)</f>
        <v>26.391409415635049</v>
      </c>
      <c r="H17" s="250">
        <f>AVERAGE(H12:H13)</f>
        <v>29.991543953019601</v>
      </c>
      <c r="I17" s="204">
        <f>MAX(H12:H13)</f>
        <v>30.957009220027079</v>
      </c>
      <c r="K17" s="460"/>
      <c r="L17" s="461"/>
      <c r="M17" s="462"/>
      <c r="S17" s="124"/>
    </row>
    <row r="18" spans="3:21">
      <c r="C18" s="112" t="s">
        <v>3</v>
      </c>
      <c r="D18" s="284"/>
      <c r="E18" s="261"/>
      <c r="F18" s="250"/>
      <c r="G18" s="250"/>
      <c r="H18" s="250"/>
      <c r="I18" s="204"/>
      <c r="K18" s="460"/>
      <c r="L18" s="461"/>
      <c r="M18" s="462"/>
      <c r="S18" s="124"/>
    </row>
    <row r="19" spans="3:21" ht="13.5" thickBot="1">
      <c r="C19" s="181" t="s">
        <v>219</v>
      </c>
      <c r="D19" s="226"/>
      <c r="E19" s="186"/>
      <c r="F19" s="131"/>
      <c r="G19" s="131"/>
      <c r="H19" s="131"/>
      <c r="I19" s="265"/>
      <c r="K19" s="463"/>
      <c r="L19" s="464"/>
      <c r="M19" s="465"/>
      <c r="S19" s="124"/>
    </row>
    <row r="20" spans="3:21" ht="13.5" thickBot="1">
      <c r="C20" s="279"/>
      <c r="D20" s="284"/>
      <c r="E20" s="261"/>
      <c r="F20" s="250"/>
      <c r="G20" s="250"/>
      <c r="H20" s="250"/>
      <c r="I20" s="264"/>
      <c r="K20" s="87"/>
      <c r="S20" s="124"/>
    </row>
    <row r="21" spans="3:21" ht="13.5" thickBot="1">
      <c r="C21" s="415"/>
      <c r="D21" s="416" t="s">
        <v>223</v>
      </c>
      <c r="E21" s="417" t="s">
        <v>222</v>
      </c>
      <c r="F21" s="418">
        <v>5</v>
      </c>
      <c r="G21" s="418">
        <v>50</v>
      </c>
      <c r="H21" s="418">
        <v>95</v>
      </c>
      <c r="I21" s="394" t="s">
        <v>221</v>
      </c>
      <c r="K21" s="457" t="s">
        <v>295</v>
      </c>
      <c r="L21" s="458"/>
      <c r="M21" s="459"/>
      <c r="S21" s="124"/>
    </row>
    <row r="22" spans="3:21">
      <c r="C22" s="419" t="s">
        <v>4</v>
      </c>
      <c r="D22" s="403">
        <f>COUNT(G12:G13)</f>
        <v>2</v>
      </c>
      <c r="E22" s="404">
        <f>MIN(G12:G13)</f>
        <v>25.5540485562084</v>
      </c>
      <c r="F22" s="405">
        <f>_xlfn.PERCENTILE.INC((G12:G13),0.05)</f>
        <v>25.637784642151065</v>
      </c>
      <c r="G22" s="404">
        <f>AVERAGE(G12:G13)</f>
        <v>26.391409415635049</v>
      </c>
      <c r="H22" s="405">
        <f>_xlfn.PERCENTILE.INC((G12:G13),0.95)</f>
        <v>27.145034189119034</v>
      </c>
      <c r="I22" s="406">
        <f>MAX(G12:G13)</f>
        <v>27.228770275061699</v>
      </c>
      <c r="K22" s="460"/>
      <c r="L22" s="461"/>
      <c r="M22" s="462"/>
      <c r="S22" s="124"/>
    </row>
    <row r="23" spans="3:21">
      <c r="C23" s="420" t="s">
        <v>3</v>
      </c>
      <c r="D23" s="407"/>
      <c r="E23" s="408"/>
      <c r="F23" s="409"/>
      <c r="G23" s="408"/>
      <c r="H23" s="409"/>
      <c r="I23" s="410"/>
      <c r="K23" s="460"/>
      <c r="L23" s="461"/>
      <c r="M23" s="462"/>
      <c r="S23" s="124"/>
    </row>
    <row r="24" spans="3:21" ht="13.5" thickBot="1">
      <c r="C24" s="421" t="s">
        <v>219</v>
      </c>
      <c r="D24" s="411"/>
      <c r="E24" s="412"/>
      <c r="F24" s="413"/>
      <c r="G24" s="412"/>
      <c r="H24" s="413"/>
      <c r="I24" s="414"/>
      <c r="K24" s="463"/>
      <c r="L24" s="464"/>
      <c r="M24" s="465"/>
      <c r="S24" s="124"/>
    </row>
    <row r="25" spans="3:21">
      <c r="S25" s="124"/>
    </row>
    <row r="26" spans="3:21">
      <c r="S26" s="124"/>
    </row>
    <row r="27" spans="3:21">
      <c r="U27" s="124"/>
    </row>
    <row r="28" spans="3:21">
      <c r="U28" s="124"/>
    </row>
    <row r="29" spans="3:21">
      <c r="U29" s="124"/>
    </row>
    <row r="30" spans="3:21">
      <c r="U30" s="124"/>
    </row>
    <row r="31" spans="3:21">
      <c r="U31" s="124"/>
    </row>
    <row r="32" spans="3:21">
      <c r="U32" s="124"/>
    </row>
    <row r="33" spans="21:21">
      <c r="U33" s="124"/>
    </row>
  </sheetData>
  <mergeCells count="8">
    <mergeCell ref="B3:D3"/>
    <mergeCell ref="C9:E9"/>
    <mergeCell ref="K16:M19"/>
    <mergeCell ref="K21:M24"/>
    <mergeCell ref="F10:H10"/>
    <mergeCell ref="C6:E6"/>
    <mergeCell ref="C7:E7"/>
    <mergeCell ref="C8:E8"/>
  </mergeCells>
  <pageMargins left="0.7" right="0.7" top="0.75" bottom="0.75" header="0.3" footer="0.3"/>
  <pageSetup paperSize="0" orientation="portrait" horizontalDpi="4294967292" verticalDpi="4294967292"/>
  <ignoredErrors>
    <ignoredError sqref="D17:I17" formulaRange="1"/>
  </ignoredErrors>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44"/>
  <sheetViews>
    <sheetView zoomScale="75" workbookViewId="0">
      <selection activeCell="K26" sqref="K26:M34"/>
    </sheetView>
  </sheetViews>
  <sheetFormatPr defaultColWidth="8.5703125" defaultRowHeight="12.75"/>
  <cols>
    <col min="1" max="1" width="20.42578125" style="84" bestFit="1" customWidth="1"/>
    <col min="2" max="2" width="20.7109375" style="84" customWidth="1"/>
    <col min="3" max="3" width="8.5703125" style="84" customWidth="1"/>
    <col min="4" max="4" width="8.5703125" style="84"/>
    <col min="5" max="5" width="11.5703125" style="84" customWidth="1"/>
    <col min="6" max="8" width="10.7109375" style="84" customWidth="1"/>
    <col min="9" max="9" width="12.140625" style="85" customWidth="1"/>
    <col min="10" max="10" width="13.140625" style="86" customWidth="1"/>
    <col min="11" max="11" width="17.42578125" style="86" customWidth="1"/>
    <col min="12" max="12" width="16.140625" style="87" customWidth="1"/>
    <col min="13" max="13" width="13" style="87" customWidth="1"/>
    <col min="14" max="15" width="11.7109375" style="87" customWidth="1"/>
    <col min="16" max="16" width="11" style="84" customWidth="1"/>
    <col min="17" max="17" width="6.140625" style="84" customWidth="1"/>
    <col min="18" max="18" width="22.28515625" style="84" customWidth="1"/>
    <col min="19" max="19" width="5.85546875" style="84" bestFit="1" customWidth="1"/>
    <col min="20" max="16384" width="8.5703125" style="84"/>
  </cols>
  <sheetData>
    <row r="1" spans="1:19" s="137" customFormat="1" ht="15.75">
      <c r="A1" s="135" t="s">
        <v>17</v>
      </c>
      <c r="B1" s="473" t="s">
        <v>230</v>
      </c>
      <c r="C1" s="473"/>
      <c r="D1" s="473"/>
      <c r="I1" s="138"/>
      <c r="J1" s="139"/>
      <c r="K1" s="139"/>
      <c r="L1" s="140"/>
      <c r="M1" s="140"/>
      <c r="N1" s="140"/>
      <c r="O1" s="140"/>
    </row>
    <row r="2" spans="1:19">
      <c r="A2" s="81" t="s">
        <v>229</v>
      </c>
      <c r="B2" s="83" t="s">
        <v>228</v>
      </c>
      <c r="C2" s="83"/>
      <c r="D2" s="83"/>
    </row>
    <row r="3" spans="1:19">
      <c r="A3" s="82" t="s">
        <v>16</v>
      </c>
      <c r="B3" s="472" t="s">
        <v>59</v>
      </c>
      <c r="C3" s="472"/>
      <c r="D3" s="472"/>
    </row>
    <row r="4" spans="1:19">
      <c r="A4" s="81" t="s">
        <v>226</v>
      </c>
      <c r="B4" s="147">
        <v>-41.518999999999998</v>
      </c>
    </row>
    <row r="5" spans="1:19">
      <c r="A5" s="81" t="s">
        <v>227</v>
      </c>
      <c r="B5" s="147">
        <v>175.48099999999999</v>
      </c>
    </row>
    <row r="6" spans="1:19">
      <c r="A6" s="81" t="s">
        <v>293</v>
      </c>
      <c r="B6" s="83" t="s">
        <v>68</v>
      </c>
      <c r="C6" s="466" t="s">
        <v>69</v>
      </c>
      <c r="D6" s="466"/>
      <c r="E6" s="466"/>
      <c r="F6" s="243"/>
    </row>
    <row r="7" spans="1:19" ht="14.65" customHeight="1">
      <c r="A7" s="81" t="s">
        <v>18</v>
      </c>
      <c r="B7" s="92" t="s">
        <v>59</v>
      </c>
      <c r="C7" s="92" t="s">
        <v>103</v>
      </c>
      <c r="D7" s="92"/>
      <c r="E7" s="92"/>
      <c r="F7" s="244"/>
    </row>
    <row r="8" spans="1:19">
      <c r="A8" s="81" t="s">
        <v>19</v>
      </c>
      <c r="B8" s="83"/>
      <c r="C8" s="466" t="s">
        <v>58</v>
      </c>
      <c r="D8" s="466"/>
      <c r="E8" s="466"/>
      <c r="F8" s="243"/>
    </row>
    <row r="9" spans="1:19" ht="13.5" thickBot="1">
      <c r="A9" s="81" t="s">
        <v>20</v>
      </c>
      <c r="B9" s="84" t="s">
        <v>67</v>
      </c>
      <c r="C9" s="467" t="s">
        <v>59</v>
      </c>
      <c r="D9" s="467"/>
      <c r="E9" s="467"/>
      <c r="F9" s="244"/>
    </row>
    <row r="10" spans="1:19" ht="15.75" customHeight="1" thickBot="1">
      <c r="A10" s="82"/>
      <c r="B10" s="149"/>
      <c r="F10" s="468" t="s">
        <v>250</v>
      </c>
      <c r="G10" s="469"/>
      <c r="H10" s="470"/>
    </row>
    <row r="11" spans="1:19" ht="13.5" thickBot="1">
      <c r="A11" s="150" t="s">
        <v>21</v>
      </c>
      <c r="B11" s="151" t="s">
        <v>56</v>
      </c>
      <c r="C11" s="151" t="s">
        <v>26</v>
      </c>
      <c r="D11" s="152" t="s">
        <v>44</v>
      </c>
      <c r="E11" s="199" t="s">
        <v>27</v>
      </c>
      <c r="F11" s="349">
        <v>2.5</v>
      </c>
      <c r="G11" s="349">
        <v>50</v>
      </c>
      <c r="H11" s="349">
        <v>97.5</v>
      </c>
      <c r="I11" s="200" t="s">
        <v>28</v>
      </c>
      <c r="J11" s="201" t="s">
        <v>29</v>
      </c>
      <c r="K11" s="201" t="s">
        <v>30</v>
      </c>
      <c r="L11" s="201" t="s">
        <v>31</v>
      </c>
      <c r="M11" s="201" t="s">
        <v>32</v>
      </c>
      <c r="N11" s="201" t="s">
        <v>33</v>
      </c>
      <c r="O11" s="201" t="s">
        <v>62</v>
      </c>
      <c r="P11" s="202"/>
      <c r="Q11" s="130"/>
      <c r="R11" s="203" t="s">
        <v>8</v>
      </c>
    </row>
    <row r="12" spans="1:19">
      <c r="A12" s="112" t="s">
        <v>247</v>
      </c>
      <c r="B12" s="90" t="s">
        <v>72</v>
      </c>
      <c r="C12" s="90">
        <v>67.3</v>
      </c>
      <c r="D12" s="116">
        <v>50.219705179282869</v>
      </c>
      <c r="E12" s="117">
        <v>3.1205512865746199</v>
      </c>
      <c r="F12" s="311">
        <v>23.89917687626005</v>
      </c>
      <c r="G12" s="222">
        <v>27.8399026699953</v>
      </c>
      <c r="H12" s="300">
        <v>31.402035439469721</v>
      </c>
      <c r="I12" s="158" t="s">
        <v>66</v>
      </c>
      <c r="J12" s="120" t="s">
        <v>65</v>
      </c>
      <c r="K12" s="120" t="s">
        <v>61</v>
      </c>
      <c r="L12" s="120" t="s">
        <v>64</v>
      </c>
      <c r="M12" s="121">
        <v>0.86415786880557111</v>
      </c>
      <c r="N12" s="121">
        <v>1.4561171743337855</v>
      </c>
      <c r="O12" s="121">
        <v>1.7520067377309923E-2</v>
      </c>
      <c r="P12" s="116"/>
      <c r="Q12" s="123"/>
      <c r="R12" s="127" t="s">
        <v>59</v>
      </c>
    </row>
    <row r="13" spans="1:19">
      <c r="A13" s="112" t="s">
        <v>247</v>
      </c>
      <c r="B13" s="90" t="s">
        <v>73</v>
      </c>
      <c r="C13" s="90">
        <v>53.7</v>
      </c>
      <c r="D13" s="204">
        <v>50.923003984063747</v>
      </c>
      <c r="E13" s="117">
        <v>3.7140327153291111</v>
      </c>
      <c r="F13" s="311">
        <v>26.380224142690729</v>
      </c>
      <c r="G13" s="222">
        <v>30.831279887965199</v>
      </c>
      <c r="H13" s="300">
        <v>34.570264927825107</v>
      </c>
      <c r="I13" s="158" t="s">
        <v>66</v>
      </c>
      <c r="J13" s="120" t="s">
        <v>65</v>
      </c>
      <c r="K13" s="120" t="s">
        <v>61</v>
      </c>
      <c r="L13" s="120" t="s">
        <v>64</v>
      </c>
      <c r="M13" s="121">
        <v>1.3250227603487208</v>
      </c>
      <c r="N13" s="121">
        <v>0.42736927480353665</v>
      </c>
      <c r="O13" s="121">
        <v>2.698782243001551E-3</v>
      </c>
      <c r="P13" s="116"/>
      <c r="Q13" s="123"/>
      <c r="R13" s="123" t="s">
        <v>59</v>
      </c>
      <c r="S13" s="124"/>
    </row>
    <row r="14" spans="1:19">
      <c r="A14" s="112" t="s">
        <v>247</v>
      </c>
      <c r="B14" s="113" t="s">
        <v>74</v>
      </c>
      <c r="C14" s="115">
        <v>49.4</v>
      </c>
      <c r="D14" s="116">
        <v>51.145370517928292</v>
      </c>
      <c r="E14" s="117">
        <v>2.5995101210520297</v>
      </c>
      <c r="F14" s="311">
        <v>20.692123960058801</v>
      </c>
      <c r="G14" s="222">
        <v>24.39537645467</v>
      </c>
      <c r="H14" s="300">
        <v>27.81467253792955</v>
      </c>
      <c r="I14" s="158" t="s">
        <v>66</v>
      </c>
      <c r="J14" s="120" t="s">
        <v>65</v>
      </c>
      <c r="K14" s="120" t="s">
        <v>61</v>
      </c>
      <c r="L14" s="120" t="s">
        <v>64</v>
      </c>
      <c r="M14" s="121">
        <v>1.2274784384473487</v>
      </c>
      <c r="N14" s="121">
        <v>0.91503437934319232</v>
      </c>
      <c r="O14" s="121">
        <v>2.005921585460415E-2</v>
      </c>
      <c r="P14" s="116"/>
      <c r="Q14" s="123"/>
      <c r="R14" s="123" t="s">
        <v>59</v>
      </c>
      <c r="S14" s="124"/>
    </row>
    <row r="15" spans="1:19">
      <c r="A15" s="112" t="s">
        <v>247</v>
      </c>
      <c r="B15" s="113" t="s">
        <v>75</v>
      </c>
      <c r="C15" s="115">
        <v>44.5</v>
      </c>
      <c r="D15" s="116">
        <v>51.398764940239047</v>
      </c>
      <c r="E15" s="117">
        <v>3.2588801707380592</v>
      </c>
      <c r="F15" s="311">
        <v>24.647138927335902</v>
      </c>
      <c r="G15" s="222">
        <v>28.806311251197901</v>
      </c>
      <c r="H15" s="300">
        <v>32.346879601409242</v>
      </c>
      <c r="I15" s="158" t="s">
        <v>66</v>
      </c>
      <c r="J15" s="120" t="s">
        <v>65</v>
      </c>
      <c r="K15" s="120" t="s">
        <v>61</v>
      </c>
      <c r="L15" s="120" t="s">
        <v>64</v>
      </c>
      <c r="M15" s="121">
        <v>1.1225301147253586</v>
      </c>
      <c r="N15" s="121">
        <v>1.4213421873586687</v>
      </c>
      <c r="O15" s="121">
        <v>5.781657636304971E-2</v>
      </c>
      <c r="P15" s="116"/>
      <c r="Q15" s="123"/>
      <c r="R15" s="123" t="s">
        <v>59</v>
      </c>
      <c r="S15" s="124"/>
    </row>
    <row r="16" spans="1:19">
      <c r="A16" s="112" t="s">
        <v>247</v>
      </c>
      <c r="B16" s="113" t="s">
        <v>76</v>
      </c>
      <c r="C16" s="115">
        <v>32.700000000000003</v>
      </c>
      <c r="D16" s="116">
        <v>52.00898007968128</v>
      </c>
      <c r="E16" s="117">
        <v>3.2860616835939056</v>
      </c>
      <c r="F16" s="311">
        <v>24.71865863910898</v>
      </c>
      <c r="G16" s="222">
        <v>28.7558157900807</v>
      </c>
      <c r="H16" s="300">
        <v>32.401689146041811</v>
      </c>
      <c r="I16" s="158" t="s">
        <v>66</v>
      </c>
      <c r="J16" s="120" t="s">
        <v>65</v>
      </c>
      <c r="K16" s="120" t="s">
        <v>61</v>
      </c>
      <c r="L16" s="120" t="s">
        <v>64</v>
      </c>
      <c r="M16" s="121">
        <v>0.95014431701643443</v>
      </c>
      <c r="N16" s="121">
        <v>1.3510262235566026</v>
      </c>
      <c r="O16" s="121">
        <v>1.2251008115612807E-2</v>
      </c>
      <c r="P16" s="116"/>
      <c r="Q16" s="123"/>
      <c r="R16" s="123" t="s">
        <v>59</v>
      </c>
      <c r="S16" s="124"/>
    </row>
    <row r="17" spans="1:19">
      <c r="A17" s="159" t="s">
        <v>247</v>
      </c>
      <c r="B17" s="160" t="s">
        <v>77</v>
      </c>
      <c r="C17" s="162">
        <v>25.6</v>
      </c>
      <c r="D17" s="190">
        <v>52.376143426294824</v>
      </c>
      <c r="E17" s="191">
        <v>2.9187427657420044</v>
      </c>
      <c r="F17" s="312">
        <v>22.685554512306538</v>
      </c>
      <c r="G17" s="313">
        <v>26.274048513377199</v>
      </c>
      <c r="H17" s="314">
        <v>29.918934962072001</v>
      </c>
      <c r="I17" s="164" t="s">
        <v>66</v>
      </c>
      <c r="J17" s="165" t="s">
        <v>65</v>
      </c>
      <c r="K17" s="165" t="s">
        <v>61</v>
      </c>
      <c r="L17" s="165" t="s">
        <v>64</v>
      </c>
      <c r="M17" s="166">
        <v>1.1314945333824837</v>
      </c>
      <c r="N17" s="166">
        <v>0.85758518727937494</v>
      </c>
      <c r="O17" s="166">
        <v>3.3730890288020648E-2</v>
      </c>
      <c r="P17" s="190"/>
      <c r="Q17" s="123"/>
      <c r="R17" s="123" t="s">
        <v>59</v>
      </c>
      <c r="S17" s="124"/>
    </row>
    <row r="18" spans="1:19">
      <c r="A18" s="112" t="s">
        <v>247</v>
      </c>
      <c r="B18" s="113" t="s">
        <v>78</v>
      </c>
      <c r="C18" s="115">
        <v>62.4</v>
      </c>
      <c r="D18" s="116">
        <v>50.473099601593624</v>
      </c>
      <c r="E18" s="117">
        <v>4.1139090739542707</v>
      </c>
      <c r="F18" s="311">
        <v>27.725983123807442</v>
      </c>
      <c r="G18" s="222">
        <v>32.866371590061902</v>
      </c>
      <c r="H18" s="300">
        <v>36.538449344668379</v>
      </c>
      <c r="I18" s="158" t="s">
        <v>60</v>
      </c>
      <c r="J18" s="120" t="s">
        <v>65</v>
      </c>
      <c r="K18" s="120" t="s">
        <v>61</v>
      </c>
      <c r="L18" s="120" t="s">
        <v>64</v>
      </c>
      <c r="M18" s="121">
        <v>1.4015867637254968</v>
      </c>
      <c r="N18" s="121">
        <v>0.20872202241138568</v>
      </c>
      <c r="O18" s="121">
        <v>8.3333285990029871E-3</v>
      </c>
      <c r="P18" s="116"/>
      <c r="Q18" s="123"/>
      <c r="R18" s="123" t="s">
        <v>59</v>
      </c>
      <c r="S18" s="124"/>
    </row>
    <row r="19" spans="1:19">
      <c r="A19" s="112" t="s">
        <v>247</v>
      </c>
      <c r="B19" s="113" t="s">
        <v>79</v>
      </c>
      <c r="C19" s="115">
        <v>53.7</v>
      </c>
      <c r="D19" s="116">
        <v>50.923003984063747</v>
      </c>
      <c r="E19" s="117">
        <v>3.4356332283506976</v>
      </c>
      <c r="F19" s="311">
        <v>25.332285221438031</v>
      </c>
      <c r="G19" s="222">
        <v>29.571589232969401</v>
      </c>
      <c r="H19" s="300">
        <v>33.16048452675237</v>
      </c>
      <c r="I19" s="158" t="s">
        <v>60</v>
      </c>
      <c r="J19" s="120" t="s">
        <v>65</v>
      </c>
      <c r="K19" s="120" t="s">
        <v>61</v>
      </c>
      <c r="L19" s="120" t="s">
        <v>64</v>
      </c>
      <c r="M19" s="121">
        <v>0.62272312926112294</v>
      </c>
      <c r="N19" s="121">
        <v>1.7480020812256285</v>
      </c>
      <c r="O19" s="121">
        <v>3.9632313867131987E-2</v>
      </c>
      <c r="P19" s="116"/>
      <c r="Q19" s="123"/>
      <c r="R19" s="123" t="s">
        <v>59</v>
      </c>
      <c r="S19" s="124"/>
    </row>
    <row r="20" spans="1:19">
      <c r="A20" s="112" t="s">
        <v>247</v>
      </c>
      <c r="B20" s="113" t="s">
        <v>74</v>
      </c>
      <c r="C20" s="115">
        <v>49.4</v>
      </c>
      <c r="D20" s="116">
        <v>51.145370517928292</v>
      </c>
      <c r="E20" s="117">
        <v>4.4307185421528299</v>
      </c>
      <c r="F20" s="311">
        <v>28.63325952191019</v>
      </c>
      <c r="G20" s="222">
        <v>33.934709049106502</v>
      </c>
      <c r="H20" s="300">
        <v>37.740042738089002</v>
      </c>
      <c r="I20" s="158" t="s">
        <v>60</v>
      </c>
      <c r="J20" s="120" t="s">
        <v>65</v>
      </c>
      <c r="K20" s="120" t="s">
        <v>61</v>
      </c>
      <c r="L20" s="120" t="s">
        <v>64</v>
      </c>
      <c r="M20" s="121">
        <v>1.4102359998512142</v>
      </c>
      <c r="N20" s="121">
        <v>0.76294771982479037</v>
      </c>
      <c r="O20" s="121">
        <v>4.8007534146453481E-3</v>
      </c>
      <c r="P20" s="116"/>
      <c r="Q20" s="123"/>
      <c r="R20" s="123" t="s">
        <v>59</v>
      </c>
      <c r="S20" s="124"/>
    </row>
    <row r="21" spans="1:19">
      <c r="A21" s="112" t="s">
        <v>247</v>
      </c>
      <c r="B21" s="113" t="s">
        <v>80</v>
      </c>
      <c r="C21" s="115">
        <v>36.6</v>
      </c>
      <c r="D21" s="116">
        <v>51.807298804780878</v>
      </c>
      <c r="E21" s="117">
        <v>3.0083197966093365</v>
      </c>
      <c r="F21" s="311">
        <v>22.560183143832148</v>
      </c>
      <c r="G21" s="222">
        <v>26.719371022048399</v>
      </c>
      <c r="H21" s="300">
        <v>30.307673986967579</v>
      </c>
      <c r="I21" s="158" t="s">
        <v>60</v>
      </c>
      <c r="J21" s="120" t="s">
        <v>65</v>
      </c>
      <c r="K21" s="120" t="s">
        <v>61</v>
      </c>
      <c r="L21" s="120" t="s">
        <v>64</v>
      </c>
      <c r="M21" s="121">
        <v>0.76214272825441809</v>
      </c>
      <c r="N21" s="121">
        <v>1.2837283730559452</v>
      </c>
      <c r="O21" s="121">
        <v>1.3320840549068338E-2</v>
      </c>
      <c r="P21" s="116"/>
      <c r="Q21" s="123"/>
      <c r="R21" s="123" t="s">
        <v>59</v>
      </c>
      <c r="S21" s="124"/>
    </row>
    <row r="22" spans="1:19">
      <c r="A22" s="112" t="s">
        <v>247</v>
      </c>
      <c r="B22" s="113" t="s">
        <v>81</v>
      </c>
      <c r="C22" s="115">
        <v>32.700000000000003</v>
      </c>
      <c r="D22" s="116">
        <v>52.00898007968128</v>
      </c>
      <c r="E22" s="117">
        <v>3.0959459282030095</v>
      </c>
      <c r="F22" s="311">
        <v>23.592586385050481</v>
      </c>
      <c r="G22" s="222">
        <v>27.522129935811002</v>
      </c>
      <c r="H22" s="300">
        <v>31.26939167797579</v>
      </c>
      <c r="I22" s="158" t="s">
        <v>60</v>
      </c>
      <c r="J22" s="120" t="s">
        <v>65</v>
      </c>
      <c r="K22" s="120" t="s">
        <v>61</v>
      </c>
      <c r="L22" s="120" t="s">
        <v>64</v>
      </c>
      <c r="M22" s="121">
        <v>0.94958145882057321</v>
      </c>
      <c r="N22" s="121">
        <v>1.1424276807835854</v>
      </c>
      <c r="O22" s="121">
        <v>4.9647726890646109E-2</v>
      </c>
      <c r="P22" s="116"/>
      <c r="Q22" s="123"/>
      <c r="R22" s="123" t="s">
        <v>59</v>
      </c>
      <c r="S22" s="124"/>
    </row>
    <row r="23" spans="1:19">
      <c r="A23" s="112" t="s">
        <v>247</v>
      </c>
      <c r="B23" s="113" t="s">
        <v>82</v>
      </c>
      <c r="C23" s="115">
        <v>25.6</v>
      </c>
      <c r="D23" s="116">
        <v>52.376143426294824</v>
      </c>
      <c r="E23" s="117">
        <v>2.3914395138881583</v>
      </c>
      <c r="F23" s="311">
        <v>19.135623373837859</v>
      </c>
      <c r="G23" s="222">
        <v>22.9366265396397</v>
      </c>
      <c r="H23" s="300">
        <v>26.71600103884278</v>
      </c>
      <c r="I23" s="158" t="s">
        <v>60</v>
      </c>
      <c r="J23" s="120" t="s">
        <v>65</v>
      </c>
      <c r="K23" s="120" t="s">
        <v>61</v>
      </c>
      <c r="L23" s="120" t="s">
        <v>64</v>
      </c>
      <c r="M23" s="121">
        <v>0.89196127781990364</v>
      </c>
      <c r="N23" s="121">
        <v>1.1414144160184196</v>
      </c>
      <c r="O23" s="121">
        <v>1.2583346046369364E-2</v>
      </c>
      <c r="P23" s="116"/>
      <c r="Q23" s="123"/>
      <c r="R23" s="123" t="s">
        <v>59</v>
      </c>
      <c r="S23" s="124"/>
    </row>
    <row r="24" spans="1:19" ht="13.5" thickBot="1">
      <c r="A24" s="181"/>
      <c r="B24" s="182"/>
      <c r="C24" s="193"/>
      <c r="D24" s="194"/>
      <c r="E24" s="196"/>
      <c r="F24" s="196"/>
      <c r="G24" s="224"/>
      <c r="H24" s="225"/>
      <c r="I24" s="210"/>
      <c r="J24" s="184"/>
      <c r="K24" s="184"/>
      <c r="L24" s="184"/>
      <c r="M24" s="197"/>
      <c r="N24" s="197"/>
      <c r="O24" s="197"/>
      <c r="P24" s="194"/>
      <c r="Q24" s="133"/>
      <c r="R24" s="133"/>
      <c r="S24" s="124"/>
    </row>
    <row r="25" spans="1:19" ht="13.5" thickBot="1">
      <c r="S25" s="124"/>
    </row>
    <row r="26" spans="1:19">
      <c r="C26" s="99"/>
      <c r="D26" s="266" t="s">
        <v>223</v>
      </c>
      <c r="E26" s="266" t="s">
        <v>222</v>
      </c>
      <c r="F26" s="349">
        <v>2.5</v>
      </c>
      <c r="G26" s="349">
        <v>50</v>
      </c>
      <c r="H26" s="349">
        <v>97.5</v>
      </c>
      <c r="I26" s="267" t="s">
        <v>221</v>
      </c>
      <c r="K26" s="457" t="s">
        <v>294</v>
      </c>
      <c r="L26" s="458"/>
      <c r="M26" s="459"/>
      <c r="S26" s="124"/>
    </row>
    <row r="27" spans="1:19">
      <c r="C27" s="112" t="s">
        <v>4</v>
      </c>
      <c r="D27" s="284">
        <f>COUNT(F12:F23)</f>
        <v>12</v>
      </c>
      <c r="E27" s="261">
        <f>MIN(F12:F23)</f>
        <v>19.135623373837859</v>
      </c>
      <c r="F27" s="250">
        <f>AVERAGE(F12:F23)</f>
        <v>24.166899818969764</v>
      </c>
      <c r="G27" s="250">
        <f>AVERAGE(G12:G23)</f>
        <v>28.371127661410267</v>
      </c>
      <c r="H27" s="250">
        <f>AVERAGE(H12:H23)</f>
        <v>32.015543327336943</v>
      </c>
      <c r="I27" s="204">
        <f>MAX(H12:H23)</f>
        <v>37.740042738089002</v>
      </c>
      <c r="K27" s="460"/>
      <c r="L27" s="461"/>
      <c r="M27" s="462"/>
      <c r="S27" s="124"/>
    </row>
    <row r="28" spans="1:19">
      <c r="C28" s="112" t="s">
        <v>3</v>
      </c>
      <c r="D28" s="284"/>
      <c r="E28" s="261"/>
      <c r="F28" s="250"/>
      <c r="G28" s="250"/>
      <c r="H28" s="250"/>
      <c r="I28" s="204"/>
      <c r="K28" s="460"/>
      <c r="L28" s="461"/>
      <c r="M28" s="462"/>
      <c r="S28" s="124"/>
    </row>
    <row r="29" spans="1:19" ht="13.5" thickBot="1">
      <c r="C29" s="181" t="s">
        <v>219</v>
      </c>
      <c r="D29" s="226"/>
      <c r="E29" s="186"/>
      <c r="F29" s="131"/>
      <c r="G29" s="131"/>
      <c r="H29" s="131"/>
      <c r="I29" s="265"/>
      <c r="K29" s="463"/>
      <c r="L29" s="464"/>
      <c r="M29" s="465"/>
      <c r="S29" s="124"/>
    </row>
    <row r="30" spans="1:19" ht="13.5" thickBot="1">
      <c r="C30" s="279"/>
      <c r="D30" s="284"/>
      <c r="E30" s="261"/>
      <c r="F30" s="250"/>
      <c r="G30" s="250"/>
      <c r="H30" s="250"/>
      <c r="I30" s="264"/>
      <c r="K30" s="87"/>
      <c r="S30" s="124"/>
    </row>
    <row r="31" spans="1:19" ht="13.5" thickBot="1">
      <c r="C31" s="415"/>
      <c r="D31" s="416" t="s">
        <v>223</v>
      </c>
      <c r="E31" s="417" t="s">
        <v>222</v>
      </c>
      <c r="F31" s="418">
        <v>5</v>
      </c>
      <c r="G31" s="418">
        <v>50</v>
      </c>
      <c r="H31" s="418">
        <v>95</v>
      </c>
      <c r="I31" s="394" t="s">
        <v>221</v>
      </c>
      <c r="K31" s="457" t="s">
        <v>295</v>
      </c>
      <c r="L31" s="458"/>
      <c r="M31" s="459"/>
      <c r="S31" s="124"/>
    </row>
    <row r="32" spans="1:19">
      <c r="C32" s="419" t="s">
        <v>4</v>
      </c>
      <c r="D32" s="403">
        <f>COUNT(G12:G23)</f>
        <v>12</v>
      </c>
      <c r="E32" s="404">
        <f>MIN(G12:G23)</f>
        <v>22.9366265396397</v>
      </c>
      <c r="F32" s="405">
        <f>_xlfn.PERCENTILE.INC((G12:G23),0.05)</f>
        <v>23.738938992906366</v>
      </c>
      <c r="G32" s="404">
        <f>AVERAGE(G12:G23)</f>
        <v>28.371127661410267</v>
      </c>
      <c r="H32" s="405">
        <f>_xlfn.PERCENTILE.INC((G12:G23),0.95)</f>
        <v>33.347123446631969</v>
      </c>
      <c r="I32" s="406">
        <f>MAX(G12:G23)</f>
        <v>33.934709049106502</v>
      </c>
      <c r="K32" s="460"/>
      <c r="L32" s="461"/>
      <c r="M32" s="462"/>
      <c r="S32" s="124"/>
    </row>
    <row r="33" spans="3:21">
      <c r="C33" s="420" t="s">
        <v>3</v>
      </c>
      <c r="D33" s="407"/>
      <c r="E33" s="408"/>
      <c r="F33" s="409"/>
      <c r="G33" s="408"/>
      <c r="H33" s="409"/>
      <c r="I33" s="410"/>
      <c r="K33" s="460"/>
      <c r="L33" s="461"/>
      <c r="M33" s="462"/>
      <c r="S33" s="124"/>
    </row>
    <row r="34" spans="3:21" ht="13.5" thickBot="1">
      <c r="C34" s="421" t="s">
        <v>219</v>
      </c>
      <c r="D34" s="411"/>
      <c r="E34" s="412"/>
      <c r="F34" s="413"/>
      <c r="G34" s="412"/>
      <c r="H34" s="413"/>
      <c r="I34" s="414"/>
      <c r="K34" s="463"/>
      <c r="L34" s="464"/>
      <c r="M34" s="465"/>
      <c r="S34" s="124"/>
    </row>
    <row r="35" spans="3:21">
      <c r="S35" s="124"/>
    </row>
    <row r="36" spans="3:21">
      <c r="S36" s="124"/>
    </row>
    <row r="37" spans="3:21">
      <c r="S37" s="124"/>
    </row>
    <row r="38" spans="3:21">
      <c r="U38" s="124"/>
    </row>
    <row r="39" spans="3:21">
      <c r="U39" s="124"/>
    </row>
    <row r="40" spans="3:21">
      <c r="U40" s="124"/>
    </row>
    <row r="41" spans="3:21">
      <c r="U41" s="124"/>
    </row>
    <row r="42" spans="3:21">
      <c r="U42" s="124"/>
    </row>
    <row r="43" spans="3:21">
      <c r="U43" s="124"/>
    </row>
    <row r="44" spans="3:21">
      <c r="U44" s="124"/>
    </row>
  </sheetData>
  <mergeCells count="8">
    <mergeCell ref="K26:M29"/>
    <mergeCell ref="K31:M34"/>
    <mergeCell ref="F10:H10"/>
    <mergeCell ref="B3:D3"/>
    <mergeCell ref="B1:D1"/>
    <mergeCell ref="C6:E6"/>
    <mergeCell ref="C8:E8"/>
    <mergeCell ref="C9:E9"/>
  </mergeCells>
  <pageMargins left="0.7" right="0.7" top="0.75" bottom="0.75" header="0.3" footer="0.3"/>
  <pageSetup paperSize="0" orientation="portrait" horizontalDpi="4294967292" verticalDpi="4294967292"/>
  <ignoredErrors>
    <ignoredError sqref="D27:I27" formulaRange="1"/>
  </ignoredErrors>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vt:lpstr>
      <vt:lpstr>DSDP401</vt:lpstr>
      <vt:lpstr>Bass River</vt:lpstr>
      <vt:lpstr>ODP1209</vt:lpstr>
      <vt:lpstr>ODP865</vt:lpstr>
      <vt:lpstr>Sagamu Quarry</vt:lpstr>
      <vt:lpstr>DSDP527</vt:lpstr>
      <vt:lpstr>Tawanui</vt:lpstr>
      <vt:lpstr>Tora</vt:lpstr>
      <vt:lpstr>Mid-Waipara</vt:lpstr>
      <vt:lpstr>Hampden</vt:lpstr>
      <vt:lpstr>DSDP277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Kilian</cp:lastModifiedBy>
  <dcterms:created xsi:type="dcterms:W3CDTF">2018-09-05T15:15:34Z</dcterms:created>
  <dcterms:modified xsi:type="dcterms:W3CDTF">2022-07-17T10:59:51Z</dcterms:modified>
</cp:coreProperties>
</file>